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My Projects\C# Git\LankaStocks\"/>
    </mc:Choice>
  </mc:AlternateContent>
  <xr:revisionPtr revIDLastSave="0" documentId="13_ncr:1_{848484EB-5CEB-4F1C-993C-F2231F6A98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tails enter" sheetId="2" r:id="rId1"/>
    <sheet name="ori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8" i="2" l="1"/>
  <c r="AC68" i="2"/>
  <c r="W68" i="2"/>
  <c r="T68" i="2"/>
  <c r="E68" i="2"/>
  <c r="AF67" i="2"/>
  <c r="AC67" i="2"/>
  <c r="W67" i="2"/>
  <c r="T67" i="2"/>
  <c r="H67" i="2"/>
  <c r="E67" i="2"/>
  <c r="W66" i="2"/>
  <c r="E66" i="2"/>
  <c r="AF65" i="2"/>
  <c r="AC65" i="2"/>
  <c r="W65" i="2"/>
  <c r="T65" i="2"/>
  <c r="Q65" i="2"/>
  <c r="K65" i="2"/>
  <c r="H65" i="2"/>
  <c r="E65" i="2"/>
  <c r="AF64" i="2"/>
  <c r="AC64" i="2"/>
  <c r="W64" i="2"/>
  <c r="T64" i="2"/>
  <c r="E64" i="2"/>
  <c r="AF63" i="2"/>
  <c r="AE63" i="2"/>
  <c r="AC63" i="2"/>
  <c r="E62" i="2"/>
  <c r="AP63" i="2"/>
  <c r="AP64" i="2"/>
  <c r="AP65" i="2"/>
  <c r="AP66" i="2"/>
  <c r="AP67" i="2"/>
  <c r="AP68" i="2"/>
  <c r="AP69" i="2"/>
  <c r="AP70" i="2"/>
  <c r="W58" i="2"/>
  <c r="I66" i="2"/>
  <c r="L66" i="2" s="1"/>
  <c r="O66" i="2" s="1"/>
  <c r="R66" i="2" s="1"/>
  <c r="U66" i="2" s="1"/>
  <c r="X66" i="2" s="1"/>
  <c r="AA66" i="2" s="1"/>
  <c r="AD66" i="2" s="1"/>
  <c r="AG66" i="2" s="1"/>
  <c r="AJ66" i="2" s="1"/>
  <c r="AM66" i="2" s="1"/>
  <c r="I58" i="2"/>
  <c r="L58" i="2" s="1"/>
  <c r="O58" i="2" s="1"/>
  <c r="R58" i="2" s="1"/>
  <c r="F58" i="2"/>
  <c r="F59" i="2"/>
  <c r="I59" i="2" s="1"/>
  <c r="L59" i="2" s="1"/>
  <c r="O59" i="2" s="1"/>
  <c r="R59" i="2" s="1"/>
  <c r="F60" i="2"/>
  <c r="I60" i="2" s="1"/>
  <c r="L60" i="2" s="1"/>
  <c r="O60" i="2" s="1"/>
  <c r="R60" i="2" s="1"/>
  <c r="U60" i="2" s="1"/>
  <c r="X60" i="2" s="1"/>
  <c r="AA60" i="2" s="1"/>
  <c r="AD60" i="2" s="1"/>
  <c r="F61" i="2"/>
  <c r="I61" i="2" s="1"/>
  <c r="L61" i="2" s="1"/>
  <c r="O61" i="2" s="1"/>
  <c r="R61" i="2" s="1"/>
  <c r="U61" i="2" s="1"/>
  <c r="X61" i="2" s="1"/>
  <c r="AA61" i="2" s="1"/>
  <c r="AD61" i="2" s="1"/>
  <c r="F62" i="2"/>
  <c r="I62" i="2" s="1"/>
  <c r="L62" i="2" s="1"/>
  <c r="O62" i="2" s="1"/>
  <c r="R62" i="2" s="1"/>
  <c r="U62" i="2" s="1"/>
  <c r="X62" i="2" s="1"/>
  <c r="AA62" i="2" s="1"/>
  <c r="AD62" i="2" s="1"/>
  <c r="AG62" i="2" s="1"/>
  <c r="AJ62" i="2" s="1"/>
  <c r="AM62" i="2" s="1"/>
  <c r="F63" i="2"/>
  <c r="I63" i="2" s="1"/>
  <c r="L63" i="2" s="1"/>
  <c r="O63" i="2" s="1"/>
  <c r="R63" i="2" s="1"/>
  <c r="U63" i="2" s="1"/>
  <c r="X63" i="2" s="1"/>
  <c r="AA63" i="2" s="1"/>
  <c r="AD63" i="2" s="1"/>
  <c r="AG63" i="2" s="1"/>
  <c r="AJ63" i="2" s="1"/>
  <c r="AM63" i="2" s="1"/>
  <c r="F64" i="2"/>
  <c r="I64" i="2" s="1"/>
  <c r="L64" i="2" s="1"/>
  <c r="O64" i="2" s="1"/>
  <c r="R64" i="2" s="1"/>
  <c r="U64" i="2" s="1"/>
  <c r="X64" i="2" s="1"/>
  <c r="AA64" i="2" s="1"/>
  <c r="AD64" i="2" s="1"/>
  <c r="AG64" i="2" s="1"/>
  <c r="AJ64" i="2" s="1"/>
  <c r="AM64" i="2" s="1"/>
  <c r="F65" i="2"/>
  <c r="I65" i="2" s="1"/>
  <c r="L65" i="2" s="1"/>
  <c r="O65" i="2" s="1"/>
  <c r="R65" i="2" s="1"/>
  <c r="U65" i="2" s="1"/>
  <c r="F66" i="2"/>
  <c r="F67" i="2"/>
  <c r="I67" i="2" s="1"/>
  <c r="L67" i="2" s="1"/>
  <c r="O67" i="2" s="1"/>
  <c r="R67" i="2" s="1"/>
  <c r="U67" i="2" s="1"/>
  <c r="F68" i="2"/>
  <c r="I68" i="2" s="1"/>
  <c r="L68" i="2" s="1"/>
  <c r="O68" i="2" s="1"/>
  <c r="R68" i="2" s="1"/>
  <c r="U68" i="2" s="1"/>
  <c r="X68" i="2" s="1"/>
  <c r="AA68" i="2" s="1"/>
  <c r="AD68" i="2" s="1"/>
  <c r="AG68" i="2" s="1"/>
  <c r="AJ68" i="2" s="1"/>
  <c r="AM68" i="2" s="1"/>
  <c r="F69" i="2"/>
  <c r="I69" i="2" s="1"/>
  <c r="L69" i="2" s="1"/>
  <c r="O69" i="2" s="1"/>
  <c r="R69" i="2" s="1"/>
  <c r="U69" i="2" s="1"/>
  <c r="X69" i="2" s="1"/>
  <c r="AA69" i="2" s="1"/>
  <c r="AD69" i="2" s="1"/>
  <c r="AG69" i="2" s="1"/>
  <c r="AJ69" i="2" s="1"/>
  <c r="AM69" i="2" s="1"/>
  <c r="F70" i="2"/>
  <c r="I70" i="2" s="1"/>
  <c r="L70" i="2" s="1"/>
  <c r="O70" i="2" s="1"/>
  <c r="R70" i="2" s="1"/>
  <c r="U70" i="2" s="1"/>
  <c r="X70" i="2" s="1"/>
  <c r="AA70" i="2" s="1"/>
  <c r="AD70" i="2" s="1"/>
  <c r="AG70" i="2" s="1"/>
  <c r="AJ70" i="2" s="1"/>
  <c r="AM70" i="2" s="1"/>
  <c r="AF61" i="2"/>
  <c r="AF58" i="2"/>
  <c r="AC58" i="2"/>
  <c r="T58" i="2"/>
  <c r="AC57" i="2"/>
  <c r="W57" i="2"/>
  <c r="T57" i="2"/>
  <c r="Q55" i="2"/>
  <c r="T55" i="2"/>
  <c r="N55" i="2"/>
  <c r="K55" i="2"/>
  <c r="H55" i="2"/>
  <c r="E55" i="2"/>
  <c r="AF54" i="2"/>
  <c r="E54" i="2"/>
  <c r="T51" i="2"/>
  <c r="K51" i="2"/>
  <c r="H51" i="2"/>
  <c r="E51" i="2"/>
  <c r="X65" i="2" l="1"/>
  <c r="AA65" i="2" s="1"/>
  <c r="AD65" i="2" s="1"/>
  <c r="AG65" i="2" s="1"/>
  <c r="AJ65" i="2" s="1"/>
  <c r="AM65" i="2" s="1"/>
  <c r="X67" i="2"/>
  <c r="AA67" i="2" s="1"/>
  <c r="AD67" i="2" s="1"/>
  <c r="AG67" i="2" s="1"/>
  <c r="AJ67" i="2" s="1"/>
  <c r="AM67" i="2" s="1"/>
  <c r="K49" i="2"/>
  <c r="AF47" i="2"/>
  <c r="AC47" i="2"/>
  <c r="W47" i="2"/>
  <c r="T47" i="2"/>
  <c r="E47" i="2"/>
  <c r="AF46" i="2"/>
  <c r="AC46" i="2"/>
  <c r="E46" i="2"/>
  <c r="AF45" i="2"/>
  <c r="AC45" i="2"/>
  <c r="W45" i="2"/>
  <c r="T45" i="2"/>
  <c r="K45" i="2"/>
  <c r="AF42" i="2"/>
  <c r="AE42" i="2"/>
  <c r="AC42" i="2"/>
  <c r="W42" i="2"/>
  <c r="T42" i="2"/>
  <c r="Q42" i="2"/>
  <c r="K42" i="2"/>
  <c r="AF41" i="2"/>
  <c r="AC41" i="2"/>
  <c r="W41" i="2"/>
  <c r="T41" i="2"/>
  <c r="H41" i="2"/>
  <c r="E41" i="2"/>
  <c r="AP67" i="4" l="1"/>
  <c r="AP66" i="4"/>
  <c r="AP65" i="4"/>
  <c r="AP64" i="4"/>
  <c r="AP63" i="4"/>
  <c r="AO62" i="4"/>
  <c r="AN62" i="4"/>
  <c r="AP62" i="4" s="1"/>
  <c r="F62" i="4"/>
  <c r="I62" i="4" s="1"/>
  <c r="L62" i="4" s="1"/>
  <c r="O62" i="4" s="1"/>
  <c r="R62" i="4" s="1"/>
  <c r="U62" i="4" s="1"/>
  <c r="X62" i="4" s="1"/>
  <c r="AA62" i="4" s="1"/>
  <c r="AD62" i="4" s="1"/>
  <c r="AG62" i="4" s="1"/>
  <c r="AJ62" i="4" s="1"/>
  <c r="AM62" i="4" s="1"/>
  <c r="AQ62" i="4" s="1"/>
  <c r="AO61" i="4"/>
  <c r="AN61" i="4"/>
  <c r="AP61" i="4" s="1"/>
  <c r="F61" i="4"/>
  <c r="I61" i="4" s="1"/>
  <c r="L61" i="4" s="1"/>
  <c r="O61" i="4" s="1"/>
  <c r="R61" i="4" s="1"/>
  <c r="U61" i="4" s="1"/>
  <c r="X61" i="4" s="1"/>
  <c r="AA61" i="4" s="1"/>
  <c r="AD61" i="4" s="1"/>
  <c r="AG61" i="4" s="1"/>
  <c r="AJ61" i="4" s="1"/>
  <c r="AM61" i="4" s="1"/>
  <c r="AO60" i="4"/>
  <c r="AN60" i="4"/>
  <c r="AP60" i="4" s="1"/>
  <c r="F60" i="4"/>
  <c r="I60" i="4" s="1"/>
  <c r="L60" i="4" s="1"/>
  <c r="O60" i="4" s="1"/>
  <c r="R60" i="4" s="1"/>
  <c r="U60" i="4" s="1"/>
  <c r="X60" i="4" s="1"/>
  <c r="AA60" i="4" s="1"/>
  <c r="AD60" i="4" s="1"/>
  <c r="AG60" i="4" s="1"/>
  <c r="AJ60" i="4" s="1"/>
  <c r="AM60" i="4" s="1"/>
  <c r="AQ60" i="4" s="1"/>
  <c r="AO59" i="4"/>
  <c r="AN59" i="4"/>
  <c r="AP59" i="4" s="1"/>
  <c r="U59" i="4"/>
  <c r="X59" i="4" s="1"/>
  <c r="AA59" i="4" s="1"/>
  <c r="AD59" i="4" s="1"/>
  <c r="AG59" i="4" s="1"/>
  <c r="AJ59" i="4" s="1"/>
  <c r="AM59" i="4" s="1"/>
  <c r="AQ59" i="4" s="1"/>
  <c r="F59" i="4"/>
  <c r="I59" i="4" s="1"/>
  <c r="L59" i="4" s="1"/>
  <c r="O59" i="4" s="1"/>
  <c r="AO58" i="4"/>
  <c r="AN58" i="4"/>
  <c r="AP58" i="4" s="1"/>
  <c r="F58" i="4"/>
  <c r="I58" i="4" s="1"/>
  <c r="L58" i="4" s="1"/>
  <c r="O58" i="4" s="1"/>
  <c r="R58" i="4" s="1"/>
  <c r="U58" i="4" s="1"/>
  <c r="X58" i="4" s="1"/>
  <c r="AA58" i="4" s="1"/>
  <c r="AD58" i="4" s="1"/>
  <c r="AG58" i="4" s="1"/>
  <c r="AJ58" i="4" s="1"/>
  <c r="AM58" i="4" s="1"/>
  <c r="AQ58" i="4" s="1"/>
  <c r="AO57" i="4"/>
  <c r="AN57" i="4"/>
  <c r="F57" i="4"/>
  <c r="I57" i="4" s="1"/>
  <c r="L57" i="4" s="1"/>
  <c r="O57" i="4" s="1"/>
  <c r="R57" i="4" s="1"/>
  <c r="U57" i="4" s="1"/>
  <c r="X57" i="4" s="1"/>
  <c r="AA57" i="4" s="1"/>
  <c r="AD57" i="4" s="1"/>
  <c r="AG57" i="4" s="1"/>
  <c r="AJ57" i="4" s="1"/>
  <c r="AM57" i="4" s="1"/>
  <c r="AO56" i="4"/>
  <c r="AN56" i="4"/>
  <c r="AP56" i="4" s="1"/>
  <c r="F56" i="4"/>
  <c r="I56" i="4" s="1"/>
  <c r="L56" i="4" s="1"/>
  <c r="O56" i="4" s="1"/>
  <c r="R56" i="4" s="1"/>
  <c r="U56" i="4" s="1"/>
  <c r="X56" i="4" s="1"/>
  <c r="AA56" i="4" s="1"/>
  <c r="AD56" i="4" s="1"/>
  <c r="AG56" i="4" s="1"/>
  <c r="AJ56" i="4" s="1"/>
  <c r="AM56" i="4" s="1"/>
  <c r="AQ56" i="4" s="1"/>
  <c r="AO55" i="4"/>
  <c r="AN55" i="4"/>
  <c r="AP55" i="4" s="1"/>
  <c r="F55" i="4"/>
  <c r="I55" i="4" s="1"/>
  <c r="L55" i="4" s="1"/>
  <c r="O55" i="4" s="1"/>
  <c r="R55" i="4" s="1"/>
  <c r="U55" i="4" s="1"/>
  <c r="X55" i="4" s="1"/>
  <c r="AA55" i="4" s="1"/>
  <c r="AD55" i="4" s="1"/>
  <c r="AG55" i="4" s="1"/>
  <c r="AJ55" i="4" s="1"/>
  <c r="AM55" i="4" s="1"/>
  <c r="AO54" i="4"/>
  <c r="AN54" i="4"/>
  <c r="AP54" i="4" s="1"/>
  <c r="U54" i="4"/>
  <c r="X54" i="4" s="1"/>
  <c r="AA54" i="4" s="1"/>
  <c r="AD54" i="4" s="1"/>
  <c r="AG54" i="4" s="1"/>
  <c r="AJ54" i="4" s="1"/>
  <c r="AM54" i="4" s="1"/>
  <c r="AQ54" i="4" s="1"/>
  <c r="F54" i="4"/>
  <c r="I54" i="4" s="1"/>
  <c r="L54" i="4" s="1"/>
  <c r="O54" i="4" s="1"/>
  <c r="AO53" i="4"/>
  <c r="AN53" i="4"/>
  <c r="AP53" i="4" s="1"/>
  <c r="F53" i="4"/>
  <c r="I53" i="4" s="1"/>
  <c r="L53" i="4" s="1"/>
  <c r="O53" i="4" s="1"/>
  <c r="R53" i="4" s="1"/>
  <c r="U53" i="4" s="1"/>
  <c r="X53" i="4" s="1"/>
  <c r="AA53" i="4" s="1"/>
  <c r="AD53" i="4" s="1"/>
  <c r="AG53" i="4" s="1"/>
  <c r="AJ53" i="4" s="1"/>
  <c r="AM53" i="4" s="1"/>
  <c r="AQ53" i="4" s="1"/>
  <c r="AO52" i="4"/>
  <c r="AN52" i="4"/>
  <c r="AP52" i="4" s="1"/>
  <c r="F52" i="4"/>
  <c r="I52" i="4" s="1"/>
  <c r="L52" i="4" s="1"/>
  <c r="O52" i="4" s="1"/>
  <c r="R52" i="4" s="1"/>
  <c r="U52" i="4" s="1"/>
  <c r="X52" i="4" s="1"/>
  <c r="AA52" i="4" s="1"/>
  <c r="AD52" i="4" s="1"/>
  <c r="AG52" i="4" s="1"/>
  <c r="AJ52" i="4" s="1"/>
  <c r="AM52" i="4" s="1"/>
  <c r="AQ52" i="4" s="1"/>
  <c r="AO51" i="4"/>
  <c r="AN51" i="4"/>
  <c r="AP51" i="4" s="1"/>
  <c r="F51" i="4"/>
  <c r="I51" i="4" s="1"/>
  <c r="L51" i="4" s="1"/>
  <c r="O51" i="4" s="1"/>
  <c r="R51" i="4" s="1"/>
  <c r="U51" i="4" s="1"/>
  <c r="X51" i="4" s="1"/>
  <c r="AA51" i="4" s="1"/>
  <c r="AD51" i="4" s="1"/>
  <c r="AG51" i="4" s="1"/>
  <c r="AJ51" i="4" s="1"/>
  <c r="AM51" i="4" s="1"/>
  <c r="AQ51" i="4" s="1"/>
  <c r="AO50" i="4"/>
  <c r="AN50" i="4"/>
  <c r="AP50" i="4" s="1"/>
  <c r="F50" i="4"/>
  <c r="I50" i="4" s="1"/>
  <c r="L50" i="4" s="1"/>
  <c r="O50" i="4" s="1"/>
  <c r="R50" i="4" s="1"/>
  <c r="U50" i="4" s="1"/>
  <c r="X50" i="4" s="1"/>
  <c r="AA50" i="4" s="1"/>
  <c r="AD50" i="4" s="1"/>
  <c r="AG50" i="4" s="1"/>
  <c r="AJ50" i="4" s="1"/>
  <c r="AM50" i="4" s="1"/>
  <c r="AQ50" i="4" s="1"/>
  <c r="AO49" i="4"/>
  <c r="AN49" i="4"/>
  <c r="AP49" i="4" s="1"/>
  <c r="U49" i="4"/>
  <c r="X49" i="4" s="1"/>
  <c r="AA49" i="4" s="1"/>
  <c r="AD49" i="4" s="1"/>
  <c r="AG49" i="4" s="1"/>
  <c r="AJ49" i="4" s="1"/>
  <c r="AM49" i="4" s="1"/>
  <c r="AQ49" i="4" s="1"/>
  <c r="F49" i="4"/>
  <c r="I49" i="4" s="1"/>
  <c r="L49" i="4" s="1"/>
  <c r="O49" i="4" s="1"/>
  <c r="AO48" i="4"/>
  <c r="AN48" i="4"/>
  <c r="AP48" i="4" s="1"/>
  <c r="F48" i="4"/>
  <c r="I48" i="4" s="1"/>
  <c r="L48" i="4" s="1"/>
  <c r="O48" i="4" s="1"/>
  <c r="R48" i="4" s="1"/>
  <c r="U48" i="4" s="1"/>
  <c r="X48" i="4" s="1"/>
  <c r="AA48" i="4" s="1"/>
  <c r="AD48" i="4" s="1"/>
  <c r="AG48" i="4" s="1"/>
  <c r="AJ48" i="4" s="1"/>
  <c r="AM48" i="4" s="1"/>
  <c r="AQ48" i="4" s="1"/>
  <c r="AO47" i="4"/>
  <c r="AN47" i="4"/>
  <c r="AP47" i="4" s="1"/>
  <c r="F47" i="4"/>
  <c r="I47" i="4" s="1"/>
  <c r="L47" i="4" s="1"/>
  <c r="O47" i="4" s="1"/>
  <c r="R47" i="4" s="1"/>
  <c r="U47" i="4" s="1"/>
  <c r="X47" i="4" s="1"/>
  <c r="AA47" i="4" s="1"/>
  <c r="AD47" i="4" s="1"/>
  <c r="AG47" i="4" s="1"/>
  <c r="AJ47" i="4" s="1"/>
  <c r="AM47" i="4" s="1"/>
  <c r="AQ47" i="4" s="1"/>
  <c r="AO46" i="4"/>
  <c r="AN46" i="4"/>
  <c r="AP46" i="4" s="1"/>
  <c r="F46" i="4"/>
  <c r="I46" i="4" s="1"/>
  <c r="L46" i="4" s="1"/>
  <c r="O46" i="4" s="1"/>
  <c r="R46" i="4" s="1"/>
  <c r="U46" i="4" s="1"/>
  <c r="X46" i="4" s="1"/>
  <c r="AA46" i="4" s="1"/>
  <c r="AD46" i="4" s="1"/>
  <c r="AG46" i="4" s="1"/>
  <c r="AJ46" i="4" s="1"/>
  <c r="AM46" i="4" s="1"/>
  <c r="AQ46" i="4" s="1"/>
  <c r="AO45" i="4"/>
  <c r="AN45" i="4"/>
  <c r="AP45" i="4" s="1"/>
  <c r="F45" i="4"/>
  <c r="I45" i="4" s="1"/>
  <c r="L45" i="4" s="1"/>
  <c r="O45" i="4" s="1"/>
  <c r="R45" i="4" s="1"/>
  <c r="U45" i="4" s="1"/>
  <c r="X45" i="4" s="1"/>
  <c r="AA45" i="4" s="1"/>
  <c r="AD45" i="4" s="1"/>
  <c r="AG45" i="4" s="1"/>
  <c r="AJ45" i="4" s="1"/>
  <c r="AM45" i="4" s="1"/>
  <c r="AQ45" i="4" s="1"/>
  <c r="AO44" i="4"/>
  <c r="AN44" i="4"/>
  <c r="AP44" i="4" s="1"/>
  <c r="U44" i="4"/>
  <c r="X44" i="4" s="1"/>
  <c r="AA44" i="4" s="1"/>
  <c r="AD44" i="4" s="1"/>
  <c r="AG44" i="4" s="1"/>
  <c r="AJ44" i="4" s="1"/>
  <c r="AM44" i="4" s="1"/>
  <c r="AQ44" i="4" s="1"/>
  <c r="F44" i="4"/>
  <c r="I44" i="4" s="1"/>
  <c r="L44" i="4" s="1"/>
  <c r="O44" i="4" s="1"/>
  <c r="AO43" i="4"/>
  <c r="AN43" i="4"/>
  <c r="AP43" i="4" s="1"/>
  <c r="F43" i="4"/>
  <c r="I43" i="4" s="1"/>
  <c r="L43" i="4" s="1"/>
  <c r="O43" i="4" s="1"/>
  <c r="R43" i="4" s="1"/>
  <c r="U43" i="4" s="1"/>
  <c r="X43" i="4" s="1"/>
  <c r="AA43" i="4" s="1"/>
  <c r="AD43" i="4" s="1"/>
  <c r="AG43" i="4" s="1"/>
  <c r="AJ43" i="4" s="1"/>
  <c r="AM43" i="4" s="1"/>
  <c r="AO42" i="4"/>
  <c r="AN42" i="4"/>
  <c r="AP42" i="4" s="1"/>
  <c r="F42" i="4"/>
  <c r="I42" i="4" s="1"/>
  <c r="L42" i="4" s="1"/>
  <c r="O42" i="4" s="1"/>
  <c r="R42" i="4" s="1"/>
  <c r="U42" i="4" s="1"/>
  <c r="X42" i="4" s="1"/>
  <c r="AA42" i="4" s="1"/>
  <c r="AD42" i="4" s="1"/>
  <c r="AG42" i="4" s="1"/>
  <c r="AJ42" i="4" s="1"/>
  <c r="AM42" i="4" s="1"/>
  <c r="AO41" i="4"/>
  <c r="AN41" i="4"/>
  <c r="AP41" i="4" s="1"/>
  <c r="F41" i="4"/>
  <c r="I41" i="4" s="1"/>
  <c r="L41" i="4" s="1"/>
  <c r="O41" i="4" s="1"/>
  <c r="R41" i="4" s="1"/>
  <c r="U41" i="4" s="1"/>
  <c r="X41" i="4" s="1"/>
  <c r="AA41" i="4" s="1"/>
  <c r="AD41" i="4" s="1"/>
  <c r="AG41" i="4" s="1"/>
  <c r="AJ41" i="4" s="1"/>
  <c r="AM41" i="4" s="1"/>
  <c r="AO40" i="4"/>
  <c r="AN40" i="4"/>
  <c r="F40" i="4"/>
  <c r="I40" i="4" s="1"/>
  <c r="L40" i="4" s="1"/>
  <c r="O40" i="4" s="1"/>
  <c r="R40" i="4" s="1"/>
  <c r="U40" i="4" s="1"/>
  <c r="X40" i="4" s="1"/>
  <c r="AA40" i="4" s="1"/>
  <c r="AD40" i="4" s="1"/>
  <c r="AG40" i="4" s="1"/>
  <c r="AJ40" i="4" s="1"/>
  <c r="AM40" i="4" s="1"/>
  <c r="AN39" i="4"/>
  <c r="AF39" i="4"/>
  <c r="AO39" i="4" s="1"/>
  <c r="U39" i="4"/>
  <c r="X39" i="4" s="1"/>
  <c r="AA39" i="4" s="1"/>
  <c r="AD39" i="4" s="1"/>
  <c r="AG39" i="4" s="1"/>
  <c r="AJ39" i="4" s="1"/>
  <c r="AM39" i="4" s="1"/>
  <c r="F39" i="4"/>
  <c r="I39" i="4" s="1"/>
  <c r="L39" i="4" s="1"/>
  <c r="O39" i="4" s="1"/>
  <c r="AN38" i="4"/>
  <c r="AC38" i="4"/>
  <c r="W38" i="4"/>
  <c r="T38" i="4"/>
  <c r="I38" i="4"/>
  <c r="L38" i="4" s="1"/>
  <c r="O38" i="4" s="1"/>
  <c r="R38" i="4" s="1"/>
  <c r="U38" i="4" s="1"/>
  <c r="X38" i="4" s="1"/>
  <c r="AA38" i="4" s="1"/>
  <c r="AD38" i="4" s="1"/>
  <c r="AG38" i="4" s="1"/>
  <c r="AJ38" i="4" s="1"/>
  <c r="AM38" i="4" s="1"/>
  <c r="F38" i="4"/>
  <c r="AN37" i="4"/>
  <c r="AF37" i="4"/>
  <c r="AC37" i="4"/>
  <c r="AO37" i="4" s="1"/>
  <c r="F37" i="4"/>
  <c r="I37" i="4" s="1"/>
  <c r="L37" i="4" s="1"/>
  <c r="O37" i="4" s="1"/>
  <c r="R37" i="4" s="1"/>
  <c r="U37" i="4" s="1"/>
  <c r="X37" i="4" s="1"/>
  <c r="AA37" i="4" s="1"/>
  <c r="AD37" i="4" s="1"/>
  <c r="AG37" i="4" s="1"/>
  <c r="AJ37" i="4" s="1"/>
  <c r="AM37" i="4" s="1"/>
  <c r="AO36" i="4"/>
  <c r="AN36" i="4"/>
  <c r="I36" i="4"/>
  <c r="L36" i="4" s="1"/>
  <c r="O36" i="4" s="1"/>
  <c r="R36" i="4" s="1"/>
  <c r="U36" i="4" s="1"/>
  <c r="X36" i="4" s="1"/>
  <c r="AA36" i="4" s="1"/>
  <c r="AD36" i="4" s="1"/>
  <c r="AG36" i="4" s="1"/>
  <c r="AJ36" i="4" s="1"/>
  <c r="AM36" i="4" s="1"/>
  <c r="F36" i="4"/>
  <c r="AN35" i="4"/>
  <c r="AC35" i="4"/>
  <c r="AO35" i="4" s="1"/>
  <c r="F35" i="4"/>
  <c r="I35" i="4" s="1"/>
  <c r="L35" i="4" s="1"/>
  <c r="O35" i="4" s="1"/>
  <c r="R35" i="4" s="1"/>
  <c r="U35" i="4" s="1"/>
  <c r="X35" i="4" s="1"/>
  <c r="AA35" i="4" s="1"/>
  <c r="AD35" i="4" s="1"/>
  <c r="AG35" i="4" s="1"/>
  <c r="AJ35" i="4" s="1"/>
  <c r="AM35" i="4" s="1"/>
  <c r="AN34" i="4"/>
  <c r="T34" i="4"/>
  <c r="AO34" i="4" s="1"/>
  <c r="F34" i="4"/>
  <c r="I34" i="4" s="1"/>
  <c r="L34" i="4" s="1"/>
  <c r="O34" i="4" s="1"/>
  <c r="AN33" i="4"/>
  <c r="AF33" i="4"/>
  <c r="AC33" i="4"/>
  <c r="W33" i="4"/>
  <c r="T33" i="4"/>
  <c r="AO33" i="4" s="1"/>
  <c r="F33" i="4"/>
  <c r="I33" i="4" s="1"/>
  <c r="L33" i="4" s="1"/>
  <c r="O33" i="4" s="1"/>
  <c r="R33" i="4" s="1"/>
  <c r="U33" i="4" s="1"/>
  <c r="X33" i="4" s="1"/>
  <c r="AA33" i="4" s="1"/>
  <c r="AD33" i="4" s="1"/>
  <c r="AG33" i="4" s="1"/>
  <c r="AJ33" i="4" s="1"/>
  <c r="AM33" i="4" s="1"/>
  <c r="AF32" i="4"/>
  <c r="AE32" i="4"/>
  <c r="AC32" i="4"/>
  <c r="AB32" i="4"/>
  <c r="W32" i="4"/>
  <c r="T32" i="4"/>
  <c r="Q32" i="4"/>
  <c r="N32" i="4"/>
  <c r="M32" i="4"/>
  <c r="AN32" i="4" s="1"/>
  <c r="K32" i="4"/>
  <c r="J32" i="4"/>
  <c r="F32" i="4"/>
  <c r="I32" i="4" s="1"/>
  <c r="L32" i="4" s="1"/>
  <c r="O32" i="4" s="1"/>
  <c r="R32" i="4" s="1"/>
  <c r="U32" i="4" s="1"/>
  <c r="X32" i="4" s="1"/>
  <c r="AA32" i="4" s="1"/>
  <c r="AD32" i="4" s="1"/>
  <c r="AG32" i="4" s="1"/>
  <c r="AJ32" i="4" s="1"/>
  <c r="AM32" i="4" s="1"/>
  <c r="K31" i="4"/>
  <c r="H31" i="4"/>
  <c r="AO31" i="4" s="1"/>
  <c r="G31" i="4"/>
  <c r="AN31" i="4" s="1"/>
  <c r="F31" i="4"/>
  <c r="I31" i="4" s="1"/>
  <c r="L31" i="4" s="1"/>
  <c r="O31" i="4" s="1"/>
  <c r="R31" i="4" s="1"/>
  <c r="U31" i="4" s="1"/>
  <c r="X31" i="4" s="1"/>
  <c r="AA31" i="4" s="1"/>
  <c r="AD31" i="4" s="1"/>
  <c r="AG31" i="4" s="1"/>
  <c r="AJ31" i="4" s="1"/>
  <c r="AM31" i="4" s="1"/>
  <c r="AN30" i="4"/>
  <c r="AF30" i="4"/>
  <c r="AO30" i="4" s="1"/>
  <c r="AE30" i="4"/>
  <c r="F30" i="4"/>
  <c r="I30" i="4" s="1"/>
  <c r="L30" i="4" s="1"/>
  <c r="O30" i="4" s="1"/>
  <c r="R30" i="4" s="1"/>
  <c r="U30" i="4" s="1"/>
  <c r="X30" i="4" s="1"/>
  <c r="AA30" i="4" s="1"/>
  <c r="AD30" i="4" s="1"/>
  <c r="AG30" i="4" s="1"/>
  <c r="AJ30" i="4" s="1"/>
  <c r="AM30" i="4" s="1"/>
  <c r="AF29" i="4"/>
  <c r="AE29" i="4"/>
  <c r="AN29" i="4" s="1"/>
  <c r="AC29" i="4"/>
  <c r="W29" i="4"/>
  <c r="T29" i="4"/>
  <c r="F29" i="4"/>
  <c r="I29" i="4" s="1"/>
  <c r="L29" i="4" s="1"/>
  <c r="O29" i="4" s="1"/>
  <c r="AN28" i="4"/>
  <c r="AF28" i="4"/>
  <c r="AC28" i="4"/>
  <c r="W28" i="4"/>
  <c r="T28" i="4"/>
  <c r="Q28" i="4"/>
  <c r="N28" i="4"/>
  <c r="K28" i="4"/>
  <c r="H28" i="4"/>
  <c r="F28" i="4"/>
  <c r="I28" i="4" s="1"/>
  <c r="L28" i="4" s="1"/>
  <c r="O28" i="4" s="1"/>
  <c r="R28" i="4" s="1"/>
  <c r="AN27" i="4"/>
  <c r="H27" i="4"/>
  <c r="E27" i="4"/>
  <c r="AO27" i="4" s="1"/>
  <c r="D27" i="4"/>
  <c r="AN26" i="4"/>
  <c r="AP26" i="4" s="1"/>
  <c r="E26" i="4"/>
  <c r="AO26" i="4" s="1"/>
  <c r="AN25" i="4"/>
  <c r="W25" i="4"/>
  <c r="T25" i="4"/>
  <c r="H25" i="4"/>
  <c r="E25" i="4"/>
  <c r="AO25" i="4" s="1"/>
  <c r="AN24" i="4"/>
  <c r="T24" i="4"/>
  <c r="AO24" i="4" s="1"/>
  <c r="F24" i="4"/>
  <c r="I24" i="4" s="1"/>
  <c r="L24" i="4" s="1"/>
  <c r="O24" i="4" s="1"/>
  <c r="R24" i="4" s="1"/>
  <c r="U24" i="4" s="1"/>
  <c r="X24" i="4" s="1"/>
  <c r="AA24" i="4" s="1"/>
  <c r="AD24" i="4" s="1"/>
  <c r="AG24" i="4" s="1"/>
  <c r="AJ24" i="4" s="1"/>
  <c r="AM24" i="4" s="1"/>
  <c r="AN23" i="4"/>
  <c r="AF23" i="4"/>
  <c r="AC23" i="4"/>
  <c r="AO23" i="4" s="1"/>
  <c r="T23" i="4"/>
  <c r="Q23" i="4"/>
  <c r="H23" i="4"/>
  <c r="F23" i="4"/>
  <c r="I23" i="4" s="1"/>
  <c r="L23" i="4" s="1"/>
  <c r="O23" i="4" s="1"/>
  <c r="R23" i="4" s="1"/>
  <c r="U23" i="4" s="1"/>
  <c r="X23" i="4" s="1"/>
  <c r="AA23" i="4" s="1"/>
  <c r="AN22" i="4"/>
  <c r="AF22" i="4"/>
  <c r="AC22" i="4"/>
  <c r="W22" i="4"/>
  <c r="T22" i="4"/>
  <c r="Q22" i="4"/>
  <c r="K22" i="4"/>
  <c r="H22" i="4"/>
  <c r="E22" i="4"/>
  <c r="AF21" i="4"/>
  <c r="AE21" i="4"/>
  <c r="AC21" i="4"/>
  <c r="W21" i="4"/>
  <c r="T21" i="4"/>
  <c r="S21" i="4"/>
  <c r="Q21" i="4"/>
  <c r="P21" i="4"/>
  <c r="K21" i="4"/>
  <c r="H21" i="4"/>
  <c r="G21" i="4"/>
  <c r="AN21" i="4" s="1"/>
  <c r="E21" i="4"/>
  <c r="D21" i="4"/>
  <c r="F21" i="4" s="1"/>
  <c r="AN20" i="4"/>
  <c r="AF20" i="4"/>
  <c r="AC20" i="4"/>
  <c r="W20" i="4"/>
  <c r="T20" i="4"/>
  <c r="Q20" i="4"/>
  <c r="N20" i="4"/>
  <c r="K20" i="4"/>
  <c r="H20" i="4"/>
  <c r="E20" i="4"/>
  <c r="AN19" i="4"/>
  <c r="AF19" i="4"/>
  <c r="W19" i="4"/>
  <c r="T19" i="4"/>
  <c r="Q19" i="4"/>
  <c r="K19" i="4"/>
  <c r="H19" i="4"/>
  <c r="E19" i="4"/>
  <c r="AO18" i="4"/>
  <c r="AN18" i="4"/>
  <c r="AP18" i="4" s="1"/>
  <c r="I18" i="4"/>
  <c r="L18" i="4" s="1"/>
  <c r="O18" i="4" s="1"/>
  <c r="R18" i="4" s="1"/>
  <c r="U18" i="4" s="1"/>
  <c r="X18" i="4" s="1"/>
  <c r="AA18" i="4" s="1"/>
  <c r="AD18" i="4" s="1"/>
  <c r="AG18" i="4" s="1"/>
  <c r="AJ18" i="4" s="1"/>
  <c r="AM18" i="4" s="1"/>
  <c r="AQ18" i="4" s="1"/>
  <c r="F18" i="4"/>
  <c r="AO17" i="4"/>
  <c r="AN17" i="4"/>
  <c r="F17" i="4"/>
  <c r="I17" i="4" s="1"/>
  <c r="L17" i="4" s="1"/>
  <c r="O17" i="4" s="1"/>
  <c r="R17" i="4" s="1"/>
  <c r="U17" i="4" s="1"/>
  <c r="X17" i="4" s="1"/>
  <c r="AA17" i="4" s="1"/>
  <c r="AD17" i="4" s="1"/>
  <c r="AG17" i="4" s="1"/>
  <c r="AJ17" i="4" s="1"/>
  <c r="AM17" i="4" s="1"/>
  <c r="AO16" i="4"/>
  <c r="AN16" i="4"/>
  <c r="I16" i="4"/>
  <c r="L16" i="4" s="1"/>
  <c r="O16" i="4" s="1"/>
  <c r="R16" i="4" s="1"/>
  <c r="U16" i="4" s="1"/>
  <c r="X16" i="4" s="1"/>
  <c r="AA16" i="4" s="1"/>
  <c r="AD16" i="4" s="1"/>
  <c r="AG16" i="4" s="1"/>
  <c r="AJ16" i="4" s="1"/>
  <c r="AM16" i="4" s="1"/>
  <c r="F16" i="4"/>
  <c r="AO15" i="4"/>
  <c r="AN15" i="4"/>
  <c r="F15" i="4"/>
  <c r="I15" i="4" s="1"/>
  <c r="L15" i="4" s="1"/>
  <c r="O15" i="4" s="1"/>
  <c r="R15" i="4" s="1"/>
  <c r="U15" i="4" s="1"/>
  <c r="X15" i="4" s="1"/>
  <c r="AA15" i="4" s="1"/>
  <c r="AD15" i="4" s="1"/>
  <c r="AG15" i="4" s="1"/>
  <c r="AJ15" i="4" s="1"/>
  <c r="AM15" i="4" s="1"/>
  <c r="AO14" i="4"/>
  <c r="AN14" i="4"/>
  <c r="AP14" i="4" s="1"/>
  <c r="F14" i="4"/>
  <c r="I14" i="4" s="1"/>
  <c r="L14" i="4" s="1"/>
  <c r="O14" i="4" s="1"/>
  <c r="R14" i="4" s="1"/>
  <c r="U14" i="4" s="1"/>
  <c r="X14" i="4" s="1"/>
  <c r="AA14" i="4" s="1"/>
  <c r="AD14" i="4" s="1"/>
  <c r="AG14" i="4" s="1"/>
  <c r="AJ14" i="4" s="1"/>
  <c r="AM14" i="4" s="1"/>
  <c r="AO13" i="4"/>
  <c r="AN13" i="4"/>
  <c r="F13" i="4"/>
  <c r="I13" i="4" s="1"/>
  <c r="L13" i="4" s="1"/>
  <c r="O13" i="4" s="1"/>
  <c r="R13" i="4" s="1"/>
  <c r="U13" i="4" s="1"/>
  <c r="X13" i="4" s="1"/>
  <c r="AA13" i="4" s="1"/>
  <c r="AD13" i="4" s="1"/>
  <c r="AG13" i="4" s="1"/>
  <c r="AJ13" i="4" s="1"/>
  <c r="AM13" i="4" s="1"/>
  <c r="AO12" i="4"/>
  <c r="AN12" i="4"/>
  <c r="AP12" i="4" s="1"/>
  <c r="F12" i="4"/>
  <c r="I12" i="4" s="1"/>
  <c r="L12" i="4" s="1"/>
  <c r="O12" i="4" s="1"/>
  <c r="R12" i="4" s="1"/>
  <c r="U12" i="4" s="1"/>
  <c r="X12" i="4" s="1"/>
  <c r="AA12" i="4" s="1"/>
  <c r="AD12" i="4" s="1"/>
  <c r="AG12" i="4" s="1"/>
  <c r="AJ12" i="4" s="1"/>
  <c r="AM12" i="4" s="1"/>
  <c r="AO11" i="4"/>
  <c r="AN11" i="4"/>
  <c r="F11" i="4"/>
  <c r="I11" i="4" s="1"/>
  <c r="L11" i="4" s="1"/>
  <c r="O11" i="4" s="1"/>
  <c r="R11" i="4" s="1"/>
  <c r="U11" i="4" s="1"/>
  <c r="X11" i="4" s="1"/>
  <c r="AA11" i="4" s="1"/>
  <c r="AD11" i="4" s="1"/>
  <c r="AG11" i="4" s="1"/>
  <c r="AJ11" i="4" s="1"/>
  <c r="AM11" i="4" s="1"/>
  <c r="AO10" i="4"/>
  <c r="AN10" i="4"/>
  <c r="AP10" i="4" s="1"/>
  <c r="F10" i="4"/>
  <c r="I10" i="4" s="1"/>
  <c r="L10" i="4" s="1"/>
  <c r="O10" i="4" s="1"/>
  <c r="R10" i="4" s="1"/>
  <c r="U10" i="4" s="1"/>
  <c r="X10" i="4" s="1"/>
  <c r="AA10" i="4" s="1"/>
  <c r="AD10" i="4" s="1"/>
  <c r="AG10" i="4" s="1"/>
  <c r="AJ10" i="4" s="1"/>
  <c r="AM10" i="4" s="1"/>
  <c r="AO9" i="4"/>
  <c r="AN9" i="4"/>
  <c r="AP9" i="4" s="1"/>
  <c r="F9" i="4"/>
  <c r="I9" i="4" s="1"/>
  <c r="L9" i="4" s="1"/>
  <c r="O9" i="4" s="1"/>
  <c r="R9" i="4" s="1"/>
  <c r="U9" i="4" s="1"/>
  <c r="X9" i="4" s="1"/>
  <c r="AA9" i="4" s="1"/>
  <c r="AD9" i="4" s="1"/>
  <c r="AG9" i="4" s="1"/>
  <c r="AJ9" i="4" s="1"/>
  <c r="AM9" i="4" s="1"/>
  <c r="AQ9" i="4" s="1"/>
  <c r="AO8" i="4"/>
  <c r="AN8" i="4"/>
  <c r="AP8" i="4" s="1"/>
  <c r="F8" i="4"/>
  <c r="I8" i="4" s="1"/>
  <c r="L8" i="4" s="1"/>
  <c r="O8" i="4" s="1"/>
  <c r="R8" i="4" s="1"/>
  <c r="U8" i="4" s="1"/>
  <c r="X8" i="4" s="1"/>
  <c r="AA8" i="4" s="1"/>
  <c r="AD8" i="4" s="1"/>
  <c r="AG8" i="4" s="1"/>
  <c r="AJ8" i="4" s="1"/>
  <c r="AM8" i="4" s="1"/>
  <c r="AO7" i="4"/>
  <c r="AN7" i="4"/>
  <c r="AP7" i="4" s="1"/>
  <c r="F7" i="4"/>
  <c r="I7" i="4" s="1"/>
  <c r="L7" i="4" s="1"/>
  <c r="O7" i="4" s="1"/>
  <c r="R7" i="4" s="1"/>
  <c r="U7" i="4" s="1"/>
  <c r="X7" i="4" s="1"/>
  <c r="AA7" i="4" s="1"/>
  <c r="AD7" i="4" s="1"/>
  <c r="AG7" i="4" s="1"/>
  <c r="AJ7" i="4" s="1"/>
  <c r="AM7" i="4" s="1"/>
  <c r="AQ7" i="4" s="1"/>
  <c r="AN6" i="4"/>
  <c r="H6" i="4"/>
  <c r="E6" i="4"/>
  <c r="AO5" i="4"/>
  <c r="AN5" i="4"/>
  <c r="F5" i="4"/>
  <c r="I5" i="4" s="1"/>
  <c r="L5" i="4" s="1"/>
  <c r="O5" i="4" s="1"/>
  <c r="R5" i="4" s="1"/>
  <c r="U5" i="4" s="1"/>
  <c r="X5" i="4" s="1"/>
  <c r="AA5" i="4" s="1"/>
  <c r="AD5" i="4" s="1"/>
  <c r="AG5" i="4" s="1"/>
  <c r="AJ5" i="4" s="1"/>
  <c r="AM5" i="4" s="1"/>
  <c r="AM34" i="2"/>
  <c r="AP36" i="2"/>
  <c r="AO5" i="2"/>
  <c r="AF39" i="2"/>
  <c r="AC38" i="2"/>
  <c r="W38" i="2"/>
  <c r="T38" i="2"/>
  <c r="AO38" i="2" s="1"/>
  <c r="AF37" i="2"/>
  <c r="AC37" i="2"/>
  <c r="AO37" i="2" s="1"/>
  <c r="AP37" i="2" s="1"/>
  <c r="AC35" i="2"/>
  <c r="AO35" i="2" s="1"/>
  <c r="T34" i="2"/>
  <c r="AF33" i="2"/>
  <c r="AC33" i="2"/>
  <c r="W33" i="2"/>
  <c r="T33" i="2"/>
  <c r="AO33" i="2" s="1"/>
  <c r="AF32" i="2"/>
  <c r="AE32" i="2"/>
  <c r="AC32" i="2"/>
  <c r="AB32" i="2"/>
  <c r="W32" i="2"/>
  <c r="T32" i="2"/>
  <c r="Q32" i="2"/>
  <c r="N32" i="2"/>
  <c r="M32" i="2"/>
  <c r="K32" i="2"/>
  <c r="J32" i="2"/>
  <c r="K31" i="2"/>
  <c r="H31" i="2"/>
  <c r="G31" i="2"/>
  <c r="AN31" i="2" s="1"/>
  <c r="AP31" i="2" s="1"/>
  <c r="AF30" i="2"/>
  <c r="AE30" i="2"/>
  <c r="AN30" i="2" s="1"/>
  <c r="AF29" i="2"/>
  <c r="AE29" i="2"/>
  <c r="AN29" i="2" s="1"/>
  <c r="AC29" i="2"/>
  <c r="AO29" i="2" s="1"/>
  <c r="W29" i="2"/>
  <c r="T29" i="2"/>
  <c r="AF28" i="2"/>
  <c r="AC28" i="2"/>
  <c r="W28" i="2"/>
  <c r="T28" i="2"/>
  <c r="Q28" i="2"/>
  <c r="N28" i="2"/>
  <c r="K28" i="2"/>
  <c r="H28" i="2"/>
  <c r="F31" i="2"/>
  <c r="I31" i="2" s="1"/>
  <c r="L31" i="2" s="1"/>
  <c r="O31" i="2" s="1"/>
  <c r="R31" i="2" s="1"/>
  <c r="U31" i="2" s="1"/>
  <c r="X31" i="2" s="1"/>
  <c r="AA31" i="2" s="1"/>
  <c r="AD31" i="2" s="1"/>
  <c r="AO31" i="2"/>
  <c r="F33" i="2"/>
  <c r="I33" i="2" s="1"/>
  <c r="AN33" i="2"/>
  <c r="F34" i="2"/>
  <c r="U34" i="2"/>
  <c r="X34" i="2" s="1"/>
  <c r="AA34" i="2" s="1"/>
  <c r="AD34" i="2" s="1"/>
  <c r="AG34" i="2" s="1"/>
  <c r="AJ34" i="2" s="1"/>
  <c r="AN34" i="2"/>
  <c r="AP34" i="2" s="1"/>
  <c r="AO34" i="2"/>
  <c r="F35" i="2"/>
  <c r="I35" i="2" s="1"/>
  <c r="L35" i="2" s="1"/>
  <c r="O35" i="2" s="1"/>
  <c r="R35" i="2" s="1"/>
  <c r="U35" i="2" s="1"/>
  <c r="AN35" i="2"/>
  <c r="F36" i="2"/>
  <c r="AN36" i="2"/>
  <c r="AO36" i="2"/>
  <c r="AN37" i="2"/>
  <c r="F37" i="2"/>
  <c r="I37" i="2"/>
  <c r="L37" i="2" s="1"/>
  <c r="O37" i="2" s="1"/>
  <c r="R37" i="2" s="1"/>
  <c r="U37" i="2" s="1"/>
  <c r="X37" i="2" s="1"/>
  <c r="AA37" i="2" s="1"/>
  <c r="AD37" i="2" s="1"/>
  <c r="AG37" i="2" s="1"/>
  <c r="AJ37" i="2" s="1"/>
  <c r="AM37" i="2" s="1"/>
  <c r="F38" i="2"/>
  <c r="I38" i="2" s="1"/>
  <c r="L38" i="2" s="1"/>
  <c r="O38" i="2" s="1"/>
  <c r="R38" i="2" s="1"/>
  <c r="AN38" i="2"/>
  <c r="F39" i="2"/>
  <c r="I39" i="2"/>
  <c r="U39" i="2"/>
  <c r="X39" i="2" s="1"/>
  <c r="AA39" i="2" s="1"/>
  <c r="AD39" i="2" s="1"/>
  <c r="AG39" i="2" s="1"/>
  <c r="AJ39" i="2" s="1"/>
  <c r="AM39" i="2" s="1"/>
  <c r="AN39" i="2"/>
  <c r="AO39" i="2"/>
  <c r="AN40" i="2"/>
  <c r="F41" i="2"/>
  <c r="I41" i="2" s="1"/>
  <c r="L41" i="2" s="1"/>
  <c r="AN41" i="2"/>
  <c r="AO41" i="2"/>
  <c r="AN42" i="2"/>
  <c r="F43" i="2"/>
  <c r="I43" i="2" s="1"/>
  <c r="L43" i="2" s="1"/>
  <c r="O43" i="2" s="1"/>
  <c r="AN43" i="2"/>
  <c r="AO43" i="2"/>
  <c r="F44" i="2"/>
  <c r="I44" i="2" s="1"/>
  <c r="L44" i="2" s="1"/>
  <c r="O44" i="2" s="1"/>
  <c r="R44" i="2" s="1"/>
  <c r="U44" i="2" s="1"/>
  <c r="X44" i="2" s="1"/>
  <c r="AA44" i="2" s="1"/>
  <c r="AD44" i="2" s="1"/>
  <c r="AG44" i="2" s="1"/>
  <c r="AJ44" i="2" s="1"/>
  <c r="AM44" i="2" s="1"/>
  <c r="AN44" i="2"/>
  <c r="AO44" i="2"/>
  <c r="F45" i="2"/>
  <c r="I45" i="2" s="1"/>
  <c r="L45" i="2" s="1"/>
  <c r="O45" i="2" s="1"/>
  <c r="R45" i="2" s="1"/>
  <c r="U45" i="2" s="1"/>
  <c r="AO45" i="2"/>
  <c r="AN45" i="2"/>
  <c r="F46" i="2"/>
  <c r="AN46" i="2"/>
  <c r="AO46" i="2"/>
  <c r="AN47" i="2"/>
  <c r="F47" i="2"/>
  <c r="I47" i="2" s="1"/>
  <c r="L47" i="2" s="1"/>
  <c r="O47" i="2" s="1"/>
  <c r="R47" i="2" s="1"/>
  <c r="U47" i="2" s="1"/>
  <c r="X47" i="2" s="1"/>
  <c r="AA47" i="2" s="1"/>
  <c r="AD47" i="2" s="1"/>
  <c r="AG47" i="2" s="1"/>
  <c r="AJ47" i="2" s="1"/>
  <c r="AM47" i="2" s="1"/>
  <c r="AO47" i="2"/>
  <c r="F48" i="2"/>
  <c r="I48" i="2" s="1"/>
  <c r="L48" i="2" s="1"/>
  <c r="AN48" i="2"/>
  <c r="AP48" i="2" s="1"/>
  <c r="AO48" i="2"/>
  <c r="F49" i="2"/>
  <c r="I49" i="2" s="1"/>
  <c r="AN49" i="2"/>
  <c r="AO49" i="2"/>
  <c r="F50" i="2"/>
  <c r="I50" i="2" s="1"/>
  <c r="L50" i="2" s="1"/>
  <c r="O50" i="2" s="1"/>
  <c r="AN50" i="2"/>
  <c r="AO50" i="2"/>
  <c r="AP50" i="2" s="1"/>
  <c r="F51" i="2"/>
  <c r="AN51" i="2"/>
  <c r="AO51" i="2"/>
  <c r="AN52" i="2"/>
  <c r="F52" i="2"/>
  <c r="I52" i="2" s="1"/>
  <c r="L52" i="2" s="1"/>
  <c r="O52" i="2" s="1"/>
  <c r="AO52" i="2"/>
  <c r="F53" i="2"/>
  <c r="I53" i="2" s="1"/>
  <c r="AN53" i="2"/>
  <c r="AO53" i="2"/>
  <c r="AP53" i="2" s="1"/>
  <c r="F54" i="2"/>
  <c r="I54" i="2" s="1"/>
  <c r="AN54" i="2"/>
  <c r="AO54" i="2"/>
  <c r="AN55" i="2"/>
  <c r="F56" i="2"/>
  <c r="I56" i="2" s="1"/>
  <c r="L56" i="2" s="1"/>
  <c r="O56" i="2" s="1"/>
  <c r="R56" i="2" s="1"/>
  <c r="U56" i="2" s="1"/>
  <c r="X56" i="2" s="1"/>
  <c r="AA56" i="2" s="1"/>
  <c r="AD56" i="2" s="1"/>
  <c r="AG56" i="2" s="1"/>
  <c r="AJ56" i="2" s="1"/>
  <c r="AM56" i="2" s="1"/>
  <c r="AN56" i="2"/>
  <c r="AO56" i="2"/>
  <c r="AP56" i="2" s="1"/>
  <c r="AN57" i="2"/>
  <c r="AN58" i="2"/>
  <c r="AO58" i="2"/>
  <c r="U59" i="2"/>
  <c r="AN59" i="2"/>
  <c r="AO59" i="2"/>
  <c r="AG60" i="2"/>
  <c r="AJ60" i="2" s="1"/>
  <c r="AM60" i="2" s="1"/>
  <c r="AN60" i="2"/>
  <c r="AO60" i="2"/>
  <c r="AP60" i="2" s="1"/>
  <c r="AG61" i="2"/>
  <c r="AJ61" i="2" s="1"/>
  <c r="AM61" i="2" s="1"/>
  <c r="AN61" i="2"/>
  <c r="AO61" i="2"/>
  <c r="AN62" i="2"/>
  <c r="AO62" i="2"/>
  <c r="H27" i="2"/>
  <c r="E27" i="2"/>
  <c r="D27" i="2"/>
  <c r="E26" i="2"/>
  <c r="AO26" i="2" s="1"/>
  <c r="W25" i="2"/>
  <c r="T25" i="2"/>
  <c r="H25" i="2"/>
  <c r="E25" i="2"/>
  <c r="T24" i="2"/>
  <c r="AF23" i="2"/>
  <c r="AC23" i="2"/>
  <c r="T23" i="2"/>
  <c r="Q23" i="2"/>
  <c r="H23" i="2"/>
  <c r="AF22" i="2"/>
  <c r="AC22" i="2"/>
  <c r="W22" i="2"/>
  <c r="T22" i="2"/>
  <c r="Q22" i="2"/>
  <c r="K22" i="2"/>
  <c r="H22" i="2"/>
  <c r="E22" i="2"/>
  <c r="F22" i="2" s="1"/>
  <c r="AF21" i="2"/>
  <c r="AE21" i="2"/>
  <c r="AC21" i="2"/>
  <c r="W21" i="2"/>
  <c r="T21" i="2"/>
  <c r="S21" i="2"/>
  <c r="Q21" i="2"/>
  <c r="P21" i="2"/>
  <c r="K21" i="2"/>
  <c r="H21" i="2"/>
  <c r="G21" i="2"/>
  <c r="E21" i="2"/>
  <c r="D21" i="2"/>
  <c r="AF20" i="2"/>
  <c r="AC20" i="2"/>
  <c r="W20" i="2"/>
  <c r="T20" i="2"/>
  <c r="Q20" i="2"/>
  <c r="N20" i="2"/>
  <c r="K20" i="2"/>
  <c r="H20" i="2"/>
  <c r="E20" i="2"/>
  <c r="AF19" i="2"/>
  <c r="W19" i="2"/>
  <c r="T19" i="2"/>
  <c r="Q19" i="2"/>
  <c r="K19" i="2"/>
  <c r="H19" i="2"/>
  <c r="E19" i="2"/>
  <c r="AN6" i="2"/>
  <c r="AN7" i="2"/>
  <c r="AP7" i="2" s="1"/>
  <c r="AO7" i="2"/>
  <c r="AN8" i="2"/>
  <c r="AP8" i="2" s="1"/>
  <c r="AO8" i="2"/>
  <c r="AN9" i="2"/>
  <c r="AO9" i="2"/>
  <c r="AN10" i="2"/>
  <c r="AP10" i="2" s="1"/>
  <c r="AO10" i="2"/>
  <c r="AN11" i="2"/>
  <c r="AP11" i="2" s="1"/>
  <c r="AO11" i="2"/>
  <c r="AN12" i="2"/>
  <c r="AP12" i="2" s="1"/>
  <c r="AO12" i="2"/>
  <c r="AN13" i="2"/>
  <c r="AO13" i="2"/>
  <c r="AP13" i="2" s="1"/>
  <c r="AN14" i="2"/>
  <c r="AP14" i="2" s="1"/>
  <c r="AO14" i="2"/>
  <c r="AN15" i="2"/>
  <c r="AP15" i="2" s="1"/>
  <c r="AO15" i="2"/>
  <c r="AN16" i="2"/>
  <c r="AP16" i="2" s="1"/>
  <c r="AO16" i="2"/>
  <c r="AN17" i="2"/>
  <c r="AO17" i="2"/>
  <c r="AN18" i="2"/>
  <c r="AP18" i="2" s="1"/>
  <c r="AO18" i="2"/>
  <c r="AN19" i="2"/>
  <c r="AN20" i="2"/>
  <c r="AN22" i="2"/>
  <c r="AN23" i="2"/>
  <c r="AN24" i="2"/>
  <c r="AO24" i="2"/>
  <c r="AN25" i="2"/>
  <c r="AN26" i="2"/>
  <c r="AP26" i="2" s="1"/>
  <c r="AN27" i="2"/>
  <c r="AN28" i="2"/>
  <c r="AN5" i="2"/>
  <c r="AP5" i="2" s="1"/>
  <c r="AQ5" i="2" s="1"/>
  <c r="F5" i="2"/>
  <c r="I5" i="2" s="1"/>
  <c r="L5" i="2" s="1"/>
  <c r="O5" i="2" s="1"/>
  <c r="R5" i="2" s="1"/>
  <c r="U5" i="2" s="1"/>
  <c r="X5" i="2" s="1"/>
  <c r="AA5" i="2" s="1"/>
  <c r="AD5" i="2" s="1"/>
  <c r="AG5" i="2" s="1"/>
  <c r="AJ5" i="2" s="1"/>
  <c r="AM5" i="2" s="1"/>
  <c r="E6" i="2"/>
  <c r="F6" i="2"/>
  <c r="H6" i="2"/>
  <c r="F7" i="2"/>
  <c r="I7" i="2" s="1"/>
  <c r="F8" i="2"/>
  <c r="F9" i="2"/>
  <c r="F10" i="2"/>
  <c r="F11" i="2"/>
  <c r="F12" i="2"/>
  <c r="F13" i="2"/>
  <c r="F14" i="2"/>
  <c r="F15" i="2"/>
  <c r="F16" i="2"/>
  <c r="F17" i="2"/>
  <c r="F18" i="2"/>
  <c r="F20" i="2"/>
  <c r="F23" i="2"/>
  <c r="F24" i="2"/>
  <c r="F28" i="2"/>
  <c r="F29" i="2"/>
  <c r="U29" i="2"/>
  <c r="X29" i="2" s="1"/>
  <c r="AA29" i="2" s="1"/>
  <c r="AD29" i="2" s="1"/>
  <c r="AG29" i="2" s="1"/>
  <c r="AJ29" i="2" s="1"/>
  <c r="AM29" i="2" s="1"/>
  <c r="AP38" i="2" l="1"/>
  <c r="AO19" i="2"/>
  <c r="AP19" i="2" s="1"/>
  <c r="AN21" i="2"/>
  <c r="I6" i="2"/>
  <c r="L6" i="2" s="1"/>
  <c r="O6" i="2" s="1"/>
  <c r="R6" i="2" s="1"/>
  <c r="U6" i="2" s="1"/>
  <c r="X6" i="2" s="1"/>
  <c r="AA6" i="2" s="1"/>
  <c r="AD6" i="2" s="1"/>
  <c r="AG6" i="2" s="1"/>
  <c r="AJ6" i="2" s="1"/>
  <c r="AM6" i="2" s="1"/>
  <c r="AQ6" i="2" s="1"/>
  <c r="F21" i="2"/>
  <c r="AP24" i="2"/>
  <c r="AP17" i="2"/>
  <c r="AP9" i="2"/>
  <c r="AO25" i="2"/>
  <c r="AP25" i="2" s="1"/>
  <c r="AP62" i="2"/>
  <c r="AN32" i="2"/>
  <c r="AP33" i="2"/>
  <c r="AQ37" i="2"/>
  <c r="AO23" i="2"/>
  <c r="AP23" i="2" s="1"/>
  <c r="U38" i="2"/>
  <c r="X38" i="2" s="1"/>
  <c r="AA38" i="2" s="1"/>
  <c r="AD38" i="2" s="1"/>
  <c r="AG38" i="2" s="1"/>
  <c r="AJ38" i="2" s="1"/>
  <c r="AM38" i="2" s="1"/>
  <c r="AQ38" i="2" s="1"/>
  <c r="F25" i="2"/>
  <c r="AO22" i="2"/>
  <c r="AP22" i="2" s="1"/>
  <c r="AP39" i="2"/>
  <c r="AP21" i="2"/>
  <c r="AP35" i="2"/>
  <c r="AP29" i="2"/>
  <c r="AQ29" i="2" s="1"/>
  <c r="AQ17" i="4"/>
  <c r="AQ34" i="2"/>
  <c r="AQ39" i="2"/>
  <c r="F19" i="2"/>
  <c r="F26" i="2"/>
  <c r="AO19" i="4"/>
  <c r="AO22" i="4"/>
  <c r="AP22" i="4" s="1"/>
  <c r="U28" i="4"/>
  <c r="X28" i="4" s="1"/>
  <c r="AA28" i="4" s="1"/>
  <c r="AD28" i="4" s="1"/>
  <c r="AG28" i="4" s="1"/>
  <c r="AJ28" i="4" s="1"/>
  <c r="AM28" i="4" s="1"/>
  <c r="AQ28" i="4" s="1"/>
  <c r="AP39" i="4"/>
  <c r="AQ39" i="4" s="1"/>
  <c r="F19" i="4"/>
  <c r="I19" i="4" s="1"/>
  <c r="L19" i="4" s="1"/>
  <c r="O19" i="4" s="1"/>
  <c r="R19" i="4" s="1"/>
  <c r="U19" i="4" s="1"/>
  <c r="X19" i="4" s="1"/>
  <c r="AA19" i="4" s="1"/>
  <c r="AD19" i="4" s="1"/>
  <c r="AG19" i="4" s="1"/>
  <c r="AJ19" i="4" s="1"/>
  <c r="AM19" i="4" s="1"/>
  <c r="AO20" i="4"/>
  <c r="AD23" i="4"/>
  <c r="AG23" i="4" s="1"/>
  <c r="AJ23" i="4" s="1"/>
  <c r="AM23" i="4" s="1"/>
  <c r="AO28" i="4"/>
  <c r="AP28" i="4" s="1"/>
  <c r="AP35" i="4"/>
  <c r="AQ35" i="4" s="1"/>
  <c r="AP32" i="4"/>
  <c r="AQ32" i="4" s="1"/>
  <c r="AO6" i="2"/>
  <c r="AP6" i="2" s="1"/>
  <c r="AO21" i="2"/>
  <c r="AP5" i="4"/>
  <c r="AQ5" i="4" s="1"/>
  <c r="AP13" i="4"/>
  <c r="AQ13" i="4" s="1"/>
  <c r="AP17" i="4"/>
  <c r="AP40" i="4"/>
  <c r="AQ43" i="4"/>
  <c r="AP23" i="4"/>
  <c r="I21" i="4"/>
  <c r="L21" i="4" s="1"/>
  <c r="O21" i="4" s="1"/>
  <c r="R21" i="4" s="1"/>
  <c r="U21" i="4" s="1"/>
  <c r="X21" i="4" s="1"/>
  <c r="AA21" i="4" s="1"/>
  <c r="AD21" i="4" s="1"/>
  <c r="AG21" i="4" s="1"/>
  <c r="AJ21" i="4" s="1"/>
  <c r="AM21" i="4" s="1"/>
  <c r="AO29" i="4"/>
  <c r="X59" i="2"/>
  <c r="AA59" i="2" s="1"/>
  <c r="AD59" i="2" s="1"/>
  <c r="AG59" i="2" s="1"/>
  <c r="AJ59" i="2" s="1"/>
  <c r="AM59" i="2" s="1"/>
  <c r="AP51" i="2"/>
  <c r="AO28" i="2"/>
  <c r="AP28" i="2" s="1"/>
  <c r="AO6" i="4"/>
  <c r="AP11" i="4"/>
  <c r="AQ11" i="4" s="1"/>
  <c r="AO21" i="4"/>
  <c r="AP21" i="4" s="1"/>
  <c r="F27" i="4"/>
  <c r="I27" i="4" s="1"/>
  <c r="L27" i="4" s="1"/>
  <c r="O27" i="4" s="1"/>
  <c r="R27" i="4" s="1"/>
  <c r="U27" i="4" s="1"/>
  <c r="X27" i="4" s="1"/>
  <c r="AA27" i="4" s="1"/>
  <c r="AD27" i="4" s="1"/>
  <c r="AG27" i="4" s="1"/>
  <c r="AJ27" i="4" s="1"/>
  <c r="AM27" i="4" s="1"/>
  <c r="AO32" i="4"/>
  <c r="AP36" i="4"/>
  <c r="AQ36" i="4" s="1"/>
  <c r="AQ41" i="4"/>
  <c r="AP57" i="4"/>
  <c r="AQ60" i="2"/>
  <c r="AQ62" i="2"/>
  <c r="AP61" i="2"/>
  <c r="AQ61" i="2" s="1"/>
  <c r="AP59" i="2"/>
  <c r="AP58" i="2"/>
  <c r="AQ56" i="2"/>
  <c r="AP54" i="2"/>
  <c r="AP52" i="2"/>
  <c r="R52" i="2"/>
  <c r="U52" i="2" s="1"/>
  <c r="X52" i="2" s="1"/>
  <c r="AA52" i="2" s="1"/>
  <c r="AD52" i="2" s="1"/>
  <c r="AG52" i="2" s="1"/>
  <c r="AJ52" i="2" s="1"/>
  <c r="AM52" i="2" s="1"/>
  <c r="R50" i="2"/>
  <c r="U50" i="2" s="1"/>
  <c r="X50" i="2" s="1"/>
  <c r="AA50" i="2" s="1"/>
  <c r="AD50" i="2" s="1"/>
  <c r="AG50" i="2" s="1"/>
  <c r="AJ50" i="2" s="1"/>
  <c r="AM50" i="2" s="1"/>
  <c r="AQ50" i="2" s="1"/>
  <c r="AP49" i="2"/>
  <c r="AP47" i="2"/>
  <c r="AQ47" i="2" s="1"/>
  <c r="AP46" i="2"/>
  <c r="AP45" i="2"/>
  <c r="AP44" i="2"/>
  <c r="AQ44" i="2" s="1"/>
  <c r="AP43" i="2"/>
  <c r="AP41" i="2"/>
  <c r="AP6" i="4"/>
  <c r="AQ8" i="4"/>
  <c r="AQ10" i="4"/>
  <c r="AQ12" i="4"/>
  <c r="AQ14" i="4"/>
  <c r="AP25" i="4"/>
  <c r="AP27" i="4"/>
  <c r="AP33" i="4"/>
  <c r="AQ33" i="4" s="1"/>
  <c r="F6" i="4"/>
  <c r="I6" i="4" s="1"/>
  <c r="L6" i="4" s="1"/>
  <c r="O6" i="4" s="1"/>
  <c r="R6" i="4" s="1"/>
  <c r="U6" i="4" s="1"/>
  <c r="X6" i="4" s="1"/>
  <c r="AA6" i="4" s="1"/>
  <c r="AD6" i="4" s="1"/>
  <c r="AG6" i="4" s="1"/>
  <c r="AJ6" i="4" s="1"/>
  <c r="AM6" i="4" s="1"/>
  <c r="AQ6" i="4" s="1"/>
  <c r="AP15" i="4"/>
  <c r="AQ15" i="4" s="1"/>
  <c r="AP16" i="4"/>
  <c r="AQ16" i="4" s="1"/>
  <c r="AP19" i="4"/>
  <c r="AQ19" i="4" s="1"/>
  <c r="AP20" i="4"/>
  <c r="AP24" i="4"/>
  <c r="AQ24" i="4" s="1"/>
  <c r="AQ27" i="4"/>
  <c r="AP29" i="4"/>
  <c r="AP30" i="4"/>
  <c r="AQ30" i="4" s="1"/>
  <c r="AP31" i="4"/>
  <c r="AQ31" i="4" s="1"/>
  <c r="AP34" i="4"/>
  <c r="F20" i="4"/>
  <c r="I20" i="4" s="1"/>
  <c r="L20" i="4" s="1"/>
  <c r="O20" i="4" s="1"/>
  <c r="R20" i="4" s="1"/>
  <c r="U20" i="4" s="1"/>
  <c r="X20" i="4" s="1"/>
  <c r="AA20" i="4" s="1"/>
  <c r="AD20" i="4" s="1"/>
  <c r="AG20" i="4" s="1"/>
  <c r="AJ20" i="4" s="1"/>
  <c r="AM20" i="4" s="1"/>
  <c r="F22" i="4"/>
  <c r="I22" i="4" s="1"/>
  <c r="L22" i="4" s="1"/>
  <c r="O22" i="4" s="1"/>
  <c r="R22" i="4" s="1"/>
  <c r="U22" i="4" s="1"/>
  <c r="X22" i="4" s="1"/>
  <c r="AA22" i="4" s="1"/>
  <c r="AD22" i="4" s="1"/>
  <c r="AG22" i="4" s="1"/>
  <c r="AJ22" i="4" s="1"/>
  <c r="AM22" i="4" s="1"/>
  <c r="F25" i="4"/>
  <c r="I25" i="4" s="1"/>
  <c r="L25" i="4" s="1"/>
  <c r="O25" i="4" s="1"/>
  <c r="R25" i="4" s="1"/>
  <c r="U25" i="4" s="1"/>
  <c r="X25" i="4" s="1"/>
  <c r="AA25" i="4" s="1"/>
  <c r="AD25" i="4" s="1"/>
  <c r="AG25" i="4" s="1"/>
  <c r="AJ25" i="4" s="1"/>
  <c r="AM25" i="4" s="1"/>
  <c r="F26" i="4"/>
  <c r="I26" i="4" s="1"/>
  <c r="L26" i="4" s="1"/>
  <c r="O26" i="4" s="1"/>
  <c r="R26" i="4" s="1"/>
  <c r="U26" i="4" s="1"/>
  <c r="X26" i="4" s="1"/>
  <c r="AA26" i="4" s="1"/>
  <c r="AD26" i="4" s="1"/>
  <c r="AG26" i="4" s="1"/>
  <c r="AJ26" i="4" s="1"/>
  <c r="AM26" i="4" s="1"/>
  <c r="AQ26" i="4" s="1"/>
  <c r="U29" i="4"/>
  <c r="X29" i="4" s="1"/>
  <c r="AA29" i="4" s="1"/>
  <c r="AD29" i="4" s="1"/>
  <c r="AG29" i="4" s="1"/>
  <c r="AJ29" i="4" s="1"/>
  <c r="AM29" i="4" s="1"/>
  <c r="AQ29" i="4" s="1"/>
  <c r="U34" i="4"/>
  <c r="X34" i="4" s="1"/>
  <c r="AA34" i="4" s="1"/>
  <c r="AD34" i="4" s="1"/>
  <c r="AG34" i="4" s="1"/>
  <c r="AJ34" i="4" s="1"/>
  <c r="AM34" i="4" s="1"/>
  <c r="AP37" i="4"/>
  <c r="AQ37" i="4" s="1"/>
  <c r="AO38" i="4"/>
  <c r="AP38" i="4" s="1"/>
  <c r="AQ38" i="4" s="1"/>
  <c r="AQ40" i="4"/>
  <c r="AQ42" i="4"/>
  <c r="AQ55" i="4"/>
  <c r="AQ57" i="4"/>
  <c r="AQ61" i="4"/>
  <c r="F55" i="2"/>
  <c r="AO55" i="2"/>
  <c r="AP55" i="2" s="1"/>
  <c r="L54" i="2"/>
  <c r="O54" i="2" s="1"/>
  <c r="R54" i="2" s="1"/>
  <c r="U54" i="2" s="1"/>
  <c r="X54" i="2" s="1"/>
  <c r="AA54" i="2" s="1"/>
  <c r="AD54" i="2" s="1"/>
  <c r="AG54" i="2" s="1"/>
  <c r="AJ54" i="2" s="1"/>
  <c r="AM54" i="2" s="1"/>
  <c r="L53" i="2"/>
  <c r="O53" i="2" s="1"/>
  <c r="O48" i="2"/>
  <c r="R48" i="2" s="1"/>
  <c r="U48" i="2" s="1"/>
  <c r="X48" i="2" s="1"/>
  <c r="AA48" i="2" s="1"/>
  <c r="AD48" i="2" s="1"/>
  <c r="AG48" i="2" s="1"/>
  <c r="AJ48" i="2" s="1"/>
  <c r="AM48" i="2" s="1"/>
  <c r="AQ48" i="2" s="1"/>
  <c r="AG31" i="2"/>
  <c r="AJ31" i="2" s="1"/>
  <c r="AM31" i="2" s="1"/>
  <c r="AQ31" i="2" s="1"/>
  <c r="U58" i="2"/>
  <c r="F57" i="2"/>
  <c r="AO57" i="2"/>
  <c r="AP57" i="2" s="1"/>
  <c r="I51" i="2"/>
  <c r="L51" i="2" s="1"/>
  <c r="O51" i="2" s="1"/>
  <c r="L49" i="2"/>
  <c r="O49" i="2" s="1"/>
  <c r="R49" i="2" s="1"/>
  <c r="U49" i="2" s="1"/>
  <c r="X49" i="2" s="1"/>
  <c r="AA49" i="2" s="1"/>
  <c r="AD49" i="2" s="1"/>
  <c r="AG49" i="2" s="1"/>
  <c r="AJ49" i="2" s="1"/>
  <c r="AM49" i="2" s="1"/>
  <c r="X45" i="2"/>
  <c r="AA45" i="2" s="1"/>
  <c r="AD45" i="2" s="1"/>
  <c r="AG45" i="2" s="1"/>
  <c r="AJ45" i="2" s="1"/>
  <c r="AM45" i="2" s="1"/>
  <c r="O41" i="2"/>
  <c r="R41" i="2" s="1"/>
  <c r="U41" i="2" s="1"/>
  <c r="X41" i="2" s="1"/>
  <c r="AA41" i="2" s="1"/>
  <c r="X35" i="2"/>
  <c r="AA35" i="2" s="1"/>
  <c r="AD35" i="2" s="1"/>
  <c r="AG35" i="2" s="1"/>
  <c r="AJ35" i="2" s="1"/>
  <c r="AM35" i="2" s="1"/>
  <c r="L33" i="2"/>
  <c r="O33" i="2" s="1"/>
  <c r="R33" i="2" s="1"/>
  <c r="U33" i="2" s="1"/>
  <c r="X33" i="2" s="1"/>
  <c r="AA33" i="2" s="1"/>
  <c r="AD33" i="2" s="1"/>
  <c r="AG33" i="2" s="1"/>
  <c r="AJ33" i="2" s="1"/>
  <c r="AM33" i="2" s="1"/>
  <c r="AQ33" i="2" s="1"/>
  <c r="F32" i="2"/>
  <c r="AO32" i="2"/>
  <c r="I46" i="2"/>
  <c r="L46" i="2" s="1"/>
  <c r="O46" i="2" s="1"/>
  <c r="R46" i="2" s="1"/>
  <c r="U46" i="2" s="1"/>
  <c r="X46" i="2" s="1"/>
  <c r="AA46" i="2" s="1"/>
  <c r="AD46" i="2" s="1"/>
  <c r="AG46" i="2" s="1"/>
  <c r="AJ46" i="2" s="1"/>
  <c r="AM46" i="2" s="1"/>
  <c r="AQ46" i="2" s="1"/>
  <c r="R43" i="2"/>
  <c r="U43" i="2" s="1"/>
  <c r="X43" i="2" s="1"/>
  <c r="AA43" i="2" s="1"/>
  <c r="AD43" i="2" s="1"/>
  <c r="AG43" i="2" s="1"/>
  <c r="AJ43" i="2" s="1"/>
  <c r="AM43" i="2" s="1"/>
  <c r="AQ43" i="2" s="1"/>
  <c r="F40" i="2"/>
  <c r="AO40" i="2"/>
  <c r="AP40" i="2" s="1"/>
  <c r="L39" i="2"/>
  <c r="O39" i="2" s="1"/>
  <c r="I36" i="2"/>
  <c r="L36" i="2" s="1"/>
  <c r="O36" i="2" s="1"/>
  <c r="R36" i="2" s="1"/>
  <c r="U36" i="2" s="1"/>
  <c r="X36" i="2" s="1"/>
  <c r="AA36" i="2" s="1"/>
  <c r="AD36" i="2" s="1"/>
  <c r="AG36" i="2" s="1"/>
  <c r="AJ36" i="2" s="1"/>
  <c r="AM36" i="2" s="1"/>
  <c r="AQ36" i="2" s="1"/>
  <c r="I34" i="2"/>
  <c r="L34" i="2" s="1"/>
  <c r="O34" i="2" s="1"/>
  <c r="F42" i="2"/>
  <c r="AO42" i="2"/>
  <c r="AP42" i="2" s="1"/>
  <c r="F30" i="2"/>
  <c r="AO30" i="2"/>
  <c r="AP30" i="2" s="1"/>
  <c r="AO27" i="2"/>
  <c r="AP27" i="2" s="1"/>
  <c r="F27" i="2"/>
  <c r="AO20" i="2"/>
  <c r="AP20" i="2" s="1"/>
  <c r="I8" i="2"/>
  <c r="L8" i="2" s="1"/>
  <c r="O8" i="2" s="1"/>
  <c r="R8" i="2" s="1"/>
  <c r="U8" i="2" s="1"/>
  <c r="X8" i="2" s="1"/>
  <c r="AA8" i="2" s="1"/>
  <c r="AD8" i="2" s="1"/>
  <c r="AG8" i="2" s="1"/>
  <c r="AJ8" i="2" s="1"/>
  <c r="AM8" i="2" s="1"/>
  <c r="AQ8" i="2" s="1"/>
  <c r="L7" i="2"/>
  <c r="AP32" i="2" l="1"/>
  <c r="AQ52" i="2"/>
  <c r="AQ21" i="4"/>
  <c r="AD41" i="2"/>
  <c r="AG41" i="2" s="1"/>
  <c r="AJ41" i="2" s="1"/>
  <c r="AM41" i="2" s="1"/>
  <c r="AQ41" i="2" s="1"/>
  <c r="X58" i="2"/>
  <c r="AA58" i="2" s="1"/>
  <c r="AD58" i="2" s="1"/>
  <c r="AG58" i="2" s="1"/>
  <c r="AJ58" i="2" s="1"/>
  <c r="AM58" i="2" s="1"/>
  <c r="AQ58" i="2" s="1"/>
  <c r="AQ34" i="4"/>
  <c r="AQ35" i="2"/>
  <c r="AQ45" i="2"/>
  <c r="AQ25" i="4"/>
  <c r="AQ22" i="4"/>
  <c r="AQ23" i="4"/>
  <c r="AQ20" i="4"/>
  <c r="AQ59" i="2"/>
  <c r="AQ54" i="2"/>
  <c r="R53" i="2"/>
  <c r="U53" i="2" s="1"/>
  <c r="X53" i="2" s="1"/>
  <c r="AA53" i="2" s="1"/>
  <c r="AD53" i="2" s="1"/>
  <c r="AG53" i="2" s="1"/>
  <c r="AJ53" i="2" s="1"/>
  <c r="AM53" i="2" s="1"/>
  <c r="AQ53" i="2" s="1"/>
  <c r="R51" i="2"/>
  <c r="U51" i="2" s="1"/>
  <c r="X51" i="2" s="1"/>
  <c r="AA51" i="2" s="1"/>
  <c r="AD51" i="2" s="1"/>
  <c r="AG51" i="2" s="1"/>
  <c r="AJ51" i="2" s="1"/>
  <c r="AM51" i="2" s="1"/>
  <c r="AQ51" i="2" s="1"/>
  <c r="AQ49" i="2"/>
  <c r="I40" i="2"/>
  <c r="L40" i="2" s="1"/>
  <c r="O40" i="2" s="1"/>
  <c r="R40" i="2" s="1"/>
  <c r="U40" i="2" s="1"/>
  <c r="X40" i="2" s="1"/>
  <c r="AA40" i="2" s="1"/>
  <c r="AD40" i="2" s="1"/>
  <c r="AG40" i="2" s="1"/>
  <c r="AJ40" i="2" s="1"/>
  <c r="AM40" i="2" s="1"/>
  <c r="AQ40" i="2" s="1"/>
  <c r="I30" i="2"/>
  <c r="L30" i="2" s="1"/>
  <c r="O30" i="2" s="1"/>
  <c r="R30" i="2" s="1"/>
  <c r="U30" i="2" s="1"/>
  <c r="X30" i="2" s="1"/>
  <c r="AA30" i="2" s="1"/>
  <c r="AD30" i="2" s="1"/>
  <c r="AG30" i="2" s="1"/>
  <c r="AJ30" i="2" s="1"/>
  <c r="AM30" i="2" s="1"/>
  <c r="AQ30" i="2" s="1"/>
  <c r="I42" i="2"/>
  <c r="L42" i="2" s="1"/>
  <c r="O42" i="2" s="1"/>
  <c r="R42" i="2" s="1"/>
  <c r="U42" i="2" s="1"/>
  <c r="X42" i="2" s="1"/>
  <c r="AA42" i="2" s="1"/>
  <c r="AD42" i="2" s="1"/>
  <c r="AG42" i="2" s="1"/>
  <c r="AJ42" i="2" s="1"/>
  <c r="AM42" i="2" s="1"/>
  <c r="AQ42" i="2" s="1"/>
  <c r="I32" i="2"/>
  <c r="L32" i="2" s="1"/>
  <c r="O32" i="2" s="1"/>
  <c r="R32" i="2" s="1"/>
  <c r="U32" i="2" s="1"/>
  <c r="X32" i="2" s="1"/>
  <c r="AA32" i="2" s="1"/>
  <c r="AD32" i="2" s="1"/>
  <c r="AG32" i="2" s="1"/>
  <c r="AJ32" i="2" s="1"/>
  <c r="AM32" i="2" s="1"/>
  <c r="AQ32" i="2" s="1"/>
  <c r="I57" i="2"/>
  <c r="L57" i="2" s="1"/>
  <c r="O57" i="2" s="1"/>
  <c r="R57" i="2" s="1"/>
  <c r="U57" i="2" s="1"/>
  <c r="X57" i="2" s="1"/>
  <c r="AA57" i="2" s="1"/>
  <c r="AD57" i="2" s="1"/>
  <c r="AG57" i="2" s="1"/>
  <c r="AJ57" i="2" s="1"/>
  <c r="AM57" i="2" s="1"/>
  <c r="AQ57" i="2" s="1"/>
  <c r="I55" i="2"/>
  <c r="L55" i="2" s="1"/>
  <c r="O55" i="2" s="1"/>
  <c r="R55" i="2" s="1"/>
  <c r="U55" i="2" s="1"/>
  <c r="X55" i="2" s="1"/>
  <c r="AA55" i="2" s="1"/>
  <c r="AD55" i="2" s="1"/>
  <c r="AG55" i="2" s="1"/>
  <c r="AJ55" i="2" s="1"/>
  <c r="AM55" i="2" s="1"/>
  <c r="AQ55" i="2" s="1"/>
  <c r="O7" i="2"/>
  <c r="R7" i="2" s="1"/>
  <c r="U7" i="2" s="1"/>
  <c r="X7" i="2" s="1"/>
  <c r="AA7" i="2" s="1"/>
  <c r="AD7" i="2" s="1"/>
  <c r="AG7" i="2" s="1"/>
  <c r="AJ7" i="2" s="1"/>
  <c r="AM7" i="2" s="1"/>
  <c r="AQ7" i="2" s="1"/>
  <c r="I9" i="2"/>
  <c r="I10" i="2"/>
  <c r="L10" i="2" l="1"/>
  <c r="O10" i="2" s="1"/>
  <c r="R10" i="2" s="1"/>
  <c r="U10" i="2" s="1"/>
  <c r="X10" i="2" s="1"/>
  <c r="AA10" i="2" s="1"/>
  <c r="AD10" i="2" s="1"/>
  <c r="AG10" i="2" s="1"/>
  <c r="AJ10" i="2" s="1"/>
  <c r="AM10" i="2" s="1"/>
  <c r="AQ10" i="2" s="1"/>
  <c r="L9" i="2"/>
  <c r="O9" i="2" s="1"/>
  <c r="R9" i="2" s="1"/>
  <c r="U9" i="2" s="1"/>
  <c r="X9" i="2" s="1"/>
  <c r="AA9" i="2" s="1"/>
  <c r="AD9" i="2" s="1"/>
  <c r="AG9" i="2" s="1"/>
  <c r="AJ9" i="2" s="1"/>
  <c r="AM9" i="2" s="1"/>
  <c r="AQ9" i="2" s="1"/>
  <c r="I12" i="2"/>
  <c r="I11" i="2"/>
  <c r="L11" i="2" l="1"/>
  <c r="O11" i="2" s="1"/>
  <c r="R11" i="2" s="1"/>
  <c r="U11" i="2" s="1"/>
  <c r="X11" i="2" s="1"/>
  <c r="AA11" i="2" s="1"/>
  <c r="AD11" i="2" s="1"/>
  <c r="AG11" i="2" s="1"/>
  <c r="AJ11" i="2" s="1"/>
  <c r="AM11" i="2" s="1"/>
  <c r="AQ11" i="2" s="1"/>
  <c r="L12" i="2"/>
  <c r="O12" i="2" s="1"/>
  <c r="R12" i="2" s="1"/>
  <c r="U12" i="2" s="1"/>
  <c r="X12" i="2" s="1"/>
  <c r="AA12" i="2" s="1"/>
  <c r="AD12" i="2" s="1"/>
  <c r="AG12" i="2" s="1"/>
  <c r="AJ12" i="2" s="1"/>
  <c r="AM12" i="2" s="1"/>
  <c r="AQ12" i="2" s="1"/>
  <c r="I13" i="2"/>
  <c r="I14" i="2"/>
  <c r="L14" i="2" l="1"/>
  <c r="O14" i="2" s="1"/>
  <c r="R14" i="2" s="1"/>
  <c r="U14" i="2" s="1"/>
  <c r="X14" i="2" s="1"/>
  <c r="AA14" i="2" s="1"/>
  <c r="AD14" i="2" s="1"/>
  <c r="AG14" i="2" s="1"/>
  <c r="AJ14" i="2" s="1"/>
  <c r="AM14" i="2" s="1"/>
  <c r="AQ14" i="2" s="1"/>
  <c r="L13" i="2"/>
  <c r="O13" i="2" s="1"/>
  <c r="R13" i="2" s="1"/>
  <c r="U13" i="2" s="1"/>
  <c r="X13" i="2" s="1"/>
  <c r="AA13" i="2" s="1"/>
  <c r="AD13" i="2" s="1"/>
  <c r="AG13" i="2" s="1"/>
  <c r="AJ13" i="2" s="1"/>
  <c r="AM13" i="2" s="1"/>
  <c r="AQ13" i="2" s="1"/>
  <c r="I16" i="2"/>
  <c r="I15" i="2"/>
  <c r="L15" i="2" l="1"/>
  <c r="O15" i="2" s="1"/>
  <c r="R15" i="2" s="1"/>
  <c r="U15" i="2" s="1"/>
  <c r="X15" i="2" s="1"/>
  <c r="AA15" i="2" s="1"/>
  <c r="AD15" i="2" s="1"/>
  <c r="AG15" i="2" s="1"/>
  <c r="AJ15" i="2" s="1"/>
  <c r="AM15" i="2" s="1"/>
  <c r="AQ15" i="2" s="1"/>
  <c r="L16" i="2"/>
  <c r="O16" i="2" s="1"/>
  <c r="R16" i="2" s="1"/>
  <c r="U16" i="2" s="1"/>
  <c r="X16" i="2" s="1"/>
  <c r="AA16" i="2" s="1"/>
  <c r="AD16" i="2" s="1"/>
  <c r="AG16" i="2" s="1"/>
  <c r="AJ16" i="2" s="1"/>
  <c r="AM16" i="2" s="1"/>
  <c r="AQ16" i="2" s="1"/>
  <c r="I17" i="2"/>
  <c r="I18" i="2"/>
  <c r="L18" i="2" l="1"/>
  <c r="O18" i="2" s="1"/>
  <c r="R18" i="2" s="1"/>
  <c r="U18" i="2" s="1"/>
  <c r="X18" i="2" s="1"/>
  <c r="AA18" i="2" s="1"/>
  <c r="AD18" i="2" s="1"/>
  <c r="AG18" i="2" s="1"/>
  <c r="AJ18" i="2" s="1"/>
  <c r="AM18" i="2" s="1"/>
  <c r="AQ18" i="2" s="1"/>
  <c r="L17" i="2"/>
  <c r="O17" i="2" s="1"/>
  <c r="R17" i="2" s="1"/>
  <c r="U17" i="2" s="1"/>
  <c r="X17" i="2" s="1"/>
  <c r="AA17" i="2" s="1"/>
  <c r="AD17" i="2" s="1"/>
  <c r="AG17" i="2" s="1"/>
  <c r="AJ17" i="2" s="1"/>
  <c r="AM17" i="2" s="1"/>
  <c r="AQ17" i="2" s="1"/>
  <c r="I20" i="2"/>
  <c r="I19" i="2"/>
  <c r="L19" i="2" l="1"/>
  <c r="O19" i="2" s="1"/>
  <c r="R19" i="2" s="1"/>
  <c r="U19" i="2" s="1"/>
  <c r="X19" i="2" s="1"/>
  <c r="AA19" i="2" s="1"/>
  <c r="AD19" i="2" s="1"/>
  <c r="AG19" i="2" s="1"/>
  <c r="AJ19" i="2" s="1"/>
  <c r="AM19" i="2" s="1"/>
  <c r="AQ19" i="2" s="1"/>
  <c r="L20" i="2"/>
  <c r="O20" i="2" s="1"/>
  <c r="R20" i="2" s="1"/>
  <c r="U20" i="2" s="1"/>
  <c r="X20" i="2" s="1"/>
  <c r="AA20" i="2" s="1"/>
  <c r="AD20" i="2" s="1"/>
  <c r="AG20" i="2" s="1"/>
  <c r="AJ20" i="2" s="1"/>
  <c r="AM20" i="2" s="1"/>
  <c r="AQ20" i="2" s="1"/>
  <c r="I22" i="2"/>
  <c r="I21" i="2"/>
  <c r="L21" i="2" l="1"/>
  <c r="O21" i="2" s="1"/>
  <c r="R21" i="2" s="1"/>
  <c r="U21" i="2" s="1"/>
  <c r="L22" i="2"/>
  <c r="O22" i="2" s="1"/>
  <c r="R22" i="2" s="1"/>
  <c r="U22" i="2" s="1"/>
  <c r="X22" i="2" s="1"/>
  <c r="AA22" i="2" s="1"/>
  <c r="AD22" i="2" s="1"/>
  <c r="AG22" i="2" s="1"/>
  <c r="AJ22" i="2" s="1"/>
  <c r="AM22" i="2" s="1"/>
  <c r="AQ22" i="2" s="1"/>
  <c r="I23" i="2"/>
  <c r="I24" i="2"/>
  <c r="X21" i="2" l="1"/>
  <c r="AA21" i="2" s="1"/>
  <c r="AD21" i="2" s="1"/>
  <c r="AG21" i="2" s="1"/>
  <c r="AJ21" i="2" s="1"/>
  <c r="AM21" i="2" s="1"/>
  <c r="AQ21" i="2" s="1"/>
  <c r="L24" i="2"/>
  <c r="O24" i="2" s="1"/>
  <c r="R24" i="2" s="1"/>
  <c r="U24" i="2" s="1"/>
  <c r="X24" i="2" s="1"/>
  <c r="AA24" i="2" s="1"/>
  <c r="AD24" i="2" s="1"/>
  <c r="AG24" i="2" s="1"/>
  <c r="AJ24" i="2" s="1"/>
  <c r="AM24" i="2" s="1"/>
  <c r="AQ24" i="2" s="1"/>
  <c r="L23" i="2"/>
  <c r="O23" i="2" s="1"/>
  <c r="R23" i="2" s="1"/>
  <c r="U23" i="2" s="1"/>
  <c r="X23" i="2" s="1"/>
  <c r="AA23" i="2" s="1"/>
  <c r="AD23" i="2" s="1"/>
  <c r="AG23" i="2" s="1"/>
  <c r="AJ23" i="2" s="1"/>
  <c r="AM23" i="2" s="1"/>
  <c r="AQ23" i="2" s="1"/>
  <c r="I28" i="2"/>
  <c r="I26" i="2"/>
  <c r="I25" i="2"/>
  <c r="L26" i="2" l="1"/>
  <c r="O26" i="2" s="1"/>
  <c r="R26" i="2" s="1"/>
  <c r="U26" i="2" s="1"/>
  <c r="X26" i="2" s="1"/>
  <c r="AA26" i="2" s="1"/>
  <c r="AD26" i="2" s="1"/>
  <c r="AG26" i="2" s="1"/>
  <c r="AJ26" i="2" s="1"/>
  <c r="AM26" i="2" s="1"/>
  <c r="AQ26" i="2" s="1"/>
  <c r="L25" i="2"/>
  <c r="O25" i="2" s="1"/>
  <c r="R25" i="2" s="1"/>
  <c r="U25" i="2" s="1"/>
  <c r="X25" i="2" s="1"/>
  <c r="AA25" i="2" s="1"/>
  <c r="AD25" i="2" s="1"/>
  <c r="AG25" i="2" s="1"/>
  <c r="AJ25" i="2" s="1"/>
  <c r="AM25" i="2" s="1"/>
  <c r="AQ25" i="2" s="1"/>
  <c r="L28" i="2"/>
  <c r="O28" i="2" s="1"/>
  <c r="R28" i="2" s="1"/>
  <c r="U28" i="2" s="1"/>
  <c r="X28" i="2" s="1"/>
  <c r="AA28" i="2" s="1"/>
  <c r="AD28" i="2" s="1"/>
  <c r="AG28" i="2" s="1"/>
  <c r="AJ28" i="2" s="1"/>
  <c r="AM28" i="2" s="1"/>
  <c r="AQ28" i="2" s="1"/>
  <c r="I29" i="2"/>
  <c r="I27" i="2"/>
  <c r="L27" i="2" l="1"/>
  <c r="O27" i="2" s="1"/>
  <c r="R27" i="2" s="1"/>
  <c r="U27" i="2" s="1"/>
  <c r="X27" i="2" s="1"/>
  <c r="AA27" i="2" s="1"/>
  <c r="AD27" i="2" s="1"/>
  <c r="AG27" i="2" s="1"/>
  <c r="AJ27" i="2" s="1"/>
  <c r="AM27" i="2" s="1"/>
  <c r="AQ27" i="2" s="1"/>
  <c r="L29" i="2"/>
  <c r="O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 damage return</t>
        </r>
      </text>
    </comment>
    <comment ref="T4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6/14 </t>
        </r>
        <r>
          <rPr>
            <sz val="9"/>
            <color indexed="81"/>
            <rFont val="DL-Biso."/>
            <family val="2"/>
          </rPr>
          <t xml:space="preserve">isg re 40 jslaKd we;
</t>
        </r>
      </text>
    </comment>
    <comment ref="B4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item 09 sale 25/=
</t>
        </r>
        <r>
          <rPr>
            <sz val="9"/>
            <color indexed="81"/>
            <rFont val="DL-Biso."/>
            <family val="2"/>
          </rPr>
          <t>b;srsh 35 .dfka jslqKd we;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 damage return</t>
        </r>
      </text>
    </comment>
  </commentList>
</comments>
</file>

<file path=xl/sharedStrings.xml><?xml version="1.0" encoding="utf-8"?>
<sst xmlns="http://schemas.openxmlformats.org/spreadsheetml/2006/main" count="207" uniqueCount="81">
  <si>
    <t>Monitor Batch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</si>
  <si>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</si>
  <si>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</si>
  <si>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</si>
  <si>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</si>
  <si>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</si>
  <si>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</si>
  <si>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</si>
  <si>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</si>
  <si>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</si>
  <si>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</si>
  <si>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</si>
  <si>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</si>
  <si>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</t>
  </si>
  <si>
    <t>OUT</t>
  </si>
  <si>
    <t>Balance</t>
  </si>
  <si>
    <t>fn!oaO ,dxck</t>
  </si>
  <si>
    <t>YsIH f;dr"</t>
  </si>
  <si>
    <t>ysia jeiqua</t>
  </si>
  <si>
    <r>
      <t xml:space="preserve">10 </t>
    </r>
    <r>
      <rPr>
        <sz val="11"/>
        <color theme="1"/>
        <rFont val="DL-Araliya."/>
      </rPr>
      <t xml:space="preserve">fY`Ksha isxy, jev </t>
    </r>
  </si>
  <si>
    <r>
      <t xml:space="preserve">11 </t>
    </r>
    <r>
      <rPr>
        <sz val="11"/>
        <color theme="1"/>
        <rFont val="DL-Araliya."/>
      </rPr>
      <t xml:space="preserve">fY`Ksha isxy, jev </t>
    </r>
  </si>
  <si>
    <t>IT Book</t>
  </si>
  <si>
    <t>English day file bag</t>
  </si>
  <si>
    <t>ghs</t>
  </si>
  <si>
    <r>
      <t xml:space="preserve">ksjdi </t>
    </r>
    <r>
      <rPr>
        <sz val="11"/>
        <color theme="1"/>
        <rFont val="Times New Roman"/>
        <family val="1"/>
      </rPr>
      <t>band</t>
    </r>
  </si>
  <si>
    <t>lSqvd mq.;s jdra;d</t>
  </si>
  <si>
    <r>
      <t xml:space="preserve">80 CR </t>
    </r>
    <r>
      <rPr>
        <sz val="11"/>
        <color theme="1"/>
        <rFont val="DL-Biso."/>
        <family val="2"/>
      </rPr>
      <t>fldgq</t>
    </r>
  </si>
  <si>
    <r>
      <t xml:space="preserve">120 CR </t>
    </r>
    <r>
      <rPr>
        <sz val="11"/>
        <color theme="1"/>
        <rFont val="DL-Biso."/>
        <family val="2"/>
      </rPr>
      <t>fldgq</t>
    </r>
  </si>
  <si>
    <t>TOTAL</t>
  </si>
  <si>
    <t>OPENING 2019-01-01</t>
  </si>
  <si>
    <r>
      <t xml:space="preserve">160 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;ks re,a</t>
    </r>
  </si>
  <si>
    <r>
      <t>200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  ;ks re,a </t>
    </r>
  </si>
  <si>
    <t>80 fmdvs ;ksrE,a</t>
  </si>
  <si>
    <t>80 fmdvs fldgqsrE,a</t>
  </si>
  <si>
    <t>120 fmdvs fldgqsrE,a</t>
  </si>
  <si>
    <t>160 fmdvs fldgqsrE,a</t>
  </si>
  <si>
    <t>200 fmdvs ;ksrE,a</t>
  </si>
  <si>
    <t>200 fmdvs fldgqsrE,a</t>
  </si>
  <si>
    <t>ksjdi ,dxck</t>
  </si>
  <si>
    <t>ks, ,dxck</t>
  </si>
  <si>
    <r>
      <t xml:space="preserve">80 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;ks re,a</t>
    </r>
  </si>
  <si>
    <t>ifydaor whoquam;a</t>
  </si>
  <si>
    <t>Athlatic T-shirt</t>
  </si>
  <si>
    <t>Big match t-shirt</t>
  </si>
  <si>
    <r>
      <t xml:space="preserve">120 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;ks re,a</t>
    </r>
  </si>
  <si>
    <r>
      <t xml:space="preserve">160 CR </t>
    </r>
    <r>
      <rPr>
        <sz val="11"/>
        <color theme="1"/>
        <rFont val="DL-Biso."/>
        <family val="2"/>
      </rPr>
      <t>fldgq</t>
    </r>
  </si>
  <si>
    <t>Note Book 50/=</t>
  </si>
  <si>
    <t>Note Book 35/=</t>
  </si>
  <si>
    <t>Note Book 25/=</t>
  </si>
  <si>
    <t>Note Book 15/=</t>
  </si>
  <si>
    <t>fif,dafgama</t>
  </si>
  <si>
    <t>Staff T-Shirt</t>
  </si>
  <si>
    <t>mqq.;s jdra;d</t>
  </si>
  <si>
    <r>
      <t>mdg AAa</t>
    </r>
    <r>
      <rPr>
        <sz val="11"/>
        <color theme="1"/>
        <rFont val="Times New Roman"/>
        <family val="1"/>
      </rPr>
      <t>A</t>
    </r>
    <r>
      <rPr>
        <sz val="11"/>
        <color theme="1"/>
        <rFont val="DL-Araliya."/>
      </rPr>
      <t>4</t>
    </r>
  </si>
  <si>
    <t>mQqia:dr fld&lt;</t>
  </si>
  <si>
    <t>nhskavra .ua 80</t>
  </si>
  <si>
    <t>nhskavra .ua 115</t>
  </si>
  <si>
    <t>nhskavraaa .ua 30-40</t>
  </si>
  <si>
    <t>oshr .ua</t>
  </si>
  <si>
    <t>fmdvs wvsre,a</t>
  </si>
  <si>
    <t>mdg mekai,a</t>
  </si>
  <si>
    <t>fldaKudk</t>
  </si>
  <si>
    <t>ljlgq</t>
  </si>
  <si>
    <t>hilight</t>
  </si>
  <si>
    <t>mdgfmgags 06</t>
  </si>
  <si>
    <t>mdgfmgags 24</t>
  </si>
  <si>
    <r>
      <t xml:space="preserve">File </t>
    </r>
    <r>
      <rPr>
        <sz val="11"/>
        <color theme="1"/>
        <rFont val="DL-Sarala."/>
      </rPr>
      <t>ljr</t>
    </r>
  </si>
  <si>
    <t>Atlas Chooty 10/=</t>
  </si>
  <si>
    <t>Correction</t>
  </si>
  <si>
    <t>Mango my 10/=</t>
  </si>
  <si>
    <t>youth pen 20/=</t>
  </si>
  <si>
    <t>Stick Note pad</t>
  </si>
  <si>
    <t>Atlas Cool pen 20/=</t>
  </si>
  <si>
    <t>Atlas Nano 10/=</t>
  </si>
  <si>
    <t>Butter Jel 25/=</t>
  </si>
  <si>
    <t>Eraser 10/=</t>
  </si>
  <si>
    <t>Atlas pencil 20/=</t>
  </si>
  <si>
    <t>os. wvs?,a</t>
  </si>
  <si>
    <t>A4 White</t>
  </si>
  <si>
    <t>Ten pen</t>
  </si>
  <si>
    <t>fileClip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</si>
</sst>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DL-Araliya."/>
    </font>
    <font>
      <sz val="11"/>
      <color theme="1"/>
      <name val="DL-Biso.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DL-Biso.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DL-Araliya.."/>
    </font>
    <font>
      <sz val="11"/>
      <color theme="1"/>
      <name val="DL-Araliya. Shatter"/>
    </font>
    <font>
      <sz val="11"/>
      <color theme="1"/>
      <name val="DL-Sarala.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5" xfId="0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1" fillId="0" borderId="0" xfId="0" applyFont="1"/>
    <xf numFmtId="0" fontId="8" fillId="0" borderId="0" xfId="0" applyFont="1"/>
    <xf numFmtId="0" fontId="2" fillId="0" borderId="0" xfId="0" applyFont="1"/>
    <xf numFmtId="0" fontId="6" fillId="0" borderId="0" xfId="0" applyFont="1"/>
    <xf numFmtId="0" fontId="9" fillId="0" borderId="0" xfId="0" applyFont="1"/>
    <xf numFmtId="0" fontId="0" fillId="3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0"/>
  <sheetViews>
    <sheetView tabSelected="1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5"/>
  <cols>
    <col min="1" max="1" width="10" customWidth="1"/>
    <col min="2" max="2" width="21.42578125" customWidth="1"/>
    <col min="3" max="3" width="10.5703125" customWidth="1"/>
  </cols>
  <sheetData>
    <row r="1" spans="2:43" ht="15.75" thickBot="1"/>
    <row r="2" spans="2:43" ht="30">
      <c r="C2" s="3" t="s">
        <v>29</v>
      </c>
      <c r="D2" s="23" t="s">
        <v>1</v>
      </c>
      <c r="E2" s="24"/>
      <c r="F2" s="25"/>
      <c r="G2" s="23" t="s">
        <v>2</v>
      </c>
      <c r="H2" s="24"/>
      <c r="I2" s="25"/>
      <c r="J2" s="23" t="s">
        <v>3</v>
      </c>
      <c r="K2" s="24"/>
      <c r="L2" s="25"/>
      <c r="M2" s="23" t="s">
        <v>4</v>
      </c>
      <c r="N2" s="24"/>
      <c r="O2" s="25"/>
      <c r="P2" s="23" t="s">
        <v>5</v>
      </c>
      <c r="Q2" s="24"/>
      <c r="R2" s="25"/>
      <c r="S2" s="23" t="s">
        <v>6</v>
      </c>
      <c r="T2" s="24"/>
      <c r="U2" s="25"/>
      <c r="V2" s="23" t="s">
        <v>7</v>
      </c>
      <c r="W2" s="24"/>
      <c r="X2" s="25"/>
      <c r="Y2" s="23" t="s">
        <v>8</v>
      </c>
      <c r="Z2" s="24"/>
      <c r="AA2" s="25"/>
      <c r="AB2" s="23" t="s">
        <v>9</v>
      </c>
      <c r="AC2" s="24"/>
      <c r="AD2" s="25"/>
      <c r="AE2" s="23" t="s">
        <v>10</v>
      </c>
      <c r="AF2" s="24"/>
      <c r="AG2" s="25"/>
      <c r="AH2" s="23" t="s">
        <v>11</v>
      </c>
      <c r="AI2" s="24"/>
      <c r="AJ2" s="25"/>
      <c r="AK2" s="24" t="s">
        <v>12</v>
      </c>
      <c r="AL2" s="24"/>
      <c r="AM2" s="24"/>
      <c r="AN2" s="26" t="s">
        <v>28</v>
      </c>
      <c r="AO2" s="26"/>
      <c r="AP2" s="26"/>
    </row>
    <row r="3" spans="2:43" s="13" customFormat="1">
      <c r="D3" s="14" t="s">
        <v>13</v>
      </c>
      <c r="E3" s="14" t="s">
        <v>14</v>
      </c>
      <c r="F3" s="15" t="s">
        <v>15</v>
      </c>
      <c r="G3" s="14" t="s">
        <v>13</v>
      </c>
      <c r="H3" s="14" t="s">
        <v>14</v>
      </c>
      <c r="I3" s="15" t="s">
        <v>15</v>
      </c>
      <c r="J3" s="14" t="s">
        <v>13</v>
      </c>
      <c r="K3" s="14" t="s">
        <v>14</v>
      </c>
      <c r="L3" s="15" t="s">
        <v>15</v>
      </c>
      <c r="M3" s="14" t="s">
        <v>13</v>
      </c>
      <c r="N3" s="14" t="s">
        <v>14</v>
      </c>
      <c r="O3" s="15" t="s">
        <v>15</v>
      </c>
      <c r="P3" s="14" t="s">
        <v>13</v>
      </c>
      <c r="Q3" s="14" t="s">
        <v>14</v>
      </c>
      <c r="R3" s="15" t="s">
        <v>15</v>
      </c>
      <c r="S3" s="14" t="s">
        <v>13</v>
      </c>
      <c r="T3" s="14" t="s">
        <v>14</v>
      </c>
      <c r="U3" s="15" t="s">
        <v>15</v>
      </c>
      <c r="V3" s="14" t="s">
        <v>13</v>
      </c>
      <c r="W3" s="14" t="s">
        <v>14</v>
      </c>
      <c r="X3" s="15" t="s">
        <v>15</v>
      </c>
      <c r="Y3" s="14" t="s">
        <v>13</v>
      </c>
      <c r="Z3" s="14" t="s">
        <v>14</v>
      </c>
      <c r="AA3" s="15" t="s">
        <v>15</v>
      </c>
      <c r="AB3" s="14" t="s">
        <v>13</v>
      </c>
      <c r="AC3" s="14" t="s">
        <v>14</v>
      </c>
      <c r="AD3" s="15" t="s">
        <v>15</v>
      </c>
      <c r="AE3" s="14" t="s">
        <v>13</v>
      </c>
      <c r="AF3" s="14" t="s">
        <v>14</v>
      </c>
      <c r="AG3" s="15" t="s">
        <v>15</v>
      </c>
      <c r="AH3" s="14" t="s">
        <v>13</v>
      </c>
      <c r="AI3" s="14" t="s">
        <v>14</v>
      </c>
      <c r="AJ3" s="15" t="s">
        <v>15</v>
      </c>
      <c r="AK3" s="14" t="s">
        <v>13</v>
      </c>
      <c r="AL3" s="14" t="s">
        <v>14</v>
      </c>
      <c r="AM3" s="16" t="s">
        <v>15</v>
      </c>
      <c r="AN3" s="14" t="s">
        <v>13</v>
      </c>
      <c r="AO3" s="14" t="s">
        <v>14</v>
      </c>
      <c r="AP3" s="15" t="s">
        <v>15</v>
      </c>
    </row>
    <row r="4" spans="2:43">
      <c r="B4" s="10"/>
      <c r="C4" s="1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2"/>
      <c r="AN4" s="5"/>
      <c r="AO4" s="5"/>
      <c r="AP4" s="5"/>
    </row>
    <row r="5" spans="2:43" ht="15" customHeight="1">
      <c r="B5" s="4" t="s">
        <v>0</v>
      </c>
      <c r="C5" s="4">
        <v>425</v>
      </c>
      <c r="D5" s="5"/>
      <c r="E5" s="5">
        <v>16</v>
      </c>
      <c r="F5" s="5">
        <f>C5+D5-E5</f>
        <v>409</v>
      </c>
      <c r="G5" s="5"/>
      <c r="H5" s="5">
        <v>6</v>
      </c>
      <c r="I5" s="5">
        <f>F5+G5-H5</f>
        <v>403</v>
      </c>
      <c r="J5" s="5"/>
      <c r="K5" s="5">
        <v>2</v>
      </c>
      <c r="L5" s="5">
        <f>I5+J5-K5</f>
        <v>401</v>
      </c>
      <c r="M5" s="5"/>
      <c r="N5" s="5"/>
      <c r="O5" s="5">
        <f>L5+M5-N5</f>
        <v>401</v>
      </c>
      <c r="P5" s="5"/>
      <c r="Q5" s="5">
        <v>2</v>
      </c>
      <c r="R5" s="5">
        <f>O5+P5-Q5</f>
        <v>399</v>
      </c>
      <c r="S5" s="5"/>
      <c r="T5" s="5">
        <v>1</v>
      </c>
      <c r="U5" s="5">
        <f>R5+S5-T5</f>
        <v>398</v>
      </c>
      <c r="V5" s="5"/>
      <c r="W5" s="5"/>
      <c r="X5" s="5">
        <f>U5+V5-W5</f>
        <v>398</v>
      </c>
      <c r="Y5" s="5"/>
      <c r="Z5" s="5"/>
      <c r="AA5" s="5">
        <f>X5+Y5-Z5</f>
        <v>398</v>
      </c>
      <c r="AB5" s="5"/>
      <c r="AC5" s="5"/>
      <c r="AD5" s="5">
        <f>AA5+AB5-AC5</f>
        <v>398</v>
      </c>
      <c r="AE5" s="5"/>
      <c r="AF5" s="5"/>
      <c r="AG5" s="5">
        <f>AD5+AE5-AF5</f>
        <v>398</v>
      </c>
      <c r="AH5" s="5"/>
      <c r="AI5" s="5"/>
      <c r="AJ5" s="5">
        <f>AG5+AH5-AI5</f>
        <v>398</v>
      </c>
      <c r="AK5" s="5"/>
      <c r="AL5" s="5"/>
      <c r="AM5" s="5">
        <f>AJ5+AK5-AL5</f>
        <v>398</v>
      </c>
      <c r="AN5" s="5">
        <f>D5+G5+J5+M5+P5+S5+V5+Y5+AB5+AE5+AH5+AK5</f>
        <v>0</v>
      </c>
      <c r="AO5" s="5">
        <f>E5+H5+K5+N5+Q5+T5+W5+Z5+AC5+AF5+AI5+AL5</f>
        <v>27</v>
      </c>
      <c r="AP5" s="5">
        <f>AN5+C5-AO5</f>
        <v>398</v>
      </c>
      <c r="AQ5">
        <f>AM5-AP5</f>
        <v>0</v>
      </c>
    </row>
    <row r="6" spans="2:43">
      <c r="B6" s="7" t="s">
        <v>16</v>
      </c>
      <c r="C6" s="7">
        <v>617</v>
      </c>
      <c r="D6" s="5"/>
      <c r="E6" s="5">
        <f>65+6+2+270+4+6+3+3+20+6+28+5</f>
        <v>418</v>
      </c>
      <c r="F6" s="5">
        <f t="shared" ref="F6:F29" si="0">C6+D6-E6</f>
        <v>199</v>
      </c>
      <c r="G6" s="5">
        <v>500</v>
      </c>
      <c r="H6" s="5">
        <f>20+3+4+3+175+3+80+123+25+4</f>
        <v>440</v>
      </c>
      <c r="I6" s="5">
        <f t="shared" ref="I6:I29" si="1">F6+G6-H6</f>
        <v>259</v>
      </c>
      <c r="J6" s="5"/>
      <c r="K6" s="5">
        <v>133</v>
      </c>
      <c r="L6" s="5">
        <f t="shared" ref="L6:L29" si="2">I6+J6-K6</f>
        <v>126</v>
      </c>
      <c r="M6" s="5"/>
      <c r="N6" s="5">
        <v>26</v>
      </c>
      <c r="O6" s="5">
        <f t="shared" ref="O6:O29" si="3">L6+M6-N6</f>
        <v>100</v>
      </c>
      <c r="P6" s="5">
        <v>200</v>
      </c>
      <c r="Q6" s="5">
        <v>196</v>
      </c>
      <c r="R6" s="5">
        <f t="shared" ref="R6:R28" si="4">O6+P6-Q6</f>
        <v>104</v>
      </c>
      <c r="S6" s="5">
        <v>300</v>
      </c>
      <c r="T6" s="5">
        <v>359</v>
      </c>
      <c r="U6" s="5">
        <f t="shared" ref="U6:U29" si="5">R6+S6-T6</f>
        <v>45</v>
      </c>
      <c r="V6" s="5">
        <v>200</v>
      </c>
      <c r="W6" s="5">
        <v>136</v>
      </c>
      <c r="X6" s="5">
        <f t="shared" ref="X6:X29" si="6">U6+V6-W6</f>
        <v>109</v>
      </c>
      <c r="Y6" s="5"/>
      <c r="Z6" s="5"/>
      <c r="AA6" s="5">
        <f t="shared" ref="AA6:AA29" si="7">X6+Y6-Z6</f>
        <v>109</v>
      </c>
      <c r="AB6" s="5">
        <v>100</v>
      </c>
      <c r="AC6" s="5">
        <v>164</v>
      </c>
      <c r="AD6" s="5">
        <f t="shared" ref="AD6:AD29" si="8">AA6+AB6-AC6</f>
        <v>45</v>
      </c>
      <c r="AE6" s="5">
        <v>99</v>
      </c>
      <c r="AF6" s="5">
        <v>94</v>
      </c>
      <c r="AG6" s="5">
        <f t="shared" ref="AG6:AG29" si="9">AD6+AE6-AF6</f>
        <v>50</v>
      </c>
      <c r="AH6" s="5">
        <v>200</v>
      </c>
      <c r="AI6" s="5">
        <v>7</v>
      </c>
      <c r="AJ6" s="5">
        <f t="shared" ref="AJ6:AJ29" si="10">AG6+AH6-AI6</f>
        <v>243</v>
      </c>
      <c r="AK6" s="5"/>
      <c r="AL6" s="5"/>
      <c r="AM6" s="5">
        <f t="shared" ref="AM6:AM60" si="11">AJ6+AK6-AL6</f>
        <v>243</v>
      </c>
      <c r="AN6" s="5">
        <f t="shared" ref="AN6:AN29" si="12">D6+G6+J6+M6+P6+S6+V6+Y6+AB6+AE6+AH6+AK6</f>
        <v>1599</v>
      </c>
      <c r="AO6" s="5">
        <f t="shared" ref="AO6:AO29" si="13">E6+H6+K6+N6+Q6+T6+W6+Z6+AC6+AF6+AI6+AL6</f>
        <v>1973</v>
      </c>
      <c r="AP6" s="5">
        <f t="shared" ref="AP6:AP69" si="14">AN6+C6-AO6</f>
        <v>243</v>
      </c>
      <c r="AQ6">
        <f t="shared" ref="AQ6:AQ62" si="15">AM6-AP6</f>
        <v>0</v>
      </c>
    </row>
    <row r="7" spans="2:43">
      <c r="B7" s="7" t="s">
        <v>17</v>
      </c>
      <c r="C7" s="7">
        <v>1995</v>
      </c>
      <c r="D7" s="5"/>
      <c r="E7" s="5">
        <v>274</v>
      </c>
      <c r="F7" s="5">
        <f t="shared" si="0"/>
        <v>1721</v>
      </c>
      <c r="G7" s="5"/>
      <c r="H7" s="5">
        <v>332</v>
      </c>
      <c r="I7" s="5">
        <f t="shared" si="1"/>
        <v>1389</v>
      </c>
      <c r="J7" s="5"/>
      <c r="K7" s="5">
        <v>69</v>
      </c>
      <c r="L7" s="5">
        <f t="shared" si="2"/>
        <v>1320</v>
      </c>
      <c r="M7" s="5"/>
      <c r="N7" s="5">
        <v>7</v>
      </c>
      <c r="O7" s="5">
        <f t="shared" si="3"/>
        <v>1313</v>
      </c>
      <c r="P7" s="5"/>
      <c r="Q7" s="5">
        <v>182</v>
      </c>
      <c r="R7" s="5">
        <f t="shared" si="4"/>
        <v>1131</v>
      </c>
      <c r="S7" s="5"/>
      <c r="T7" s="5">
        <v>67</v>
      </c>
      <c r="U7" s="5">
        <f t="shared" si="5"/>
        <v>1064</v>
      </c>
      <c r="V7" s="5"/>
      <c r="W7" s="5">
        <v>34</v>
      </c>
      <c r="X7" s="5">
        <f t="shared" si="6"/>
        <v>1030</v>
      </c>
      <c r="Y7" s="5"/>
      <c r="Z7" s="5"/>
      <c r="AA7" s="5">
        <f t="shared" si="7"/>
        <v>1030</v>
      </c>
      <c r="AB7" s="5"/>
      <c r="AC7" s="5">
        <v>17</v>
      </c>
      <c r="AD7" s="5">
        <f t="shared" si="8"/>
        <v>1013</v>
      </c>
      <c r="AE7" s="5"/>
      <c r="AF7" s="5">
        <v>27</v>
      </c>
      <c r="AG7" s="5">
        <f t="shared" si="9"/>
        <v>986</v>
      </c>
      <c r="AH7" s="5"/>
      <c r="AI7" s="5"/>
      <c r="AJ7" s="5">
        <f t="shared" si="10"/>
        <v>986</v>
      </c>
      <c r="AK7" s="5"/>
      <c r="AL7" s="5"/>
      <c r="AM7" s="5">
        <f t="shared" si="11"/>
        <v>986</v>
      </c>
      <c r="AN7" s="5">
        <f t="shared" si="12"/>
        <v>0</v>
      </c>
      <c r="AO7" s="5">
        <f t="shared" si="13"/>
        <v>1009</v>
      </c>
      <c r="AP7" s="5">
        <f t="shared" si="14"/>
        <v>986</v>
      </c>
      <c r="AQ7">
        <f t="shared" si="15"/>
        <v>0</v>
      </c>
    </row>
    <row r="8" spans="2:43">
      <c r="B8" s="7" t="s">
        <v>18</v>
      </c>
      <c r="C8" s="7">
        <v>25</v>
      </c>
      <c r="D8" s="9">
        <v>45</v>
      </c>
      <c r="E8" s="9">
        <v>70</v>
      </c>
      <c r="F8" s="5">
        <f t="shared" si="0"/>
        <v>0</v>
      </c>
      <c r="G8" s="5"/>
      <c r="H8" s="5"/>
      <c r="I8" s="5">
        <f t="shared" si="1"/>
        <v>0</v>
      </c>
      <c r="J8" s="5"/>
      <c r="K8" s="5"/>
      <c r="L8" s="5">
        <f t="shared" si="2"/>
        <v>0</v>
      </c>
      <c r="M8" s="5"/>
      <c r="N8" s="5"/>
      <c r="O8" s="5">
        <f t="shared" si="3"/>
        <v>0</v>
      </c>
      <c r="P8" s="5"/>
      <c r="Q8" s="5"/>
      <c r="R8" s="5">
        <f t="shared" si="4"/>
        <v>0</v>
      </c>
      <c r="S8" s="5"/>
      <c r="T8" s="5"/>
      <c r="U8" s="5">
        <f t="shared" si="5"/>
        <v>0</v>
      </c>
      <c r="V8" s="5"/>
      <c r="W8" s="5"/>
      <c r="X8" s="5">
        <f t="shared" si="6"/>
        <v>0</v>
      </c>
      <c r="Y8" s="5"/>
      <c r="Z8" s="5"/>
      <c r="AA8" s="5">
        <f t="shared" si="7"/>
        <v>0</v>
      </c>
      <c r="AB8" s="5"/>
      <c r="AC8" s="5"/>
      <c r="AD8" s="5">
        <f t="shared" si="8"/>
        <v>0</v>
      </c>
      <c r="AE8" s="5"/>
      <c r="AF8" s="5"/>
      <c r="AG8" s="5">
        <f t="shared" si="9"/>
        <v>0</v>
      </c>
      <c r="AH8" s="5"/>
      <c r="AI8" s="5"/>
      <c r="AJ8" s="5">
        <f t="shared" si="10"/>
        <v>0</v>
      </c>
      <c r="AK8" s="5"/>
      <c r="AL8" s="5"/>
      <c r="AM8" s="5">
        <f t="shared" si="11"/>
        <v>0</v>
      </c>
      <c r="AN8" s="5">
        <f t="shared" si="12"/>
        <v>45</v>
      </c>
      <c r="AO8" s="5">
        <f t="shared" si="13"/>
        <v>70</v>
      </c>
      <c r="AP8" s="5">
        <f t="shared" si="14"/>
        <v>0</v>
      </c>
      <c r="AQ8">
        <f t="shared" si="15"/>
        <v>0</v>
      </c>
    </row>
    <row r="9" spans="2:43" ht="15" customHeight="1">
      <c r="B9" s="1" t="s">
        <v>19</v>
      </c>
      <c r="C9" s="1">
        <v>50</v>
      </c>
      <c r="D9" s="6"/>
      <c r="E9" s="6">
        <v>1</v>
      </c>
      <c r="F9" s="5">
        <f t="shared" si="0"/>
        <v>49</v>
      </c>
      <c r="G9" s="5"/>
      <c r="H9" s="5"/>
      <c r="I9" s="5">
        <f t="shared" si="1"/>
        <v>49</v>
      </c>
      <c r="J9" s="5"/>
      <c r="K9" s="5"/>
      <c r="L9" s="5">
        <f t="shared" si="2"/>
        <v>49</v>
      </c>
      <c r="M9" s="5"/>
      <c r="N9" s="5"/>
      <c r="O9" s="5">
        <f t="shared" si="3"/>
        <v>49</v>
      </c>
      <c r="P9" s="5"/>
      <c r="Q9" s="5"/>
      <c r="R9" s="5">
        <f t="shared" si="4"/>
        <v>49</v>
      </c>
      <c r="S9" s="5"/>
      <c r="T9" s="5"/>
      <c r="U9" s="5">
        <f t="shared" si="5"/>
        <v>49</v>
      </c>
      <c r="V9" s="5"/>
      <c r="W9" s="5"/>
      <c r="X9" s="5">
        <f t="shared" si="6"/>
        <v>49</v>
      </c>
      <c r="Y9" s="5"/>
      <c r="Z9" s="5"/>
      <c r="AA9" s="5">
        <f t="shared" si="7"/>
        <v>49</v>
      </c>
      <c r="AB9" s="5"/>
      <c r="AC9" s="5"/>
      <c r="AD9" s="5">
        <f t="shared" si="8"/>
        <v>49</v>
      </c>
      <c r="AE9" s="5"/>
      <c r="AF9" s="5"/>
      <c r="AG9" s="5">
        <f t="shared" si="9"/>
        <v>49</v>
      </c>
      <c r="AH9" s="5"/>
      <c r="AI9" s="5"/>
      <c r="AJ9" s="5">
        <f t="shared" si="10"/>
        <v>49</v>
      </c>
      <c r="AK9" s="5"/>
      <c r="AL9" s="5"/>
      <c r="AM9" s="5">
        <f t="shared" si="11"/>
        <v>49</v>
      </c>
      <c r="AN9" s="5">
        <f t="shared" si="12"/>
        <v>0</v>
      </c>
      <c r="AO9" s="5">
        <f t="shared" si="13"/>
        <v>1</v>
      </c>
      <c r="AP9" s="5">
        <f t="shared" si="14"/>
        <v>49</v>
      </c>
      <c r="AQ9">
        <f t="shared" si="15"/>
        <v>0</v>
      </c>
    </row>
    <row r="10" spans="2:43" ht="15" customHeight="1">
      <c r="B10" s="1" t="s">
        <v>20</v>
      </c>
      <c r="C10" s="1">
        <v>46</v>
      </c>
      <c r="D10" s="5"/>
      <c r="E10" s="5"/>
      <c r="F10" s="5">
        <f t="shared" si="0"/>
        <v>46</v>
      </c>
      <c r="G10" s="5"/>
      <c r="H10" s="5">
        <v>2</v>
      </c>
      <c r="I10" s="5">
        <f t="shared" si="1"/>
        <v>44</v>
      </c>
      <c r="J10" s="5"/>
      <c r="K10" s="5">
        <v>1</v>
      </c>
      <c r="L10" s="5">
        <f t="shared" si="2"/>
        <v>43</v>
      </c>
      <c r="M10" s="5"/>
      <c r="N10" s="5"/>
      <c r="O10" s="5">
        <f t="shared" si="3"/>
        <v>43</v>
      </c>
      <c r="P10" s="5"/>
      <c r="Q10" s="5"/>
      <c r="R10" s="5">
        <f t="shared" si="4"/>
        <v>43</v>
      </c>
      <c r="S10" s="5"/>
      <c r="T10" s="5"/>
      <c r="U10" s="5">
        <f t="shared" si="5"/>
        <v>43</v>
      </c>
      <c r="V10" s="5"/>
      <c r="W10" s="5"/>
      <c r="X10" s="5">
        <f t="shared" si="6"/>
        <v>43</v>
      </c>
      <c r="Y10" s="5"/>
      <c r="Z10" s="5"/>
      <c r="AA10" s="5">
        <f t="shared" si="7"/>
        <v>43</v>
      </c>
      <c r="AB10" s="5"/>
      <c r="AC10" s="5"/>
      <c r="AD10" s="5">
        <f t="shared" si="8"/>
        <v>43</v>
      </c>
      <c r="AE10" s="5"/>
      <c r="AF10" s="5"/>
      <c r="AG10" s="5">
        <f t="shared" si="9"/>
        <v>43</v>
      </c>
      <c r="AH10" s="5"/>
      <c r="AI10" s="5"/>
      <c r="AJ10" s="5">
        <f t="shared" si="10"/>
        <v>43</v>
      </c>
      <c r="AK10" s="5"/>
      <c r="AL10" s="5"/>
      <c r="AM10" s="5">
        <f t="shared" si="11"/>
        <v>43</v>
      </c>
      <c r="AN10" s="5">
        <f t="shared" si="12"/>
        <v>0</v>
      </c>
      <c r="AO10" s="5">
        <f t="shared" si="13"/>
        <v>3</v>
      </c>
      <c r="AP10" s="5">
        <f t="shared" si="14"/>
        <v>43</v>
      </c>
      <c r="AQ10">
        <f t="shared" si="15"/>
        <v>0</v>
      </c>
    </row>
    <row r="11" spans="2:43" ht="15" customHeight="1">
      <c r="B11" s="4" t="s">
        <v>21</v>
      </c>
      <c r="C11" s="7">
        <v>318</v>
      </c>
      <c r="D11" s="11"/>
      <c r="E11" s="11">
        <v>10</v>
      </c>
      <c r="F11" s="5">
        <f t="shared" si="0"/>
        <v>308</v>
      </c>
      <c r="G11" s="5"/>
      <c r="H11" s="5">
        <v>2</v>
      </c>
      <c r="I11" s="5">
        <f t="shared" si="1"/>
        <v>306</v>
      </c>
      <c r="J11" s="5"/>
      <c r="K11" s="5">
        <v>6</v>
      </c>
      <c r="L11" s="5">
        <f t="shared" si="2"/>
        <v>300</v>
      </c>
      <c r="M11" s="5"/>
      <c r="N11" s="5">
        <v>1</v>
      </c>
      <c r="O11" s="5">
        <f t="shared" si="3"/>
        <v>299</v>
      </c>
      <c r="P11" s="5"/>
      <c r="Q11" s="5">
        <v>2</v>
      </c>
      <c r="R11" s="5">
        <f t="shared" si="4"/>
        <v>297</v>
      </c>
      <c r="S11" s="5"/>
      <c r="T11" s="5">
        <v>4</v>
      </c>
      <c r="U11" s="5">
        <f t="shared" si="5"/>
        <v>293</v>
      </c>
      <c r="V11" s="5"/>
      <c r="W11" s="5">
        <v>3</v>
      </c>
      <c r="X11" s="5">
        <f t="shared" si="6"/>
        <v>290</v>
      </c>
      <c r="Y11" s="5"/>
      <c r="Z11" s="5"/>
      <c r="AA11" s="5">
        <f t="shared" si="7"/>
        <v>290</v>
      </c>
      <c r="AB11" s="5"/>
      <c r="AC11" s="5">
        <v>3</v>
      </c>
      <c r="AD11" s="5">
        <f t="shared" si="8"/>
        <v>287</v>
      </c>
      <c r="AE11" s="5"/>
      <c r="AF11" s="5"/>
      <c r="AG11" s="5">
        <f t="shared" si="9"/>
        <v>287</v>
      </c>
      <c r="AH11" s="5"/>
      <c r="AI11" s="5"/>
      <c r="AJ11" s="5">
        <f t="shared" si="10"/>
        <v>287</v>
      </c>
      <c r="AK11" s="5"/>
      <c r="AL11" s="5"/>
      <c r="AM11" s="5">
        <f t="shared" si="11"/>
        <v>287</v>
      </c>
      <c r="AN11" s="5">
        <f t="shared" si="12"/>
        <v>0</v>
      </c>
      <c r="AO11" s="5">
        <f t="shared" si="13"/>
        <v>31</v>
      </c>
      <c r="AP11" s="5">
        <f t="shared" si="14"/>
        <v>287</v>
      </c>
      <c r="AQ11">
        <f t="shared" si="15"/>
        <v>0</v>
      </c>
    </row>
    <row r="12" spans="2:43">
      <c r="B12" s="4" t="s">
        <v>22</v>
      </c>
      <c r="C12" s="7">
        <v>10</v>
      </c>
      <c r="D12" s="5">
        <v>45</v>
      </c>
      <c r="E12" s="5">
        <v>42</v>
      </c>
      <c r="F12" s="5">
        <f t="shared" si="0"/>
        <v>13</v>
      </c>
      <c r="G12" s="5"/>
      <c r="H12" s="5">
        <v>7</v>
      </c>
      <c r="I12" s="5">
        <f t="shared" si="1"/>
        <v>6</v>
      </c>
      <c r="J12" s="5"/>
      <c r="K12" s="5"/>
      <c r="L12" s="5">
        <f t="shared" si="2"/>
        <v>6</v>
      </c>
      <c r="M12" s="5"/>
      <c r="N12" s="5"/>
      <c r="O12" s="5">
        <f t="shared" si="3"/>
        <v>6</v>
      </c>
      <c r="P12" s="5"/>
      <c r="Q12" s="5">
        <v>3</v>
      </c>
      <c r="R12" s="5">
        <f t="shared" si="4"/>
        <v>3</v>
      </c>
      <c r="S12" s="5"/>
      <c r="T12" s="5">
        <v>3</v>
      </c>
      <c r="U12" s="5">
        <f t="shared" si="5"/>
        <v>0</v>
      </c>
      <c r="V12" s="5"/>
      <c r="W12" s="5"/>
      <c r="X12" s="5">
        <f t="shared" si="6"/>
        <v>0</v>
      </c>
      <c r="Y12" s="5"/>
      <c r="Z12" s="5"/>
      <c r="AA12" s="5">
        <f t="shared" si="7"/>
        <v>0</v>
      </c>
      <c r="AB12" s="5"/>
      <c r="AC12" s="5"/>
      <c r="AD12" s="5">
        <f t="shared" si="8"/>
        <v>0</v>
      </c>
      <c r="AE12" s="5"/>
      <c r="AF12" s="5"/>
      <c r="AG12" s="5">
        <f t="shared" si="9"/>
        <v>0</v>
      </c>
      <c r="AH12" s="5"/>
      <c r="AI12" s="5"/>
      <c r="AJ12" s="5">
        <f t="shared" si="10"/>
        <v>0</v>
      </c>
      <c r="AK12" s="5"/>
      <c r="AL12" s="5"/>
      <c r="AM12" s="5">
        <f t="shared" si="11"/>
        <v>0</v>
      </c>
      <c r="AN12" s="5">
        <f t="shared" si="12"/>
        <v>45</v>
      </c>
      <c r="AO12" s="5">
        <f t="shared" si="13"/>
        <v>55</v>
      </c>
      <c r="AP12" s="5">
        <f t="shared" si="14"/>
        <v>0</v>
      </c>
      <c r="AQ12">
        <f t="shared" si="15"/>
        <v>0</v>
      </c>
    </row>
    <row r="13" spans="2:43">
      <c r="B13" s="8" t="s">
        <v>23</v>
      </c>
      <c r="C13" s="8">
        <v>45</v>
      </c>
      <c r="D13" s="5">
        <v>200</v>
      </c>
      <c r="E13" s="5">
        <v>173</v>
      </c>
      <c r="F13" s="5">
        <f t="shared" si="0"/>
        <v>72</v>
      </c>
      <c r="G13" s="5">
        <v>178</v>
      </c>
      <c r="H13" s="5">
        <v>227</v>
      </c>
      <c r="I13" s="5">
        <f t="shared" si="1"/>
        <v>23</v>
      </c>
      <c r="J13" s="5">
        <v>50</v>
      </c>
      <c r="K13" s="5">
        <v>42</v>
      </c>
      <c r="L13" s="5">
        <f t="shared" si="2"/>
        <v>31</v>
      </c>
      <c r="M13" s="5"/>
      <c r="N13" s="5">
        <v>6</v>
      </c>
      <c r="O13" s="5">
        <f t="shared" si="3"/>
        <v>25</v>
      </c>
      <c r="P13" s="5">
        <v>119</v>
      </c>
      <c r="Q13" s="5">
        <v>135</v>
      </c>
      <c r="R13" s="5">
        <f t="shared" si="4"/>
        <v>9</v>
      </c>
      <c r="S13" s="5">
        <v>52</v>
      </c>
      <c r="T13" s="5">
        <v>61</v>
      </c>
      <c r="U13" s="5">
        <f t="shared" si="5"/>
        <v>0</v>
      </c>
      <c r="V13" s="5">
        <v>182</v>
      </c>
      <c r="W13" s="5"/>
      <c r="X13" s="5">
        <f t="shared" si="6"/>
        <v>182</v>
      </c>
      <c r="Y13" s="5"/>
      <c r="Z13" s="5"/>
      <c r="AA13" s="5">
        <f t="shared" si="7"/>
        <v>182</v>
      </c>
      <c r="AB13" s="5">
        <v>220</v>
      </c>
      <c r="AC13" s="5">
        <v>64</v>
      </c>
      <c r="AD13" s="5">
        <f t="shared" si="8"/>
        <v>338</v>
      </c>
      <c r="AE13" s="5"/>
      <c r="AF13" s="5">
        <v>34</v>
      </c>
      <c r="AG13" s="5">
        <f t="shared" si="9"/>
        <v>304</v>
      </c>
      <c r="AH13" s="5"/>
      <c r="AI13" s="5"/>
      <c r="AJ13" s="5">
        <f t="shared" si="10"/>
        <v>304</v>
      </c>
      <c r="AK13" s="5"/>
      <c r="AL13" s="5"/>
      <c r="AM13" s="5">
        <f t="shared" si="11"/>
        <v>304</v>
      </c>
      <c r="AN13" s="5">
        <f t="shared" si="12"/>
        <v>1001</v>
      </c>
      <c r="AO13" s="5">
        <f t="shared" si="13"/>
        <v>742</v>
      </c>
      <c r="AP13" s="5">
        <f t="shared" si="14"/>
        <v>304</v>
      </c>
      <c r="AQ13">
        <f t="shared" si="15"/>
        <v>0</v>
      </c>
    </row>
    <row r="14" spans="2:43">
      <c r="B14" s="7" t="s">
        <v>52</v>
      </c>
      <c r="C14" s="7">
        <v>3</v>
      </c>
      <c r="D14" s="5">
        <v>719</v>
      </c>
      <c r="E14" s="5">
        <v>666</v>
      </c>
      <c r="F14" s="5">
        <f t="shared" si="0"/>
        <v>56</v>
      </c>
      <c r="G14" s="5">
        <v>299</v>
      </c>
      <c r="H14" s="5">
        <v>338</v>
      </c>
      <c r="I14" s="5">
        <f t="shared" si="1"/>
        <v>17</v>
      </c>
      <c r="J14" s="5">
        <v>60</v>
      </c>
      <c r="K14" s="5">
        <v>32</v>
      </c>
      <c r="L14" s="5">
        <f t="shared" si="2"/>
        <v>45</v>
      </c>
      <c r="M14" s="5">
        <v>60</v>
      </c>
      <c r="N14" s="5">
        <v>67</v>
      </c>
      <c r="O14" s="5">
        <f t="shared" si="3"/>
        <v>38</v>
      </c>
      <c r="P14" s="5">
        <v>126</v>
      </c>
      <c r="Q14" s="5">
        <v>132</v>
      </c>
      <c r="R14" s="5">
        <f t="shared" si="4"/>
        <v>32</v>
      </c>
      <c r="S14" s="5">
        <v>120</v>
      </c>
      <c r="T14" s="5">
        <v>115</v>
      </c>
      <c r="U14" s="5">
        <f t="shared" si="5"/>
        <v>37</v>
      </c>
      <c r="V14" s="5">
        <v>120</v>
      </c>
      <c r="W14" s="5">
        <v>83</v>
      </c>
      <c r="X14" s="5">
        <f t="shared" si="6"/>
        <v>74</v>
      </c>
      <c r="Y14" s="5"/>
      <c r="Z14" s="5">
        <v>1</v>
      </c>
      <c r="AA14" s="5">
        <f t="shared" si="7"/>
        <v>73</v>
      </c>
      <c r="AB14" s="5">
        <v>50</v>
      </c>
      <c r="AC14" s="5">
        <v>85</v>
      </c>
      <c r="AD14" s="5">
        <f t="shared" si="8"/>
        <v>38</v>
      </c>
      <c r="AE14" s="5">
        <v>60</v>
      </c>
      <c r="AF14" s="5">
        <v>68</v>
      </c>
      <c r="AG14" s="5">
        <f t="shared" si="9"/>
        <v>30</v>
      </c>
      <c r="AH14" s="5"/>
      <c r="AI14" s="5"/>
      <c r="AJ14" s="5">
        <f t="shared" si="10"/>
        <v>30</v>
      </c>
      <c r="AK14" s="5"/>
      <c r="AL14" s="5"/>
      <c r="AM14" s="5">
        <f t="shared" si="11"/>
        <v>30</v>
      </c>
      <c r="AN14" s="5">
        <f t="shared" si="12"/>
        <v>1614</v>
      </c>
      <c r="AO14" s="5">
        <f t="shared" si="13"/>
        <v>1587</v>
      </c>
      <c r="AP14" s="5">
        <f t="shared" si="14"/>
        <v>30</v>
      </c>
      <c r="AQ14">
        <f t="shared" si="15"/>
        <v>0</v>
      </c>
    </row>
    <row r="15" spans="2:43">
      <c r="B15" s="7" t="s">
        <v>24</v>
      </c>
      <c r="C15" s="7">
        <v>1861</v>
      </c>
      <c r="D15" s="5"/>
      <c r="E15" s="5">
        <v>932</v>
      </c>
      <c r="F15" s="5">
        <f t="shared" si="0"/>
        <v>929</v>
      </c>
      <c r="G15" s="5"/>
      <c r="H15" s="5">
        <v>42</v>
      </c>
      <c r="I15" s="5">
        <f t="shared" si="1"/>
        <v>887</v>
      </c>
      <c r="J15" s="5"/>
      <c r="K15" s="5">
        <v>40</v>
      </c>
      <c r="L15" s="5">
        <f t="shared" si="2"/>
        <v>847</v>
      </c>
      <c r="M15" s="5"/>
      <c r="N15" s="5">
        <v>22</v>
      </c>
      <c r="O15" s="5">
        <f t="shared" si="3"/>
        <v>825</v>
      </c>
      <c r="P15" s="5"/>
      <c r="Q15" s="5"/>
      <c r="R15" s="5">
        <f t="shared" si="4"/>
        <v>825</v>
      </c>
      <c r="S15" s="5"/>
      <c r="T15" s="5">
        <v>8</v>
      </c>
      <c r="U15" s="5">
        <f t="shared" si="5"/>
        <v>817</v>
      </c>
      <c r="V15" s="5"/>
      <c r="W15" s="5">
        <v>6</v>
      </c>
      <c r="X15" s="5">
        <f t="shared" si="6"/>
        <v>811</v>
      </c>
      <c r="Y15" s="5"/>
      <c r="Z15" s="5"/>
      <c r="AA15" s="5">
        <f t="shared" si="7"/>
        <v>811</v>
      </c>
      <c r="AB15" s="5"/>
      <c r="AC15" s="5">
        <v>11</v>
      </c>
      <c r="AD15" s="5">
        <f t="shared" si="8"/>
        <v>800</v>
      </c>
      <c r="AE15" s="5"/>
      <c r="AF15" s="5">
        <v>13</v>
      </c>
      <c r="AG15" s="5">
        <f t="shared" si="9"/>
        <v>787</v>
      </c>
      <c r="AH15" s="5"/>
      <c r="AI15" s="5"/>
      <c r="AJ15" s="5">
        <f t="shared" si="10"/>
        <v>787</v>
      </c>
      <c r="AK15" s="5"/>
      <c r="AL15" s="5"/>
      <c r="AM15" s="5">
        <f t="shared" si="11"/>
        <v>787</v>
      </c>
      <c r="AN15" s="5">
        <f t="shared" si="12"/>
        <v>0</v>
      </c>
      <c r="AO15" s="5">
        <f t="shared" si="13"/>
        <v>1074</v>
      </c>
      <c r="AP15" s="5">
        <f t="shared" si="14"/>
        <v>787</v>
      </c>
      <c r="AQ15">
        <f t="shared" si="15"/>
        <v>0</v>
      </c>
    </row>
    <row r="16" spans="2:43">
      <c r="B16" s="7" t="s">
        <v>25</v>
      </c>
      <c r="C16" s="7">
        <v>1659</v>
      </c>
      <c r="D16" s="5"/>
      <c r="E16" s="5">
        <v>11</v>
      </c>
      <c r="F16" s="5">
        <f t="shared" si="0"/>
        <v>1648</v>
      </c>
      <c r="G16" s="5"/>
      <c r="H16" s="5">
        <v>68</v>
      </c>
      <c r="I16" s="5">
        <f t="shared" si="1"/>
        <v>1580</v>
      </c>
      <c r="J16" s="5"/>
      <c r="K16" s="5">
        <v>30</v>
      </c>
      <c r="L16" s="5">
        <f t="shared" si="2"/>
        <v>1550</v>
      </c>
      <c r="M16" s="5"/>
      <c r="N16" s="5">
        <v>9</v>
      </c>
      <c r="O16" s="5">
        <f t="shared" si="3"/>
        <v>1541</v>
      </c>
      <c r="P16" s="5"/>
      <c r="Q16" s="5">
        <v>5</v>
      </c>
      <c r="R16" s="5">
        <f t="shared" si="4"/>
        <v>1536</v>
      </c>
      <c r="S16" s="5"/>
      <c r="T16" s="5">
        <v>24</v>
      </c>
      <c r="U16" s="5">
        <f t="shared" si="5"/>
        <v>1512</v>
      </c>
      <c r="V16" s="5"/>
      <c r="W16" s="5">
        <v>313</v>
      </c>
      <c r="X16" s="5">
        <f t="shared" si="6"/>
        <v>1199</v>
      </c>
      <c r="Y16" s="5"/>
      <c r="Z16" s="5">
        <v>5</v>
      </c>
      <c r="AA16" s="5">
        <f t="shared" si="7"/>
        <v>1194</v>
      </c>
      <c r="AB16" s="5"/>
      <c r="AC16" s="5">
        <v>131</v>
      </c>
      <c r="AD16" s="5">
        <f t="shared" si="8"/>
        <v>1063</v>
      </c>
      <c r="AE16" s="5"/>
      <c r="AF16" s="5">
        <v>118</v>
      </c>
      <c r="AG16" s="5">
        <f t="shared" si="9"/>
        <v>945</v>
      </c>
      <c r="AH16" s="5"/>
      <c r="AI16" s="5"/>
      <c r="AJ16" s="5">
        <f t="shared" si="10"/>
        <v>945</v>
      </c>
      <c r="AK16" s="5"/>
      <c r="AL16" s="5"/>
      <c r="AM16" s="5">
        <f t="shared" si="11"/>
        <v>945</v>
      </c>
      <c r="AN16" s="5">
        <f t="shared" si="12"/>
        <v>0</v>
      </c>
      <c r="AO16" s="5">
        <f t="shared" si="13"/>
        <v>714</v>
      </c>
      <c r="AP16" s="5">
        <f t="shared" si="14"/>
        <v>945</v>
      </c>
      <c r="AQ16">
        <f t="shared" si="15"/>
        <v>0</v>
      </c>
    </row>
    <row r="17" spans="2:43">
      <c r="B17" s="4" t="s">
        <v>26</v>
      </c>
      <c r="C17" s="7">
        <v>63</v>
      </c>
      <c r="D17" s="5"/>
      <c r="E17" s="5">
        <v>42</v>
      </c>
      <c r="F17" s="5">
        <f t="shared" si="0"/>
        <v>21</v>
      </c>
      <c r="G17" s="5">
        <v>50</v>
      </c>
      <c r="H17" s="5">
        <v>30</v>
      </c>
      <c r="I17" s="5">
        <f t="shared" si="1"/>
        <v>41</v>
      </c>
      <c r="J17" s="5"/>
      <c r="K17" s="5">
        <v>7</v>
      </c>
      <c r="L17" s="5">
        <f t="shared" si="2"/>
        <v>34</v>
      </c>
      <c r="M17" s="5"/>
      <c r="N17" s="5"/>
      <c r="O17" s="5">
        <f t="shared" si="3"/>
        <v>34</v>
      </c>
      <c r="P17" s="5">
        <v>43</v>
      </c>
      <c r="Q17" s="5">
        <v>24</v>
      </c>
      <c r="R17" s="5">
        <f t="shared" si="4"/>
        <v>53</v>
      </c>
      <c r="S17" s="5">
        <v>50</v>
      </c>
      <c r="T17" s="5">
        <v>56</v>
      </c>
      <c r="U17" s="5">
        <f t="shared" si="5"/>
        <v>47</v>
      </c>
      <c r="V17" s="5"/>
      <c r="W17" s="5">
        <v>16</v>
      </c>
      <c r="X17" s="5">
        <f t="shared" si="6"/>
        <v>31</v>
      </c>
      <c r="Y17" s="5"/>
      <c r="Z17" s="5">
        <v>2</v>
      </c>
      <c r="AA17" s="5">
        <f t="shared" si="7"/>
        <v>29</v>
      </c>
      <c r="AB17" s="5">
        <v>30</v>
      </c>
      <c r="AC17" s="5">
        <v>29</v>
      </c>
      <c r="AD17" s="5">
        <f t="shared" si="8"/>
        <v>30</v>
      </c>
      <c r="AE17" s="5"/>
      <c r="AF17" s="5">
        <v>28</v>
      </c>
      <c r="AG17" s="5">
        <f t="shared" si="9"/>
        <v>2</v>
      </c>
      <c r="AH17" s="5"/>
      <c r="AI17" s="5"/>
      <c r="AJ17" s="5">
        <f t="shared" si="10"/>
        <v>2</v>
      </c>
      <c r="AK17" s="5"/>
      <c r="AL17" s="5"/>
      <c r="AM17" s="5">
        <f t="shared" si="11"/>
        <v>2</v>
      </c>
      <c r="AN17" s="5">
        <f t="shared" si="12"/>
        <v>173</v>
      </c>
      <c r="AO17" s="5">
        <f t="shared" si="13"/>
        <v>234</v>
      </c>
      <c r="AP17" s="5">
        <f t="shared" si="14"/>
        <v>2</v>
      </c>
      <c r="AQ17">
        <f t="shared" si="15"/>
        <v>0</v>
      </c>
    </row>
    <row r="18" spans="2:43">
      <c r="B18" s="4" t="s">
        <v>27</v>
      </c>
      <c r="C18" s="7">
        <v>0</v>
      </c>
      <c r="D18" s="5"/>
      <c r="E18" s="5"/>
      <c r="F18" s="5">
        <f t="shared" si="0"/>
        <v>0</v>
      </c>
      <c r="G18" s="5"/>
      <c r="H18" s="5"/>
      <c r="I18" s="5">
        <f t="shared" si="1"/>
        <v>0</v>
      </c>
      <c r="J18" s="5"/>
      <c r="K18" s="5"/>
      <c r="L18" s="5">
        <f t="shared" si="2"/>
        <v>0</v>
      </c>
      <c r="M18" s="5"/>
      <c r="N18" s="5"/>
      <c r="O18" s="5">
        <f t="shared" si="3"/>
        <v>0</v>
      </c>
      <c r="P18" s="5">
        <v>14</v>
      </c>
      <c r="Q18" s="5">
        <v>3</v>
      </c>
      <c r="R18" s="5">
        <f t="shared" si="4"/>
        <v>11</v>
      </c>
      <c r="S18" s="5">
        <v>50</v>
      </c>
      <c r="T18" s="5">
        <v>16</v>
      </c>
      <c r="U18" s="5">
        <f t="shared" si="5"/>
        <v>45</v>
      </c>
      <c r="V18" s="5"/>
      <c r="W18" s="5">
        <v>4</v>
      </c>
      <c r="X18" s="5">
        <f t="shared" si="6"/>
        <v>41</v>
      </c>
      <c r="Y18" s="5"/>
      <c r="Z18" s="5"/>
      <c r="AA18" s="5">
        <f t="shared" si="7"/>
        <v>41</v>
      </c>
      <c r="AB18" s="5"/>
      <c r="AC18" s="5">
        <v>22</v>
      </c>
      <c r="AD18" s="5">
        <f t="shared" si="8"/>
        <v>19</v>
      </c>
      <c r="AE18" s="5"/>
      <c r="AF18" s="5">
        <v>4</v>
      </c>
      <c r="AG18" s="5">
        <f t="shared" si="9"/>
        <v>15</v>
      </c>
      <c r="AH18" s="5"/>
      <c r="AI18" s="5"/>
      <c r="AJ18" s="5">
        <f t="shared" si="10"/>
        <v>15</v>
      </c>
      <c r="AK18" s="5"/>
      <c r="AL18" s="5"/>
      <c r="AM18" s="5">
        <f t="shared" si="11"/>
        <v>15</v>
      </c>
      <c r="AN18" s="5">
        <f t="shared" si="12"/>
        <v>64</v>
      </c>
      <c r="AO18" s="5">
        <f t="shared" si="13"/>
        <v>49</v>
      </c>
      <c r="AP18" s="5">
        <f t="shared" si="14"/>
        <v>15</v>
      </c>
      <c r="AQ18">
        <f t="shared" si="15"/>
        <v>0</v>
      </c>
    </row>
    <row r="19" spans="2:43">
      <c r="B19" s="7" t="s">
        <v>30</v>
      </c>
      <c r="C19" s="7">
        <v>0</v>
      </c>
      <c r="D19" s="5">
        <v>90</v>
      </c>
      <c r="E19" s="5">
        <f>18+12+7+11+1+1+1+5+11+5+1+1+3+2</f>
        <v>79</v>
      </c>
      <c r="F19" s="5">
        <f t="shared" si="0"/>
        <v>11</v>
      </c>
      <c r="G19" s="5">
        <v>50</v>
      </c>
      <c r="H19" s="5">
        <f>1+3+5+2+4+4+2+1+9+2+4+2</f>
        <v>39</v>
      </c>
      <c r="I19" s="5">
        <f t="shared" si="1"/>
        <v>22</v>
      </c>
      <c r="J19" s="5"/>
      <c r="K19" s="5">
        <f>5+2+2+3+1+1+1</f>
        <v>15</v>
      </c>
      <c r="L19" s="5">
        <f t="shared" si="2"/>
        <v>7</v>
      </c>
      <c r="M19" s="5"/>
      <c r="N19" s="5"/>
      <c r="O19" s="5">
        <f t="shared" si="3"/>
        <v>7</v>
      </c>
      <c r="P19" s="5">
        <v>30</v>
      </c>
      <c r="Q19" s="5">
        <f>1+4+3+7+3+8+9+1</f>
        <v>36</v>
      </c>
      <c r="R19" s="5">
        <f t="shared" si="4"/>
        <v>1</v>
      </c>
      <c r="S19" s="5">
        <v>56</v>
      </c>
      <c r="T19" s="5">
        <f>0</f>
        <v>0</v>
      </c>
      <c r="U19" s="5">
        <f t="shared" si="5"/>
        <v>57</v>
      </c>
      <c r="V19" s="5"/>
      <c r="W19" s="5">
        <f>1+1</f>
        <v>2</v>
      </c>
      <c r="X19" s="5">
        <f t="shared" si="6"/>
        <v>55</v>
      </c>
      <c r="Y19" s="5"/>
      <c r="Z19" s="5"/>
      <c r="AA19" s="5">
        <f t="shared" si="7"/>
        <v>55</v>
      </c>
      <c r="AB19" s="5"/>
      <c r="AC19" s="5">
        <v>4</v>
      </c>
      <c r="AD19" s="5">
        <f t="shared" si="8"/>
        <v>51</v>
      </c>
      <c r="AE19" s="5"/>
      <c r="AF19" s="5">
        <f>1+1+1+1+4+2+1</f>
        <v>11</v>
      </c>
      <c r="AG19" s="5">
        <f t="shared" si="9"/>
        <v>40</v>
      </c>
      <c r="AH19" s="5"/>
      <c r="AI19" s="5"/>
      <c r="AJ19" s="5">
        <f t="shared" si="10"/>
        <v>40</v>
      </c>
      <c r="AK19" s="5"/>
      <c r="AL19" s="5"/>
      <c r="AM19" s="5">
        <f t="shared" si="11"/>
        <v>40</v>
      </c>
      <c r="AN19" s="5">
        <f t="shared" si="12"/>
        <v>226</v>
      </c>
      <c r="AO19" s="5">
        <f t="shared" si="13"/>
        <v>186</v>
      </c>
      <c r="AP19" s="5">
        <f t="shared" si="14"/>
        <v>40</v>
      </c>
      <c r="AQ19">
        <f t="shared" si="15"/>
        <v>0</v>
      </c>
    </row>
    <row r="20" spans="2:43">
      <c r="B20" s="7" t="s">
        <v>31</v>
      </c>
      <c r="C20" s="7">
        <v>46</v>
      </c>
      <c r="D20" s="5">
        <v>30</v>
      </c>
      <c r="E20" s="5">
        <f>5+11+1+1+1+2+3+1+6+1</f>
        <v>32</v>
      </c>
      <c r="F20" s="5">
        <f t="shared" si="0"/>
        <v>44</v>
      </c>
      <c r="G20" s="5"/>
      <c r="H20" s="5">
        <f>1+5+1</f>
        <v>7</v>
      </c>
      <c r="I20" s="5">
        <f t="shared" si="1"/>
        <v>37</v>
      </c>
      <c r="J20" s="5"/>
      <c r="K20" s="5">
        <f>1+1</f>
        <v>2</v>
      </c>
      <c r="L20" s="5">
        <f t="shared" si="2"/>
        <v>35</v>
      </c>
      <c r="M20" s="5"/>
      <c r="N20" s="5">
        <f>2</f>
        <v>2</v>
      </c>
      <c r="O20" s="5">
        <f t="shared" si="3"/>
        <v>33</v>
      </c>
      <c r="P20" s="5">
        <v>6</v>
      </c>
      <c r="Q20" s="5">
        <f>1+20+3+3</f>
        <v>27</v>
      </c>
      <c r="R20" s="5">
        <f t="shared" si="4"/>
        <v>12</v>
      </c>
      <c r="S20" s="5">
        <v>50</v>
      </c>
      <c r="T20" s="5">
        <f>6+3</f>
        <v>9</v>
      </c>
      <c r="U20" s="5">
        <f t="shared" si="5"/>
        <v>53</v>
      </c>
      <c r="V20" s="5"/>
      <c r="W20" s="5">
        <f>1+1+1+9</f>
        <v>12</v>
      </c>
      <c r="X20" s="5">
        <f t="shared" si="6"/>
        <v>41</v>
      </c>
      <c r="Y20" s="5"/>
      <c r="Z20" s="5">
        <v>1</v>
      </c>
      <c r="AA20" s="5">
        <f t="shared" si="7"/>
        <v>40</v>
      </c>
      <c r="AB20" s="5"/>
      <c r="AC20" s="5">
        <f>1+1+2+1+1+2</f>
        <v>8</v>
      </c>
      <c r="AD20" s="5">
        <f t="shared" si="8"/>
        <v>32</v>
      </c>
      <c r="AE20" s="5"/>
      <c r="AF20" s="5">
        <f>1+1+1+1+1+1+1+1+1</f>
        <v>9</v>
      </c>
      <c r="AG20" s="5">
        <f t="shared" si="9"/>
        <v>23</v>
      </c>
      <c r="AH20" s="5"/>
      <c r="AI20" s="5"/>
      <c r="AJ20" s="5">
        <f t="shared" si="10"/>
        <v>23</v>
      </c>
      <c r="AK20" s="5"/>
      <c r="AL20" s="5"/>
      <c r="AM20" s="5">
        <f t="shared" si="11"/>
        <v>23</v>
      </c>
      <c r="AN20" s="5">
        <f t="shared" si="12"/>
        <v>86</v>
      </c>
      <c r="AO20" s="5">
        <f t="shared" si="13"/>
        <v>109</v>
      </c>
      <c r="AP20" s="5">
        <f t="shared" si="14"/>
        <v>23</v>
      </c>
      <c r="AQ20">
        <f t="shared" si="15"/>
        <v>0</v>
      </c>
    </row>
    <row r="21" spans="2:43">
      <c r="B21" s="7" t="s">
        <v>32</v>
      </c>
      <c r="C21" s="7">
        <v>19</v>
      </c>
      <c r="D21" s="5">
        <f>55+90+35+20</f>
        <v>200</v>
      </c>
      <c r="E21" s="5">
        <f>53+45+64+2+7+21+3+3+1+1</f>
        <v>200</v>
      </c>
      <c r="F21" s="5">
        <f t="shared" si="0"/>
        <v>19</v>
      </c>
      <c r="G21" s="5">
        <f>50</f>
        <v>50</v>
      </c>
      <c r="H21" s="5">
        <f>7+2+1+2+7+3+2+3+2+5+3+2</f>
        <v>39</v>
      </c>
      <c r="I21" s="5">
        <f t="shared" si="1"/>
        <v>30</v>
      </c>
      <c r="J21" s="5"/>
      <c r="K21" s="5">
        <f>3+1+6+3+3+7+1+1</f>
        <v>25</v>
      </c>
      <c r="L21" s="5">
        <f t="shared" si="2"/>
        <v>5</v>
      </c>
      <c r="M21" s="5"/>
      <c r="N21" s="5">
        <v>2</v>
      </c>
      <c r="O21" s="5">
        <f t="shared" si="3"/>
        <v>3</v>
      </c>
      <c r="P21" s="5">
        <f>28</f>
        <v>28</v>
      </c>
      <c r="Q21" s="5">
        <f>2+1+1+5+2+2+7</f>
        <v>20</v>
      </c>
      <c r="R21" s="5">
        <f t="shared" si="4"/>
        <v>11</v>
      </c>
      <c r="S21" s="5">
        <f>100</f>
        <v>100</v>
      </c>
      <c r="T21" s="5">
        <f>2+7+2+2+4</f>
        <v>17</v>
      </c>
      <c r="U21" s="5">
        <f t="shared" si="5"/>
        <v>94</v>
      </c>
      <c r="V21" s="5"/>
      <c r="W21" s="5">
        <f>4+3+1+4+7+3+4+4+1+1+1+1+1</f>
        <v>35</v>
      </c>
      <c r="X21" s="5">
        <f t="shared" si="6"/>
        <v>59</v>
      </c>
      <c r="Y21" s="5"/>
      <c r="Z21" s="5">
        <v>3</v>
      </c>
      <c r="AA21" s="5">
        <f t="shared" si="7"/>
        <v>56</v>
      </c>
      <c r="AB21" s="5"/>
      <c r="AC21" s="5">
        <f>1+6+13+2+1+7+5+1+2+3+5+3+2</f>
        <v>51</v>
      </c>
      <c r="AD21" s="5">
        <f t="shared" si="8"/>
        <v>5</v>
      </c>
      <c r="AE21" s="5">
        <f>50+100</f>
        <v>150</v>
      </c>
      <c r="AF21" s="5">
        <f>5+3+4+5+1+3+2+1+6+6+4+4+3+2+3+3</f>
        <v>55</v>
      </c>
      <c r="AG21" s="5">
        <f t="shared" si="9"/>
        <v>100</v>
      </c>
      <c r="AH21" s="5"/>
      <c r="AI21" s="5"/>
      <c r="AJ21" s="5">
        <f t="shared" si="10"/>
        <v>100</v>
      </c>
      <c r="AK21" s="5"/>
      <c r="AL21" s="5"/>
      <c r="AM21" s="5">
        <f t="shared" si="11"/>
        <v>100</v>
      </c>
      <c r="AN21" s="5">
        <f t="shared" si="12"/>
        <v>528</v>
      </c>
      <c r="AO21" s="5">
        <f t="shared" si="13"/>
        <v>447</v>
      </c>
      <c r="AP21" s="5">
        <f t="shared" si="14"/>
        <v>100</v>
      </c>
      <c r="AQ21">
        <f t="shared" si="15"/>
        <v>0</v>
      </c>
    </row>
    <row r="22" spans="2:43">
      <c r="B22" s="7" t="s">
        <v>33</v>
      </c>
      <c r="C22" s="7">
        <v>33</v>
      </c>
      <c r="D22" s="5"/>
      <c r="E22" s="5">
        <f>4+3+2</f>
        <v>9</v>
      </c>
      <c r="F22" s="5">
        <f t="shared" si="0"/>
        <v>24</v>
      </c>
      <c r="G22" s="5"/>
      <c r="H22" s="5">
        <f>3+1</f>
        <v>4</v>
      </c>
      <c r="I22" s="5">
        <f t="shared" si="1"/>
        <v>20</v>
      </c>
      <c r="J22" s="5"/>
      <c r="K22" s="5">
        <f>2+1</f>
        <v>3</v>
      </c>
      <c r="L22" s="5">
        <f t="shared" si="2"/>
        <v>17</v>
      </c>
      <c r="M22" s="5"/>
      <c r="N22" s="5"/>
      <c r="O22" s="5">
        <f t="shared" si="3"/>
        <v>17</v>
      </c>
      <c r="P22" s="5"/>
      <c r="Q22" s="5">
        <f>1+4+1+1</f>
        <v>7</v>
      </c>
      <c r="R22" s="5">
        <f t="shared" si="4"/>
        <v>10</v>
      </c>
      <c r="S22" s="5">
        <v>50</v>
      </c>
      <c r="T22" s="5">
        <f>1+4+1+3+1</f>
        <v>10</v>
      </c>
      <c r="U22" s="5">
        <f t="shared" si="5"/>
        <v>50</v>
      </c>
      <c r="V22" s="5"/>
      <c r="W22" s="5">
        <f>2+1+1+2+1</f>
        <v>7</v>
      </c>
      <c r="X22" s="5">
        <f t="shared" si="6"/>
        <v>43</v>
      </c>
      <c r="Y22" s="5"/>
      <c r="Z22" s="5">
        <v>1</v>
      </c>
      <c r="AA22" s="5">
        <f t="shared" si="7"/>
        <v>42</v>
      </c>
      <c r="AB22" s="5"/>
      <c r="AC22" s="5">
        <f>1+1+2+3+1+3+1+2+1+3+4+2+2</f>
        <v>26</v>
      </c>
      <c r="AD22" s="5">
        <f t="shared" si="8"/>
        <v>16</v>
      </c>
      <c r="AE22" s="5"/>
      <c r="AF22" s="5">
        <f>2+2+1+1+2+2+1+2+3</f>
        <v>16</v>
      </c>
      <c r="AG22" s="5">
        <f t="shared" si="9"/>
        <v>0</v>
      </c>
      <c r="AH22" s="5"/>
      <c r="AI22" s="5"/>
      <c r="AJ22" s="5">
        <f t="shared" si="10"/>
        <v>0</v>
      </c>
      <c r="AK22" s="5"/>
      <c r="AL22" s="5"/>
      <c r="AM22" s="5">
        <f t="shared" si="11"/>
        <v>0</v>
      </c>
      <c r="AN22" s="5">
        <f t="shared" si="12"/>
        <v>50</v>
      </c>
      <c r="AO22" s="5">
        <f t="shared" si="13"/>
        <v>83</v>
      </c>
      <c r="AP22" s="5">
        <f t="shared" si="14"/>
        <v>0</v>
      </c>
      <c r="AQ22">
        <f t="shared" si="15"/>
        <v>0</v>
      </c>
    </row>
    <row r="23" spans="2:43">
      <c r="B23" s="7" t="s">
        <v>34</v>
      </c>
      <c r="C23" s="7">
        <v>88</v>
      </c>
      <c r="D23" s="5"/>
      <c r="E23" s="5"/>
      <c r="F23" s="5">
        <f t="shared" si="0"/>
        <v>88</v>
      </c>
      <c r="G23" s="5"/>
      <c r="H23" s="5">
        <f>1+1</f>
        <v>2</v>
      </c>
      <c r="I23" s="5">
        <f t="shared" si="1"/>
        <v>86</v>
      </c>
      <c r="J23" s="5"/>
      <c r="K23" s="5"/>
      <c r="L23" s="5">
        <f t="shared" si="2"/>
        <v>86</v>
      </c>
      <c r="M23" s="5"/>
      <c r="N23" s="5"/>
      <c r="O23" s="5">
        <f t="shared" si="3"/>
        <v>86</v>
      </c>
      <c r="P23" s="5"/>
      <c r="Q23" s="5">
        <f>1</f>
        <v>1</v>
      </c>
      <c r="R23" s="5">
        <f t="shared" si="4"/>
        <v>85</v>
      </c>
      <c r="S23" s="5"/>
      <c r="T23" s="5">
        <f>1+1+1+2+4+2+2+2+1+4+1+4</f>
        <v>25</v>
      </c>
      <c r="U23" s="5">
        <f t="shared" si="5"/>
        <v>60</v>
      </c>
      <c r="V23" s="5"/>
      <c r="W23" s="5">
        <v>1</v>
      </c>
      <c r="X23" s="5">
        <f t="shared" si="6"/>
        <v>59</v>
      </c>
      <c r="Y23" s="5"/>
      <c r="Z23" s="5"/>
      <c r="AA23" s="5">
        <f t="shared" si="7"/>
        <v>59</v>
      </c>
      <c r="AB23" s="5"/>
      <c r="AC23" s="5">
        <f>1+1+2+2+1</f>
        <v>7</v>
      </c>
      <c r="AD23" s="5">
        <f t="shared" si="8"/>
        <v>52</v>
      </c>
      <c r="AE23" s="5"/>
      <c r="AF23" s="5">
        <f>1+1+1+2+1+3+5+2+1+2</f>
        <v>19</v>
      </c>
      <c r="AG23" s="5">
        <f t="shared" si="9"/>
        <v>33</v>
      </c>
      <c r="AH23" s="5"/>
      <c r="AI23" s="5"/>
      <c r="AJ23" s="5">
        <f t="shared" si="10"/>
        <v>33</v>
      </c>
      <c r="AK23" s="5"/>
      <c r="AL23" s="5"/>
      <c r="AM23" s="5">
        <f t="shared" si="11"/>
        <v>33</v>
      </c>
      <c r="AN23" s="5">
        <f t="shared" si="12"/>
        <v>0</v>
      </c>
      <c r="AO23" s="5">
        <f t="shared" si="13"/>
        <v>55</v>
      </c>
      <c r="AP23" s="5">
        <f t="shared" si="14"/>
        <v>33</v>
      </c>
      <c r="AQ23">
        <f t="shared" si="15"/>
        <v>0</v>
      </c>
    </row>
    <row r="24" spans="2:43">
      <c r="B24" s="7" t="s">
        <v>35</v>
      </c>
      <c r="C24" s="7">
        <v>273</v>
      </c>
      <c r="D24" s="5"/>
      <c r="E24" s="5">
        <v>4</v>
      </c>
      <c r="F24" s="5">
        <f t="shared" si="0"/>
        <v>269</v>
      </c>
      <c r="G24" s="5"/>
      <c r="H24" s="5"/>
      <c r="I24" s="5">
        <f t="shared" si="1"/>
        <v>269</v>
      </c>
      <c r="J24" s="5"/>
      <c r="K24" s="5"/>
      <c r="L24" s="5">
        <f t="shared" si="2"/>
        <v>269</v>
      </c>
      <c r="M24" s="5"/>
      <c r="N24" s="5"/>
      <c r="O24" s="5">
        <f t="shared" si="3"/>
        <v>269</v>
      </c>
      <c r="P24" s="5"/>
      <c r="Q24" s="5">
        <v>3</v>
      </c>
      <c r="R24" s="5">
        <f t="shared" si="4"/>
        <v>266</v>
      </c>
      <c r="S24" s="5"/>
      <c r="T24" s="5">
        <f>2+1+1+1</f>
        <v>5</v>
      </c>
      <c r="U24" s="5">
        <f t="shared" si="5"/>
        <v>261</v>
      </c>
      <c r="V24" s="5"/>
      <c r="W24" s="5">
        <v>1</v>
      </c>
      <c r="X24" s="5">
        <f t="shared" si="6"/>
        <v>260</v>
      </c>
      <c r="Y24" s="5"/>
      <c r="Z24" s="5"/>
      <c r="AA24" s="5">
        <f t="shared" si="7"/>
        <v>260</v>
      </c>
      <c r="AB24" s="5"/>
      <c r="AC24" s="5">
        <v>1</v>
      </c>
      <c r="AD24" s="5">
        <f t="shared" si="8"/>
        <v>259</v>
      </c>
      <c r="AE24" s="5"/>
      <c r="AF24" s="5"/>
      <c r="AG24" s="5">
        <f t="shared" si="9"/>
        <v>259</v>
      </c>
      <c r="AH24" s="5"/>
      <c r="AI24" s="5"/>
      <c r="AJ24" s="5">
        <f t="shared" si="10"/>
        <v>259</v>
      </c>
      <c r="AK24" s="5"/>
      <c r="AL24" s="5"/>
      <c r="AM24" s="5">
        <f t="shared" si="11"/>
        <v>259</v>
      </c>
      <c r="AN24" s="5">
        <f t="shared" si="12"/>
        <v>0</v>
      </c>
      <c r="AO24" s="5">
        <f t="shared" si="13"/>
        <v>14</v>
      </c>
      <c r="AP24" s="5">
        <f t="shared" si="14"/>
        <v>259</v>
      </c>
      <c r="AQ24">
        <f t="shared" si="15"/>
        <v>0</v>
      </c>
    </row>
    <row r="25" spans="2:43">
      <c r="B25" s="7" t="s">
        <v>36</v>
      </c>
      <c r="C25" s="7">
        <v>22</v>
      </c>
      <c r="D25" s="5">
        <v>40</v>
      </c>
      <c r="E25" s="5">
        <f>12+4+9+1+2+2</f>
        <v>30</v>
      </c>
      <c r="F25" s="5">
        <f t="shared" si="0"/>
        <v>32</v>
      </c>
      <c r="G25" s="5"/>
      <c r="H25" s="5">
        <f>2+1+3</f>
        <v>6</v>
      </c>
      <c r="I25" s="5">
        <f t="shared" si="1"/>
        <v>26</v>
      </c>
      <c r="J25" s="5"/>
      <c r="K25" s="5">
        <v>1</v>
      </c>
      <c r="L25" s="5">
        <f t="shared" si="2"/>
        <v>25</v>
      </c>
      <c r="M25" s="5"/>
      <c r="N25" s="5"/>
      <c r="O25" s="5">
        <f t="shared" si="3"/>
        <v>25</v>
      </c>
      <c r="P25" s="5"/>
      <c r="Q25" s="5">
        <v>2</v>
      </c>
      <c r="R25" s="5">
        <f t="shared" si="4"/>
        <v>23</v>
      </c>
      <c r="S25" s="5"/>
      <c r="T25" s="5">
        <f>7+1+1+2+1+1+1+4+2+1</f>
        <v>21</v>
      </c>
      <c r="U25" s="5">
        <f t="shared" si="5"/>
        <v>2</v>
      </c>
      <c r="V25" s="5"/>
      <c r="W25" s="5">
        <f>1</f>
        <v>1</v>
      </c>
      <c r="X25" s="5">
        <f t="shared" si="6"/>
        <v>1</v>
      </c>
      <c r="Y25" s="5"/>
      <c r="Z25" s="5"/>
      <c r="AA25" s="5">
        <f t="shared" si="7"/>
        <v>1</v>
      </c>
      <c r="AB25" s="5"/>
      <c r="AC25" s="5">
        <v>1</v>
      </c>
      <c r="AD25" s="5">
        <f t="shared" si="8"/>
        <v>0</v>
      </c>
      <c r="AE25" s="5"/>
      <c r="AF25" s="5"/>
      <c r="AG25" s="5">
        <f t="shared" si="9"/>
        <v>0</v>
      </c>
      <c r="AH25" s="5"/>
      <c r="AI25" s="5"/>
      <c r="AJ25" s="5">
        <f t="shared" si="10"/>
        <v>0</v>
      </c>
      <c r="AK25" s="5"/>
      <c r="AL25" s="5"/>
      <c r="AM25" s="5">
        <f t="shared" si="11"/>
        <v>0</v>
      </c>
      <c r="AN25" s="5">
        <f t="shared" si="12"/>
        <v>40</v>
      </c>
      <c r="AO25" s="5">
        <f t="shared" si="13"/>
        <v>62</v>
      </c>
      <c r="AP25" s="5">
        <f t="shared" si="14"/>
        <v>0</v>
      </c>
      <c r="AQ25">
        <f t="shared" si="15"/>
        <v>0</v>
      </c>
    </row>
    <row r="26" spans="2:43">
      <c r="B26" s="7" t="s">
        <v>37</v>
      </c>
      <c r="C26" s="7">
        <v>135</v>
      </c>
      <c r="D26" s="5"/>
      <c r="E26" s="5">
        <f>35+9+1+1</f>
        <v>46</v>
      </c>
      <c r="F26" s="5">
        <f t="shared" si="0"/>
        <v>89</v>
      </c>
      <c r="G26" s="5"/>
      <c r="H26" s="5">
        <v>1</v>
      </c>
      <c r="I26" s="5">
        <f t="shared" si="1"/>
        <v>88</v>
      </c>
      <c r="J26" s="5"/>
      <c r="K26" s="5"/>
      <c r="L26" s="5">
        <f t="shared" si="2"/>
        <v>88</v>
      </c>
      <c r="M26" s="5"/>
      <c r="N26" s="5"/>
      <c r="O26" s="5">
        <f t="shared" si="3"/>
        <v>88</v>
      </c>
      <c r="P26" s="5"/>
      <c r="Q26" s="5">
        <v>1</v>
      </c>
      <c r="R26" s="5">
        <f t="shared" si="4"/>
        <v>87</v>
      </c>
      <c r="S26" s="5"/>
      <c r="T26" s="5">
        <v>2</v>
      </c>
      <c r="U26" s="5">
        <f t="shared" si="5"/>
        <v>85</v>
      </c>
      <c r="V26" s="5"/>
      <c r="W26" s="5">
        <v>1</v>
      </c>
      <c r="X26" s="5">
        <f t="shared" si="6"/>
        <v>84</v>
      </c>
      <c r="Y26" s="5"/>
      <c r="Z26" s="5"/>
      <c r="AA26" s="5">
        <f t="shared" si="7"/>
        <v>84</v>
      </c>
      <c r="AB26" s="5"/>
      <c r="AC26" s="5"/>
      <c r="AD26" s="5">
        <f t="shared" si="8"/>
        <v>84</v>
      </c>
      <c r="AE26" s="5"/>
      <c r="AF26" s="5"/>
      <c r="AG26" s="5">
        <f t="shared" si="9"/>
        <v>84</v>
      </c>
      <c r="AH26" s="5"/>
      <c r="AI26" s="5"/>
      <c r="AJ26" s="5">
        <f t="shared" si="10"/>
        <v>84</v>
      </c>
      <c r="AK26" s="5"/>
      <c r="AL26" s="5"/>
      <c r="AM26" s="5">
        <f t="shared" si="11"/>
        <v>84</v>
      </c>
      <c r="AN26" s="5">
        <f t="shared" si="12"/>
        <v>0</v>
      </c>
      <c r="AO26" s="5">
        <f t="shared" si="13"/>
        <v>51</v>
      </c>
      <c r="AP26" s="5">
        <f t="shared" si="14"/>
        <v>84</v>
      </c>
      <c r="AQ26">
        <f t="shared" si="15"/>
        <v>0</v>
      </c>
    </row>
    <row r="27" spans="2:43">
      <c r="B27" s="17" t="s">
        <v>38</v>
      </c>
      <c r="C27" s="7">
        <v>210</v>
      </c>
      <c r="D27" s="5">
        <f>1198+600</f>
        <v>1798</v>
      </c>
      <c r="E27" s="5">
        <f>70+123+17+150+160+175+83+65+120+110+122+331</f>
        <v>1526</v>
      </c>
      <c r="F27" s="5">
        <f t="shared" si="0"/>
        <v>482</v>
      </c>
      <c r="G27" s="5">
        <v>600</v>
      </c>
      <c r="H27" s="5">
        <f>210+130+130+60+70</f>
        <v>600</v>
      </c>
      <c r="I27" s="5">
        <f t="shared" si="1"/>
        <v>482</v>
      </c>
      <c r="J27" s="5"/>
      <c r="K27" s="5"/>
      <c r="L27" s="5">
        <f t="shared" si="2"/>
        <v>482</v>
      </c>
      <c r="M27" s="5"/>
      <c r="N27" s="5"/>
      <c r="O27" s="5">
        <f t="shared" si="3"/>
        <v>482</v>
      </c>
      <c r="P27" s="5"/>
      <c r="Q27" s="5"/>
      <c r="R27" s="5">
        <f t="shared" si="4"/>
        <v>482</v>
      </c>
      <c r="S27" s="5"/>
      <c r="T27" s="5"/>
      <c r="U27" s="5">
        <f t="shared" si="5"/>
        <v>482</v>
      </c>
      <c r="V27" s="5"/>
      <c r="W27" s="5"/>
      <c r="X27" s="5">
        <f t="shared" si="6"/>
        <v>482</v>
      </c>
      <c r="Y27" s="5"/>
      <c r="Z27" s="5"/>
      <c r="AA27" s="5">
        <f t="shared" si="7"/>
        <v>482</v>
      </c>
      <c r="AB27" s="5"/>
      <c r="AC27" s="5"/>
      <c r="AD27" s="5">
        <f t="shared" si="8"/>
        <v>482</v>
      </c>
      <c r="AE27" s="5"/>
      <c r="AF27" s="5"/>
      <c r="AG27" s="5">
        <f t="shared" si="9"/>
        <v>482</v>
      </c>
      <c r="AH27" s="5"/>
      <c r="AI27" s="5"/>
      <c r="AJ27" s="5">
        <f t="shared" si="10"/>
        <v>482</v>
      </c>
      <c r="AK27" s="5"/>
      <c r="AL27" s="5"/>
      <c r="AM27" s="5">
        <f t="shared" si="11"/>
        <v>482</v>
      </c>
      <c r="AN27" s="5">
        <f t="shared" si="12"/>
        <v>2398</v>
      </c>
      <c r="AO27" s="5">
        <f t="shared" si="13"/>
        <v>2126</v>
      </c>
      <c r="AP27" s="5">
        <f t="shared" si="14"/>
        <v>482</v>
      </c>
      <c r="AQ27">
        <f t="shared" si="15"/>
        <v>0</v>
      </c>
    </row>
    <row r="28" spans="2:43">
      <c r="B28" s="17" t="s">
        <v>39</v>
      </c>
      <c r="C28" s="7">
        <v>214</v>
      </c>
      <c r="D28" s="5">
        <v>1000</v>
      </c>
      <c r="E28" s="5"/>
      <c r="F28" s="5">
        <f t="shared" si="0"/>
        <v>1214</v>
      </c>
      <c r="G28" s="5">
        <v>2200</v>
      </c>
      <c r="H28" s="5">
        <f>100+375+200+270+570+80+100+314+329+50+30+70+40</f>
        <v>2528</v>
      </c>
      <c r="I28" s="5">
        <f t="shared" si="1"/>
        <v>886</v>
      </c>
      <c r="J28" s="5">
        <v>400</v>
      </c>
      <c r="K28" s="5">
        <f>20+50+30+25+40+40+30+30+205</f>
        <v>470</v>
      </c>
      <c r="L28" s="5">
        <f t="shared" si="2"/>
        <v>816</v>
      </c>
      <c r="M28" s="5"/>
      <c r="N28" s="5">
        <f>140</f>
        <v>140</v>
      </c>
      <c r="O28" s="5">
        <f t="shared" si="3"/>
        <v>676</v>
      </c>
      <c r="P28" s="5">
        <v>600</v>
      </c>
      <c r="Q28" s="5">
        <f>83+222+30+120+107+60+25+40+98+75+50</f>
        <v>910</v>
      </c>
      <c r="R28" s="5">
        <f t="shared" si="4"/>
        <v>366</v>
      </c>
      <c r="S28" s="5">
        <v>600</v>
      </c>
      <c r="T28" s="5">
        <f>90+106+100+50+20+20+60+30+40+43+20+60+30+20</f>
        <v>689</v>
      </c>
      <c r="U28" s="5">
        <f t="shared" si="5"/>
        <v>277</v>
      </c>
      <c r="V28" s="5">
        <v>200</v>
      </c>
      <c r="W28" s="5">
        <f>40+15+30+5+10+10+20+15+15+7+31</f>
        <v>198</v>
      </c>
      <c r="X28" s="5">
        <f t="shared" si="6"/>
        <v>279</v>
      </c>
      <c r="Y28" s="5"/>
      <c r="Z28" s="5">
        <v>25</v>
      </c>
      <c r="AA28" s="5">
        <f t="shared" si="7"/>
        <v>254</v>
      </c>
      <c r="AB28" s="5">
        <v>600</v>
      </c>
      <c r="AC28" s="5">
        <f>60+60+30+45+120+20+15+25+30+17+23+20+45+20+5+15+40</f>
        <v>590</v>
      </c>
      <c r="AD28" s="5">
        <f t="shared" si="8"/>
        <v>264</v>
      </c>
      <c r="AE28" s="5">
        <v>400</v>
      </c>
      <c r="AF28" s="5">
        <f>50+10+80+20+40+9+20+25+10+20+20+15+30+30+20+10+5+12+16+5+12</f>
        <v>459</v>
      </c>
      <c r="AG28" s="5">
        <f t="shared" si="9"/>
        <v>205</v>
      </c>
      <c r="AH28" s="5"/>
      <c r="AI28" s="5"/>
      <c r="AJ28" s="5">
        <f t="shared" si="10"/>
        <v>205</v>
      </c>
      <c r="AK28" s="5"/>
      <c r="AL28" s="5"/>
      <c r="AM28" s="5">
        <f t="shared" si="11"/>
        <v>205</v>
      </c>
      <c r="AN28" s="5">
        <f t="shared" si="12"/>
        <v>6000</v>
      </c>
      <c r="AO28" s="5">
        <f t="shared" si="13"/>
        <v>6009</v>
      </c>
      <c r="AP28" s="5">
        <f t="shared" si="14"/>
        <v>205</v>
      </c>
      <c r="AQ28">
        <f t="shared" si="15"/>
        <v>0</v>
      </c>
    </row>
    <row r="29" spans="2:43">
      <c r="B29" s="7" t="s">
        <v>40</v>
      </c>
      <c r="D29" s="5"/>
      <c r="E29" s="5"/>
      <c r="F29" s="5">
        <f t="shared" si="0"/>
        <v>0</v>
      </c>
      <c r="G29" s="5"/>
      <c r="H29" s="5"/>
      <c r="I29" s="5">
        <f t="shared" si="1"/>
        <v>0</v>
      </c>
      <c r="J29" s="5"/>
      <c r="K29" s="5"/>
      <c r="L29" s="5">
        <f t="shared" si="2"/>
        <v>0</v>
      </c>
      <c r="M29" s="5"/>
      <c r="N29" s="5"/>
      <c r="O29" s="5">
        <f t="shared" si="3"/>
        <v>0</v>
      </c>
      <c r="P29" s="5"/>
      <c r="Q29" s="5"/>
      <c r="R29" s="5"/>
      <c r="S29" s="5">
        <v>100</v>
      </c>
      <c r="T29" s="5">
        <f>7+4+4+4</f>
        <v>19</v>
      </c>
      <c r="U29" s="5">
        <f t="shared" si="5"/>
        <v>81</v>
      </c>
      <c r="V29" s="5"/>
      <c r="W29" s="5">
        <f>13+4+4+6+3+5+3+5+6+1+1</f>
        <v>51</v>
      </c>
      <c r="X29" s="5">
        <f t="shared" si="6"/>
        <v>30</v>
      </c>
      <c r="Y29" s="5"/>
      <c r="Z29" s="5"/>
      <c r="AA29" s="5">
        <f t="shared" si="7"/>
        <v>30</v>
      </c>
      <c r="AB29" s="5">
        <v>62</v>
      </c>
      <c r="AC29" s="5">
        <f>1+8+3+8+4+5+1+4+4+2+2+5</f>
        <v>47</v>
      </c>
      <c r="AD29" s="5">
        <f t="shared" si="8"/>
        <v>45</v>
      </c>
      <c r="AE29" s="5">
        <f>25+25+24</f>
        <v>74</v>
      </c>
      <c r="AF29" s="5">
        <f>2+5+6+2+4+2+2+5+8+8+7+5+8+8+5+1+3+3+4+4+4</f>
        <v>96</v>
      </c>
      <c r="AG29" s="5">
        <f t="shared" si="9"/>
        <v>23</v>
      </c>
      <c r="AH29" s="5"/>
      <c r="AI29" s="5"/>
      <c r="AJ29" s="5">
        <f t="shared" si="10"/>
        <v>23</v>
      </c>
      <c r="AK29" s="5"/>
      <c r="AL29" s="5"/>
      <c r="AM29" s="5">
        <f t="shared" si="11"/>
        <v>23</v>
      </c>
      <c r="AN29" s="5">
        <f t="shared" si="12"/>
        <v>236</v>
      </c>
      <c r="AO29" s="5">
        <f t="shared" si="13"/>
        <v>213</v>
      </c>
      <c r="AP29" s="5">
        <f t="shared" si="14"/>
        <v>23</v>
      </c>
      <c r="AQ29">
        <f t="shared" si="15"/>
        <v>0</v>
      </c>
    </row>
    <row r="30" spans="2:43">
      <c r="B30" s="19" t="s">
        <v>41</v>
      </c>
      <c r="C30" s="7">
        <v>1</v>
      </c>
      <c r="D30" s="5"/>
      <c r="E30" s="5">
        <v>1</v>
      </c>
      <c r="F30" s="5">
        <f t="shared" ref="F30:F70" si="16">C30+D30-E30</f>
        <v>0</v>
      </c>
      <c r="G30" s="5"/>
      <c r="H30" s="5"/>
      <c r="I30" s="5">
        <f t="shared" ref="I30:I70" si="17">F30+G30-H30</f>
        <v>0</v>
      </c>
      <c r="J30" s="5"/>
      <c r="K30" s="5"/>
      <c r="L30" s="5">
        <f t="shared" ref="L30:L70" si="18">I30+J30-K30</f>
        <v>0</v>
      </c>
      <c r="M30" s="5"/>
      <c r="N30" s="5"/>
      <c r="O30" s="5">
        <f t="shared" ref="O30:O70" si="19">L30+M30-N30</f>
        <v>0</v>
      </c>
      <c r="P30" s="5"/>
      <c r="Q30" s="5"/>
      <c r="R30" s="5">
        <f t="shared" ref="R30:R33" si="20">O30+P30-Q30</f>
        <v>0</v>
      </c>
      <c r="S30" s="5"/>
      <c r="T30" s="5"/>
      <c r="U30" s="5">
        <f t="shared" ref="U30:U70" si="21">R30+S30-T30</f>
        <v>0</v>
      </c>
      <c r="V30" s="5"/>
      <c r="W30" s="5"/>
      <c r="X30" s="5">
        <f t="shared" ref="X30:X70" si="22">U30+V30-W30</f>
        <v>0</v>
      </c>
      <c r="Y30" s="5"/>
      <c r="Z30" s="5"/>
      <c r="AA30" s="5">
        <f t="shared" ref="AA30:AA70" si="23">X30+Y30-Z30</f>
        <v>0</v>
      </c>
      <c r="AB30" s="5"/>
      <c r="AC30" s="5"/>
      <c r="AD30" s="5">
        <f t="shared" ref="AD30:AD70" si="24">AA30+AB30-AC30</f>
        <v>0</v>
      </c>
      <c r="AE30" s="5">
        <f>170+131+98</f>
        <v>399</v>
      </c>
      <c r="AF30" s="5">
        <f>14+21+20+12+37+30+26+10+66+25+15+11+14+8+13+10+4</f>
        <v>336</v>
      </c>
      <c r="AG30" s="5">
        <f t="shared" ref="AG30:AG70" si="25">AD30+AE30-AF30</f>
        <v>63</v>
      </c>
      <c r="AH30" s="5"/>
      <c r="AI30" s="5"/>
      <c r="AJ30" s="5">
        <f t="shared" ref="AJ30:AJ70" si="26">AG30+AH30-AI30</f>
        <v>63</v>
      </c>
      <c r="AK30" s="5"/>
      <c r="AL30" s="5"/>
      <c r="AM30" s="5">
        <f t="shared" si="11"/>
        <v>63</v>
      </c>
      <c r="AN30" s="5">
        <f t="shared" ref="AN30:AN62" si="27">D30+G30+J30+M30+P30+S30+V30+Y30+AB30+AE30+AH30+AK30</f>
        <v>399</v>
      </c>
      <c r="AO30" s="5">
        <f t="shared" ref="AO30:AO62" si="28">E30+H30+K30+N30+Q30+T30+W30+Z30+AC30+AF30+AI30+AL30</f>
        <v>337</v>
      </c>
      <c r="AP30" s="5">
        <f t="shared" si="14"/>
        <v>63</v>
      </c>
      <c r="AQ30">
        <f t="shared" si="15"/>
        <v>0</v>
      </c>
    </row>
    <row r="31" spans="2:43">
      <c r="B31" s="20" t="s">
        <v>42</v>
      </c>
      <c r="D31" s="5"/>
      <c r="E31" s="5"/>
      <c r="F31" s="5">
        <f t="shared" si="16"/>
        <v>0</v>
      </c>
      <c r="G31" s="5">
        <f>200</f>
        <v>200</v>
      </c>
      <c r="H31" s="5">
        <f>38+117+15+2+2+2+5+4</f>
        <v>185</v>
      </c>
      <c r="I31" s="5">
        <f t="shared" si="17"/>
        <v>15</v>
      </c>
      <c r="J31" s="5"/>
      <c r="K31" s="5">
        <f>1</f>
        <v>1</v>
      </c>
      <c r="L31" s="5">
        <f t="shared" si="18"/>
        <v>14</v>
      </c>
      <c r="M31" s="5"/>
      <c r="N31" s="5"/>
      <c r="O31" s="5">
        <f t="shared" si="19"/>
        <v>14</v>
      </c>
      <c r="P31" s="5"/>
      <c r="Q31" s="5"/>
      <c r="R31" s="5">
        <f t="shared" si="20"/>
        <v>14</v>
      </c>
      <c r="S31" s="5"/>
      <c r="T31" s="5"/>
      <c r="U31" s="5">
        <f t="shared" si="21"/>
        <v>14</v>
      </c>
      <c r="V31" s="5"/>
      <c r="W31" s="5"/>
      <c r="X31" s="5">
        <f t="shared" si="22"/>
        <v>14</v>
      </c>
      <c r="Y31" s="5"/>
      <c r="Z31" s="5"/>
      <c r="AA31" s="5">
        <f t="shared" si="23"/>
        <v>14</v>
      </c>
      <c r="AB31" s="5"/>
      <c r="AC31" s="5"/>
      <c r="AD31" s="5">
        <f t="shared" si="24"/>
        <v>14</v>
      </c>
      <c r="AE31" s="5"/>
      <c r="AF31" s="5">
        <v>1</v>
      </c>
      <c r="AG31" s="5">
        <f t="shared" si="25"/>
        <v>13</v>
      </c>
      <c r="AH31" s="5"/>
      <c r="AI31" s="5"/>
      <c r="AJ31" s="5">
        <f t="shared" si="26"/>
        <v>13</v>
      </c>
      <c r="AK31" s="5"/>
      <c r="AL31" s="5"/>
      <c r="AM31" s="5">
        <f t="shared" ref="AM31:AM70" si="29">AJ31+AK31-AL31</f>
        <v>13</v>
      </c>
      <c r="AN31" s="5">
        <f t="shared" si="27"/>
        <v>200</v>
      </c>
      <c r="AO31" s="5">
        <f t="shared" si="28"/>
        <v>187</v>
      </c>
      <c r="AP31" s="5">
        <f t="shared" si="14"/>
        <v>13</v>
      </c>
      <c r="AQ31">
        <f t="shared" si="15"/>
        <v>0</v>
      </c>
    </row>
    <row r="32" spans="2:43">
      <c r="B32" t="s">
        <v>43</v>
      </c>
      <c r="D32" s="5"/>
      <c r="E32" s="5"/>
      <c r="F32" s="5">
        <f t="shared" si="16"/>
        <v>0</v>
      </c>
      <c r="G32" s="5"/>
      <c r="H32" s="5"/>
      <c r="I32" s="5">
        <f t="shared" si="17"/>
        <v>0</v>
      </c>
      <c r="J32" s="5">
        <f>677+195+685+445+222+372+133+88</f>
        <v>2817</v>
      </c>
      <c r="K32" s="5">
        <f>298+428+436+492+375+446+185+88</f>
        <v>2748</v>
      </c>
      <c r="L32" s="5">
        <f t="shared" si="18"/>
        <v>69</v>
      </c>
      <c r="M32" s="5">
        <f>503+67</f>
        <v>570</v>
      </c>
      <c r="N32" s="5">
        <f>126+165+15+11</f>
        <v>317</v>
      </c>
      <c r="O32" s="5">
        <f t="shared" si="19"/>
        <v>322</v>
      </c>
      <c r="P32" s="5"/>
      <c r="Q32" s="5">
        <f>1+1+1+5</f>
        <v>8</v>
      </c>
      <c r="R32" s="5">
        <f t="shared" si="20"/>
        <v>314</v>
      </c>
      <c r="S32" s="5"/>
      <c r="T32" s="5">
        <f>1+2+1+2+1+1+1+1+2+1+1+1+1+1</f>
        <v>17</v>
      </c>
      <c r="U32" s="5">
        <f t="shared" si="21"/>
        <v>297</v>
      </c>
      <c r="V32" s="5"/>
      <c r="W32" s="5">
        <f>1+1+3+2+2+2+1+2+3+1+4+2+1</f>
        <v>25</v>
      </c>
      <c r="X32" s="5">
        <f t="shared" si="22"/>
        <v>272</v>
      </c>
      <c r="Y32" s="5"/>
      <c r="Z32" s="5">
        <v>2</v>
      </c>
      <c r="AA32" s="5">
        <f t="shared" si="23"/>
        <v>270</v>
      </c>
      <c r="AB32" s="5">
        <f>77+107+58+63+62</f>
        <v>367</v>
      </c>
      <c r="AC32" s="5">
        <f>1+1+1+31+24+107+80+47+41+29+23+27+21+39+5+7+1+4+22</f>
        <v>511</v>
      </c>
      <c r="AD32" s="5">
        <f t="shared" si="24"/>
        <v>126</v>
      </c>
      <c r="AE32" s="5">
        <f>862</f>
        <v>862</v>
      </c>
      <c r="AF32" s="5">
        <f>1+2+5+10+4+6+10+6+13+50+41+90+5+8+6+16+28+44+89+7</f>
        <v>441</v>
      </c>
      <c r="AG32" s="5">
        <f t="shared" si="25"/>
        <v>547</v>
      </c>
      <c r="AH32" s="5"/>
      <c r="AI32" s="5"/>
      <c r="AJ32" s="5">
        <f t="shared" si="26"/>
        <v>547</v>
      </c>
      <c r="AK32" s="5"/>
      <c r="AL32" s="5"/>
      <c r="AM32" s="5">
        <f t="shared" si="11"/>
        <v>547</v>
      </c>
      <c r="AN32" s="5">
        <f t="shared" si="27"/>
        <v>4616</v>
      </c>
      <c r="AO32" s="5">
        <f t="shared" si="28"/>
        <v>4069</v>
      </c>
      <c r="AP32" s="5">
        <f t="shared" si="14"/>
        <v>547</v>
      </c>
      <c r="AQ32">
        <f t="shared" si="15"/>
        <v>0</v>
      </c>
    </row>
    <row r="33" spans="1:43">
      <c r="B33" s="7" t="s">
        <v>44</v>
      </c>
      <c r="D33" s="5"/>
      <c r="E33" s="5"/>
      <c r="F33" s="5">
        <f t="shared" si="16"/>
        <v>0</v>
      </c>
      <c r="G33" s="5"/>
      <c r="H33" s="5"/>
      <c r="I33" s="5">
        <f t="shared" si="17"/>
        <v>0</v>
      </c>
      <c r="J33" s="5"/>
      <c r="K33" s="5"/>
      <c r="L33" s="5">
        <f t="shared" si="18"/>
        <v>0</v>
      </c>
      <c r="M33" s="5"/>
      <c r="N33" s="5"/>
      <c r="O33" s="5">
        <f t="shared" si="19"/>
        <v>0</v>
      </c>
      <c r="P33" s="5"/>
      <c r="Q33" s="5"/>
      <c r="R33" s="5">
        <f t="shared" si="20"/>
        <v>0</v>
      </c>
      <c r="S33" s="5">
        <v>100</v>
      </c>
      <c r="T33" s="5">
        <f>1+2+2</f>
        <v>5</v>
      </c>
      <c r="U33" s="5">
        <f t="shared" si="21"/>
        <v>95</v>
      </c>
      <c r="V33" s="5"/>
      <c r="W33" s="5">
        <f>4+4+2+1+2+1</f>
        <v>14</v>
      </c>
      <c r="X33" s="5">
        <f t="shared" si="22"/>
        <v>81</v>
      </c>
      <c r="Y33" s="5"/>
      <c r="Z33" s="5"/>
      <c r="AA33" s="5">
        <f t="shared" si="23"/>
        <v>81</v>
      </c>
      <c r="AB33" s="5">
        <v>12</v>
      </c>
      <c r="AC33" s="5">
        <f>3+1+1+1+13+5+4+1+1+2+2+1+7+4</f>
        <v>46</v>
      </c>
      <c r="AD33" s="5">
        <f t="shared" si="24"/>
        <v>47</v>
      </c>
      <c r="AE33" s="5"/>
      <c r="AF33" s="5">
        <f>1+4+1+1+1+1+1+2+5+2+4+2+2+1+4+3+1+1+1</f>
        <v>38</v>
      </c>
      <c r="AG33" s="5">
        <f t="shared" si="25"/>
        <v>9</v>
      </c>
      <c r="AH33" s="5"/>
      <c r="AI33" s="5"/>
      <c r="AJ33" s="5">
        <f t="shared" si="26"/>
        <v>9</v>
      </c>
      <c r="AK33" s="5"/>
      <c r="AL33" s="5"/>
      <c r="AM33" s="5">
        <f t="shared" si="11"/>
        <v>9</v>
      </c>
      <c r="AN33" s="5">
        <f t="shared" si="27"/>
        <v>112</v>
      </c>
      <c r="AO33" s="5">
        <f t="shared" si="28"/>
        <v>103</v>
      </c>
      <c r="AP33" s="5">
        <f t="shared" si="14"/>
        <v>9</v>
      </c>
      <c r="AQ33">
        <f t="shared" si="15"/>
        <v>0</v>
      </c>
    </row>
    <row r="34" spans="1:43">
      <c r="B34" s="4" t="s">
        <v>45</v>
      </c>
      <c r="D34" s="5"/>
      <c r="E34" s="5"/>
      <c r="F34" s="5">
        <f t="shared" si="16"/>
        <v>0</v>
      </c>
      <c r="G34" s="5"/>
      <c r="H34" s="5"/>
      <c r="I34" s="5">
        <f t="shared" si="17"/>
        <v>0</v>
      </c>
      <c r="J34" s="5"/>
      <c r="K34" s="5"/>
      <c r="L34" s="5">
        <f t="shared" si="18"/>
        <v>0</v>
      </c>
      <c r="M34" s="5"/>
      <c r="N34" s="5"/>
      <c r="O34" s="5">
        <f t="shared" si="19"/>
        <v>0</v>
      </c>
      <c r="P34" s="5"/>
      <c r="Q34" s="5"/>
      <c r="R34" s="5"/>
      <c r="S34" s="5">
        <v>20</v>
      </c>
      <c r="T34" s="5">
        <f>1</f>
        <v>1</v>
      </c>
      <c r="U34" s="5">
        <f t="shared" si="21"/>
        <v>19</v>
      </c>
      <c r="V34" s="5"/>
      <c r="W34" s="5">
        <v>1</v>
      </c>
      <c r="X34" s="5">
        <f t="shared" si="22"/>
        <v>18</v>
      </c>
      <c r="Y34" s="5"/>
      <c r="Z34" s="5"/>
      <c r="AA34" s="5">
        <f t="shared" si="23"/>
        <v>18</v>
      </c>
      <c r="AB34" s="5"/>
      <c r="AC34" s="5">
        <v>2</v>
      </c>
      <c r="AD34" s="5">
        <f t="shared" si="24"/>
        <v>16</v>
      </c>
      <c r="AE34" s="5"/>
      <c r="AF34" s="5">
        <v>3</v>
      </c>
      <c r="AG34" s="5">
        <f t="shared" si="25"/>
        <v>13</v>
      </c>
      <c r="AH34" s="5"/>
      <c r="AI34" s="5"/>
      <c r="AJ34" s="5">
        <f t="shared" si="26"/>
        <v>13</v>
      </c>
      <c r="AK34" s="5"/>
      <c r="AL34" s="5"/>
      <c r="AM34" s="5">
        <f t="shared" si="29"/>
        <v>13</v>
      </c>
      <c r="AN34" s="5">
        <f t="shared" si="27"/>
        <v>20</v>
      </c>
      <c r="AO34" s="5">
        <f t="shared" si="28"/>
        <v>7</v>
      </c>
      <c r="AP34" s="5">
        <f t="shared" si="14"/>
        <v>13</v>
      </c>
      <c r="AQ34">
        <f t="shared" si="15"/>
        <v>0</v>
      </c>
    </row>
    <row r="35" spans="1:43">
      <c r="B35" t="s">
        <v>46</v>
      </c>
      <c r="D35" s="5"/>
      <c r="E35" s="5"/>
      <c r="F35" s="5">
        <f t="shared" si="16"/>
        <v>0</v>
      </c>
      <c r="G35" s="5"/>
      <c r="H35" s="5"/>
      <c r="I35" s="5">
        <f t="shared" si="17"/>
        <v>0</v>
      </c>
      <c r="J35" s="5"/>
      <c r="K35" s="5"/>
      <c r="L35" s="5">
        <f t="shared" si="18"/>
        <v>0</v>
      </c>
      <c r="M35" s="5"/>
      <c r="N35" s="5"/>
      <c r="O35" s="5">
        <f t="shared" si="19"/>
        <v>0</v>
      </c>
      <c r="P35" s="5"/>
      <c r="Q35" s="5"/>
      <c r="R35" s="5">
        <f t="shared" ref="R35:R38" si="30">O35+P35-Q35</f>
        <v>0</v>
      </c>
      <c r="S35" s="5">
        <v>12</v>
      </c>
      <c r="T35" s="5"/>
      <c r="U35" s="5">
        <f t="shared" si="21"/>
        <v>12</v>
      </c>
      <c r="V35" s="5"/>
      <c r="W35" s="5"/>
      <c r="X35" s="5">
        <f t="shared" si="22"/>
        <v>12</v>
      </c>
      <c r="Y35" s="5"/>
      <c r="Z35" s="5"/>
      <c r="AA35" s="5">
        <f t="shared" si="23"/>
        <v>12</v>
      </c>
      <c r="AB35" s="5"/>
      <c r="AC35" s="5">
        <f>5</f>
        <v>5</v>
      </c>
      <c r="AD35" s="5">
        <f t="shared" si="24"/>
        <v>7</v>
      </c>
      <c r="AE35" s="5"/>
      <c r="AF35" s="5">
        <v>7</v>
      </c>
      <c r="AG35" s="5">
        <f t="shared" si="25"/>
        <v>0</v>
      </c>
      <c r="AH35" s="5"/>
      <c r="AI35" s="5"/>
      <c r="AJ35" s="5">
        <f t="shared" si="26"/>
        <v>0</v>
      </c>
      <c r="AK35" s="5"/>
      <c r="AL35" s="5"/>
      <c r="AM35" s="5">
        <f t="shared" si="11"/>
        <v>0</v>
      </c>
      <c r="AN35" s="5">
        <f t="shared" si="27"/>
        <v>12</v>
      </c>
      <c r="AO35" s="5">
        <f t="shared" si="28"/>
        <v>12</v>
      </c>
      <c r="AP35" s="5">
        <f t="shared" si="14"/>
        <v>0</v>
      </c>
      <c r="AQ35">
        <f t="shared" si="15"/>
        <v>0</v>
      </c>
    </row>
    <row r="36" spans="1:43">
      <c r="B36" t="s">
        <v>47</v>
      </c>
      <c r="D36" s="5"/>
      <c r="E36" s="5"/>
      <c r="F36" s="5">
        <f t="shared" si="16"/>
        <v>0</v>
      </c>
      <c r="G36" s="5"/>
      <c r="H36" s="5"/>
      <c r="I36" s="5">
        <f t="shared" si="17"/>
        <v>0</v>
      </c>
      <c r="J36" s="5"/>
      <c r="K36" s="5"/>
      <c r="L36" s="5">
        <f t="shared" si="18"/>
        <v>0</v>
      </c>
      <c r="M36" s="5"/>
      <c r="N36" s="5"/>
      <c r="O36" s="5">
        <f t="shared" si="19"/>
        <v>0</v>
      </c>
      <c r="P36" s="5"/>
      <c r="Q36" s="5"/>
      <c r="R36" s="5">
        <f t="shared" si="30"/>
        <v>0</v>
      </c>
      <c r="S36" s="5"/>
      <c r="T36" s="5"/>
      <c r="U36" s="5">
        <f t="shared" si="21"/>
        <v>0</v>
      </c>
      <c r="V36" s="5"/>
      <c r="W36" s="5"/>
      <c r="X36" s="5">
        <f t="shared" si="22"/>
        <v>0</v>
      </c>
      <c r="Y36" s="5"/>
      <c r="Z36" s="5"/>
      <c r="AA36" s="5">
        <f t="shared" si="23"/>
        <v>0</v>
      </c>
      <c r="AB36" s="5"/>
      <c r="AC36" s="5"/>
      <c r="AD36" s="5">
        <f t="shared" si="24"/>
        <v>0</v>
      </c>
      <c r="AE36" s="5">
        <v>50</v>
      </c>
      <c r="AF36" s="5"/>
      <c r="AG36" s="5">
        <f t="shared" si="25"/>
        <v>50</v>
      </c>
      <c r="AH36" s="5"/>
      <c r="AI36" s="5"/>
      <c r="AJ36" s="5">
        <f t="shared" si="26"/>
        <v>50</v>
      </c>
      <c r="AK36" s="5"/>
      <c r="AL36" s="5"/>
      <c r="AM36" s="5">
        <f t="shared" si="11"/>
        <v>50</v>
      </c>
      <c r="AN36" s="5">
        <f t="shared" si="27"/>
        <v>50</v>
      </c>
      <c r="AO36" s="5">
        <f t="shared" si="28"/>
        <v>0</v>
      </c>
      <c r="AP36" s="5">
        <f t="shared" si="14"/>
        <v>50</v>
      </c>
      <c r="AQ36">
        <f t="shared" si="15"/>
        <v>0</v>
      </c>
    </row>
    <row r="37" spans="1:43">
      <c r="B37" t="s">
        <v>48</v>
      </c>
      <c r="D37" s="5"/>
      <c r="E37" s="5"/>
      <c r="F37" s="5">
        <f t="shared" si="16"/>
        <v>0</v>
      </c>
      <c r="G37" s="5"/>
      <c r="H37" s="5"/>
      <c r="I37" s="5">
        <f t="shared" si="17"/>
        <v>0</v>
      </c>
      <c r="J37" s="5"/>
      <c r="K37" s="5"/>
      <c r="L37" s="5">
        <f t="shared" si="18"/>
        <v>0</v>
      </c>
      <c r="M37" s="5"/>
      <c r="N37" s="5"/>
      <c r="O37" s="5">
        <f t="shared" si="19"/>
        <v>0</v>
      </c>
      <c r="P37" s="5"/>
      <c r="Q37" s="5"/>
      <c r="R37" s="5">
        <f t="shared" si="30"/>
        <v>0</v>
      </c>
      <c r="S37" s="5">
        <v>25</v>
      </c>
      <c r="T37" s="5">
        <v>2</v>
      </c>
      <c r="U37" s="5">
        <f t="shared" si="21"/>
        <v>23</v>
      </c>
      <c r="V37" s="5"/>
      <c r="W37" s="5">
        <v>3</v>
      </c>
      <c r="X37" s="5">
        <f t="shared" si="22"/>
        <v>20</v>
      </c>
      <c r="Y37" s="5"/>
      <c r="Z37" s="5"/>
      <c r="AA37" s="5">
        <f t="shared" si="23"/>
        <v>20</v>
      </c>
      <c r="AB37" s="5"/>
      <c r="AC37" s="5">
        <f>3+2+4+1+2+1</f>
        <v>13</v>
      </c>
      <c r="AD37" s="5">
        <f t="shared" si="24"/>
        <v>7</v>
      </c>
      <c r="AE37" s="5"/>
      <c r="AF37" s="5">
        <f>3+1+1+1+1</f>
        <v>7</v>
      </c>
      <c r="AG37" s="5">
        <f t="shared" si="25"/>
        <v>0</v>
      </c>
      <c r="AH37" s="5"/>
      <c r="AI37" s="5"/>
      <c r="AJ37" s="5">
        <f t="shared" si="26"/>
        <v>0</v>
      </c>
      <c r="AK37" s="5"/>
      <c r="AL37" s="5"/>
      <c r="AM37" s="5">
        <f t="shared" si="29"/>
        <v>0</v>
      </c>
      <c r="AN37" s="5">
        <f t="shared" si="27"/>
        <v>25</v>
      </c>
      <c r="AO37" s="5">
        <f t="shared" si="28"/>
        <v>25</v>
      </c>
      <c r="AP37" s="5">
        <f t="shared" si="14"/>
        <v>0</v>
      </c>
      <c r="AQ37">
        <f t="shared" si="15"/>
        <v>0</v>
      </c>
    </row>
    <row r="38" spans="1:43">
      <c r="B38" t="s">
        <v>49</v>
      </c>
      <c r="D38" s="5"/>
      <c r="E38" s="5"/>
      <c r="F38" s="5">
        <f t="shared" si="16"/>
        <v>0</v>
      </c>
      <c r="G38" s="5"/>
      <c r="H38" s="5"/>
      <c r="I38" s="5">
        <f t="shared" si="17"/>
        <v>0</v>
      </c>
      <c r="J38" s="5"/>
      <c r="K38" s="5"/>
      <c r="L38" s="5">
        <f t="shared" si="18"/>
        <v>0</v>
      </c>
      <c r="M38" s="5"/>
      <c r="N38" s="5"/>
      <c r="O38" s="5">
        <f t="shared" si="19"/>
        <v>0</v>
      </c>
      <c r="P38" s="5"/>
      <c r="Q38" s="5"/>
      <c r="R38" s="5">
        <f t="shared" si="30"/>
        <v>0</v>
      </c>
      <c r="S38" s="5">
        <v>25</v>
      </c>
      <c r="T38" s="5">
        <f>1+1</f>
        <v>2</v>
      </c>
      <c r="U38" s="5">
        <f t="shared" si="21"/>
        <v>23</v>
      </c>
      <c r="V38" s="5"/>
      <c r="W38" s="5">
        <f>1+3+1+1+1+1</f>
        <v>8</v>
      </c>
      <c r="X38" s="5">
        <f t="shared" si="22"/>
        <v>15</v>
      </c>
      <c r="Y38" s="5"/>
      <c r="Z38" s="5">
        <v>1</v>
      </c>
      <c r="AA38" s="5">
        <f t="shared" si="23"/>
        <v>14</v>
      </c>
      <c r="AB38" s="5"/>
      <c r="AC38" s="5">
        <f>1+2+1+4+1+5</f>
        <v>14</v>
      </c>
      <c r="AD38" s="5">
        <f t="shared" si="24"/>
        <v>0</v>
      </c>
      <c r="AE38" s="5"/>
      <c r="AF38" s="5"/>
      <c r="AG38" s="5">
        <f t="shared" si="25"/>
        <v>0</v>
      </c>
      <c r="AH38" s="5"/>
      <c r="AI38" s="5"/>
      <c r="AJ38" s="5">
        <f t="shared" si="26"/>
        <v>0</v>
      </c>
      <c r="AK38" s="5"/>
      <c r="AL38" s="5"/>
      <c r="AM38" s="5">
        <f t="shared" si="11"/>
        <v>0</v>
      </c>
      <c r="AN38" s="5">
        <f t="shared" si="27"/>
        <v>25</v>
      </c>
      <c r="AO38" s="5">
        <f t="shared" si="28"/>
        <v>25</v>
      </c>
      <c r="AP38" s="5">
        <f t="shared" si="14"/>
        <v>0</v>
      </c>
      <c r="AQ38">
        <f t="shared" si="15"/>
        <v>0</v>
      </c>
    </row>
    <row r="39" spans="1:43">
      <c r="B39" s="18" t="s">
        <v>50</v>
      </c>
      <c r="D39" s="5"/>
      <c r="E39" s="5"/>
      <c r="F39" s="5">
        <f t="shared" si="16"/>
        <v>0</v>
      </c>
      <c r="G39" s="5"/>
      <c r="H39" s="5"/>
      <c r="I39" s="5">
        <f t="shared" si="17"/>
        <v>0</v>
      </c>
      <c r="J39" s="5"/>
      <c r="K39" s="5"/>
      <c r="L39" s="5">
        <f t="shared" si="18"/>
        <v>0</v>
      </c>
      <c r="M39" s="5"/>
      <c r="N39" s="5"/>
      <c r="O39" s="5">
        <f t="shared" si="19"/>
        <v>0</v>
      </c>
      <c r="P39" s="5"/>
      <c r="Q39" s="5"/>
      <c r="R39" s="5"/>
      <c r="S39" s="5">
        <v>25</v>
      </c>
      <c r="T39" s="5">
        <v>1</v>
      </c>
      <c r="U39" s="5">
        <f t="shared" si="21"/>
        <v>24</v>
      </c>
      <c r="V39" s="5"/>
      <c r="W39" s="5">
        <v>1</v>
      </c>
      <c r="X39" s="5">
        <f t="shared" si="22"/>
        <v>23</v>
      </c>
      <c r="Y39" s="5"/>
      <c r="Z39" s="5"/>
      <c r="AA39" s="5">
        <f t="shared" si="23"/>
        <v>23</v>
      </c>
      <c r="AB39" s="5"/>
      <c r="AC39" s="5">
        <v>2</v>
      </c>
      <c r="AD39" s="5">
        <f t="shared" si="24"/>
        <v>21</v>
      </c>
      <c r="AE39" s="5"/>
      <c r="AF39" s="5">
        <f>1+2+1+1+1+1+1+2</f>
        <v>10</v>
      </c>
      <c r="AG39" s="5">
        <f t="shared" si="25"/>
        <v>11</v>
      </c>
      <c r="AH39" s="5"/>
      <c r="AI39" s="5"/>
      <c r="AJ39" s="5">
        <f t="shared" si="26"/>
        <v>11</v>
      </c>
      <c r="AK39" s="5"/>
      <c r="AL39" s="5"/>
      <c r="AM39" s="5">
        <f t="shared" si="11"/>
        <v>11</v>
      </c>
      <c r="AN39" s="5">
        <f t="shared" si="27"/>
        <v>25</v>
      </c>
      <c r="AO39" s="5">
        <f t="shared" si="28"/>
        <v>14</v>
      </c>
      <c r="AP39" s="5">
        <f t="shared" si="14"/>
        <v>11</v>
      </c>
      <c r="AQ39">
        <f t="shared" si="15"/>
        <v>0</v>
      </c>
    </row>
    <row r="40" spans="1:43">
      <c r="B40" t="s">
        <v>51</v>
      </c>
      <c r="D40" s="5"/>
      <c r="E40" s="5"/>
      <c r="F40" s="5">
        <f t="shared" si="16"/>
        <v>0</v>
      </c>
      <c r="G40" s="5"/>
      <c r="H40" s="5"/>
      <c r="I40" s="5">
        <f t="shared" si="17"/>
        <v>0</v>
      </c>
      <c r="J40" s="5"/>
      <c r="K40" s="5"/>
      <c r="L40" s="5">
        <f t="shared" si="18"/>
        <v>0</v>
      </c>
      <c r="M40" s="5"/>
      <c r="N40" s="5"/>
      <c r="O40" s="5">
        <f t="shared" si="19"/>
        <v>0</v>
      </c>
      <c r="P40" s="5"/>
      <c r="Q40" s="5"/>
      <c r="R40" s="5">
        <f t="shared" ref="R40:R44" si="31">O40+P40-Q40</f>
        <v>0</v>
      </c>
      <c r="S40" s="5"/>
      <c r="T40" s="5"/>
      <c r="U40" s="5">
        <f t="shared" si="21"/>
        <v>0</v>
      </c>
      <c r="V40" s="5">
        <v>213</v>
      </c>
      <c r="W40" s="5"/>
      <c r="X40" s="5">
        <f t="shared" si="22"/>
        <v>213</v>
      </c>
      <c r="Y40" s="5"/>
      <c r="Z40" s="5"/>
      <c r="AA40" s="5">
        <f t="shared" si="23"/>
        <v>213</v>
      </c>
      <c r="AB40" s="5"/>
      <c r="AC40" s="5">
        <v>1</v>
      </c>
      <c r="AD40" s="5">
        <f t="shared" si="24"/>
        <v>212</v>
      </c>
      <c r="AE40" s="5"/>
      <c r="AF40" s="5">
        <v>4</v>
      </c>
      <c r="AG40" s="5">
        <f t="shared" si="25"/>
        <v>208</v>
      </c>
      <c r="AH40" s="5"/>
      <c r="AI40" s="5"/>
      <c r="AJ40" s="5">
        <f t="shared" si="26"/>
        <v>208</v>
      </c>
      <c r="AK40" s="5"/>
      <c r="AL40" s="5"/>
      <c r="AM40" s="5">
        <f t="shared" si="29"/>
        <v>208</v>
      </c>
      <c r="AN40" s="5">
        <f t="shared" si="27"/>
        <v>213</v>
      </c>
      <c r="AO40" s="5">
        <f t="shared" si="28"/>
        <v>5</v>
      </c>
      <c r="AP40" s="5">
        <f t="shared" si="14"/>
        <v>208</v>
      </c>
      <c r="AQ40">
        <f t="shared" si="15"/>
        <v>0</v>
      </c>
    </row>
    <row r="41" spans="1:43">
      <c r="A41" s="2"/>
      <c r="B41" s="17" t="s">
        <v>53</v>
      </c>
      <c r="C41">
        <v>244</v>
      </c>
      <c r="D41" s="5"/>
      <c r="E41" s="5">
        <f>43+27+4+12+5+6+12+45</f>
        <v>154</v>
      </c>
      <c r="F41" s="5">
        <f t="shared" si="16"/>
        <v>90</v>
      </c>
      <c r="G41" s="5"/>
      <c r="H41" s="5">
        <f>90</f>
        <v>90</v>
      </c>
      <c r="I41" s="5">
        <f t="shared" si="17"/>
        <v>0</v>
      </c>
      <c r="J41" s="5"/>
      <c r="K41" s="5"/>
      <c r="L41" s="5">
        <f t="shared" si="18"/>
        <v>0</v>
      </c>
      <c r="M41" s="5"/>
      <c r="N41" s="5"/>
      <c r="O41" s="5">
        <f t="shared" si="19"/>
        <v>0</v>
      </c>
      <c r="P41" s="5"/>
      <c r="Q41" s="5"/>
      <c r="R41" s="5">
        <f t="shared" si="31"/>
        <v>0</v>
      </c>
      <c r="S41" s="5">
        <v>750</v>
      </c>
      <c r="T41" s="5">
        <f>2+2+18+35+34+56+34+2+20+5+30+12+21+7+26</f>
        <v>304</v>
      </c>
      <c r="U41" s="5">
        <f t="shared" si="21"/>
        <v>446</v>
      </c>
      <c r="V41" s="5"/>
      <c r="W41" s="5">
        <f>14+56+5+10+8+4+22+8+74+12</f>
        <v>213</v>
      </c>
      <c r="X41" s="5">
        <f t="shared" si="22"/>
        <v>233</v>
      </c>
      <c r="Y41" s="5"/>
      <c r="Z41" s="5"/>
      <c r="AA41" s="5">
        <f t="shared" si="23"/>
        <v>233</v>
      </c>
      <c r="AB41" s="5">
        <v>1000</v>
      </c>
      <c r="AC41" s="5">
        <f>4+12+24+10+20+30+13+6+11+21+10+85+4+24+11</f>
        <v>285</v>
      </c>
      <c r="AD41" s="5">
        <f t="shared" si="24"/>
        <v>948</v>
      </c>
      <c r="AE41" s="5">
        <v>1250</v>
      </c>
      <c r="AF41" s="5">
        <f>30+25+41+20+30+26+5+7+10+18+60+25+18+16+23+60+75+20+50+7+20+4</f>
        <v>590</v>
      </c>
      <c r="AG41" s="5">
        <f t="shared" si="25"/>
        <v>1608</v>
      </c>
      <c r="AH41" s="5"/>
      <c r="AI41" s="5"/>
      <c r="AJ41" s="5">
        <f t="shared" si="26"/>
        <v>1608</v>
      </c>
      <c r="AK41" s="5"/>
      <c r="AL41" s="5"/>
      <c r="AM41" s="5">
        <f t="shared" si="11"/>
        <v>1608</v>
      </c>
      <c r="AN41" s="5">
        <f t="shared" si="27"/>
        <v>3000</v>
      </c>
      <c r="AO41" s="5">
        <f t="shared" si="28"/>
        <v>1636</v>
      </c>
      <c r="AP41" s="5">
        <f t="shared" si="14"/>
        <v>1608</v>
      </c>
      <c r="AQ41">
        <f t="shared" si="15"/>
        <v>0</v>
      </c>
    </row>
    <row r="42" spans="1:43">
      <c r="A42" s="2"/>
      <c r="B42" s="21" t="s">
        <v>54</v>
      </c>
      <c r="C42">
        <v>290</v>
      </c>
      <c r="D42" s="5"/>
      <c r="E42" s="5"/>
      <c r="F42" s="5">
        <f t="shared" si="16"/>
        <v>290</v>
      </c>
      <c r="G42" s="5"/>
      <c r="H42" s="5">
        <v>24</v>
      </c>
      <c r="I42" s="5">
        <f t="shared" si="17"/>
        <v>266</v>
      </c>
      <c r="J42" s="5"/>
      <c r="K42" s="5">
        <f>8+8</f>
        <v>16</v>
      </c>
      <c r="L42" s="5">
        <f t="shared" si="18"/>
        <v>250</v>
      </c>
      <c r="M42" s="5"/>
      <c r="N42" s="5">
        <v>12</v>
      </c>
      <c r="O42" s="5">
        <f t="shared" si="19"/>
        <v>238</v>
      </c>
      <c r="P42" s="5"/>
      <c r="Q42" s="5">
        <f>22+2+8+4+14</f>
        <v>50</v>
      </c>
      <c r="R42" s="5">
        <f t="shared" si="31"/>
        <v>188</v>
      </c>
      <c r="S42" s="5"/>
      <c r="T42" s="5">
        <f>10+4+2+5+40+4+5+6+2+2</f>
        <v>80</v>
      </c>
      <c r="U42" s="5">
        <f t="shared" si="21"/>
        <v>108</v>
      </c>
      <c r="V42" s="5">
        <v>300</v>
      </c>
      <c r="W42" s="5">
        <f>5+14+10+21+2+7+8+7+2+20+6+6+4</f>
        <v>112</v>
      </c>
      <c r="X42" s="5">
        <f t="shared" si="22"/>
        <v>296</v>
      </c>
      <c r="Y42" s="5"/>
      <c r="Z42" s="5"/>
      <c r="AA42" s="5">
        <f t="shared" si="23"/>
        <v>296</v>
      </c>
      <c r="AB42" s="5"/>
      <c r="AC42" s="5">
        <f>2+15+2</f>
        <v>19</v>
      </c>
      <c r="AD42" s="5">
        <f t="shared" si="24"/>
        <v>277</v>
      </c>
      <c r="AE42" s="5">
        <f>1000</f>
        <v>1000</v>
      </c>
      <c r="AF42" s="5">
        <f>4+10+11+3+8+10+9+8+2+57+14+400</f>
        <v>536</v>
      </c>
      <c r="AG42" s="5">
        <f t="shared" si="25"/>
        <v>741</v>
      </c>
      <c r="AH42" s="5"/>
      <c r="AI42" s="5"/>
      <c r="AJ42" s="5">
        <f t="shared" si="26"/>
        <v>741</v>
      </c>
      <c r="AK42" s="5"/>
      <c r="AL42" s="5"/>
      <c r="AM42" s="5">
        <f t="shared" si="11"/>
        <v>741</v>
      </c>
      <c r="AN42" s="5">
        <f t="shared" si="27"/>
        <v>1300</v>
      </c>
      <c r="AO42" s="5">
        <f t="shared" si="28"/>
        <v>849</v>
      </c>
      <c r="AP42" s="5">
        <f t="shared" si="14"/>
        <v>741</v>
      </c>
      <c r="AQ42">
        <f t="shared" si="15"/>
        <v>0</v>
      </c>
    </row>
    <row r="43" spans="1:43">
      <c r="A43" s="22"/>
      <c r="B43" s="17" t="s">
        <v>55</v>
      </c>
      <c r="D43" s="5"/>
      <c r="E43" s="5"/>
      <c r="F43" s="5">
        <f t="shared" si="16"/>
        <v>0</v>
      </c>
      <c r="G43" s="5"/>
      <c r="H43" s="5"/>
      <c r="I43" s="5">
        <f t="shared" si="17"/>
        <v>0</v>
      </c>
      <c r="J43" s="5"/>
      <c r="K43" s="5"/>
      <c r="L43" s="5">
        <f t="shared" si="18"/>
        <v>0</v>
      </c>
      <c r="M43" s="5"/>
      <c r="N43" s="5"/>
      <c r="O43" s="5">
        <f t="shared" si="19"/>
        <v>0</v>
      </c>
      <c r="P43" s="5"/>
      <c r="Q43" s="5"/>
      <c r="R43" s="5">
        <f t="shared" si="31"/>
        <v>0</v>
      </c>
      <c r="S43" s="5">
        <v>6</v>
      </c>
      <c r="T43" s="5"/>
      <c r="U43" s="5">
        <f t="shared" si="21"/>
        <v>6</v>
      </c>
      <c r="V43" s="5"/>
      <c r="W43" s="5">
        <v>6</v>
      </c>
      <c r="X43" s="5">
        <f t="shared" si="22"/>
        <v>0</v>
      </c>
      <c r="Y43" s="5"/>
      <c r="Z43" s="5"/>
      <c r="AA43" s="5">
        <f t="shared" si="23"/>
        <v>0</v>
      </c>
      <c r="AB43" s="5"/>
      <c r="AC43" s="5"/>
      <c r="AD43" s="5">
        <f t="shared" si="24"/>
        <v>0</v>
      </c>
      <c r="AE43" s="5"/>
      <c r="AF43" s="5"/>
      <c r="AG43" s="5">
        <f t="shared" si="25"/>
        <v>0</v>
      </c>
      <c r="AH43" s="5"/>
      <c r="AI43" s="5"/>
      <c r="AJ43" s="5">
        <f t="shared" si="26"/>
        <v>0</v>
      </c>
      <c r="AK43" s="5"/>
      <c r="AL43" s="5"/>
      <c r="AM43" s="5">
        <f t="shared" si="29"/>
        <v>0</v>
      </c>
      <c r="AN43" s="5">
        <f t="shared" si="27"/>
        <v>6</v>
      </c>
      <c r="AO43" s="5">
        <f t="shared" si="28"/>
        <v>6</v>
      </c>
      <c r="AP43" s="5">
        <f t="shared" si="14"/>
        <v>0</v>
      </c>
      <c r="AQ43">
        <f t="shared" si="15"/>
        <v>0</v>
      </c>
    </row>
    <row r="44" spans="1:43">
      <c r="A44" s="22"/>
      <c r="B44" s="17" t="s">
        <v>56</v>
      </c>
      <c r="D44" s="5"/>
      <c r="E44" s="5"/>
      <c r="F44" s="5">
        <f t="shared" si="16"/>
        <v>0</v>
      </c>
      <c r="G44" s="5"/>
      <c r="H44" s="5"/>
      <c r="I44" s="5">
        <f t="shared" si="17"/>
        <v>0</v>
      </c>
      <c r="J44" s="5"/>
      <c r="K44" s="5"/>
      <c r="L44" s="5">
        <f t="shared" si="18"/>
        <v>0</v>
      </c>
      <c r="M44" s="5"/>
      <c r="N44" s="5"/>
      <c r="O44" s="5">
        <f t="shared" si="19"/>
        <v>0</v>
      </c>
      <c r="P44" s="5"/>
      <c r="Q44" s="5"/>
      <c r="R44" s="5">
        <f t="shared" si="31"/>
        <v>0</v>
      </c>
      <c r="S44" s="5">
        <v>6</v>
      </c>
      <c r="T44" s="5">
        <v>1</v>
      </c>
      <c r="U44" s="5">
        <f t="shared" si="21"/>
        <v>5</v>
      </c>
      <c r="V44" s="5"/>
      <c r="W44" s="5"/>
      <c r="X44" s="5">
        <f t="shared" si="22"/>
        <v>5</v>
      </c>
      <c r="Y44" s="5"/>
      <c r="Z44" s="5"/>
      <c r="AA44" s="5">
        <f t="shared" si="23"/>
        <v>5</v>
      </c>
      <c r="AB44" s="5"/>
      <c r="AC44" s="5"/>
      <c r="AD44" s="5">
        <f t="shared" si="24"/>
        <v>5</v>
      </c>
      <c r="AE44" s="5"/>
      <c r="AF44" s="5"/>
      <c r="AG44" s="5">
        <f t="shared" si="25"/>
        <v>5</v>
      </c>
      <c r="AH44" s="5"/>
      <c r="AI44" s="5"/>
      <c r="AJ44" s="5">
        <f t="shared" si="26"/>
        <v>5</v>
      </c>
      <c r="AK44" s="5"/>
      <c r="AL44" s="5"/>
      <c r="AM44" s="5">
        <f t="shared" si="11"/>
        <v>5</v>
      </c>
      <c r="AN44" s="5">
        <f t="shared" si="27"/>
        <v>6</v>
      </c>
      <c r="AO44" s="5">
        <f t="shared" si="28"/>
        <v>1</v>
      </c>
      <c r="AP44" s="5">
        <f t="shared" si="14"/>
        <v>5</v>
      </c>
      <c r="AQ44">
        <f t="shared" si="15"/>
        <v>0</v>
      </c>
    </row>
    <row r="45" spans="1:43">
      <c r="A45" s="2"/>
      <c r="B45" s="17" t="s">
        <v>57</v>
      </c>
      <c r="D45" s="5">
        <v>20</v>
      </c>
      <c r="E45" s="5">
        <v>2</v>
      </c>
      <c r="F45" s="5">
        <f t="shared" si="16"/>
        <v>18</v>
      </c>
      <c r="G45" s="5"/>
      <c r="H45" s="5">
        <v>1</v>
      </c>
      <c r="I45" s="5">
        <f t="shared" si="17"/>
        <v>17</v>
      </c>
      <c r="J45" s="5"/>
      <c r="K45" s="5">
        <f>2+1+1+2</f>
        <v>6</v>
      </c>
      <c r="L45" s="5">
        <f t="shared" si="18"/>
        <v>11</v>
      </c>
      <c r="M45" s="5"/>
      <c r="N45" s="5"/>
      <c r="O45" s="5">
        <f t="shared" si="19"/>
        <v>11</v>
      </c>
      <c r="P45" s="5"/>
      <c r="Q45" s="5"/>
      <c r="R45" s="5">
        <f t="shared" ref="R45:R54" si="32">O45+P45-Q45</f>
        <v>11</v>
      </c>
      <c r="S45" s="5">
        <v>6</v>
      </c>
      <c r="T45" s="5">
        <f>1+1+3+1+4+1+1+1+1</f>
        <v>14</v>
      </c>
      <c r="U45" s="5">
        <f t="shared" si="21"/>
        <v>3</v>
      </c>
      <c r="V45" s="5"/>
      <c r="W45" s="5">
        <f>1+1+1</f>
        <v>3</v>
      </c>
      <c r="X45" s="5">
        <f t="shared" si="22"/>
        <v>0</v>
      </c>
      <c r="Y45" s="5"/>
      <c r="Z45" s="5"/>
      <c r="AA45" s="5">
        <f t="shared" si="23"/>
        <v>0</v>
      </c>
      <c r="AB45" s="5">
        <v>24</v>
      </c>
      <c r="AC45" s="5">
        <f>1+1+1+2+1</f>
        <v>6</v>
      </c>
      <c r="AD45" s="5">
        <f t="shared" si="24"/>
        <v>18</v>
      </c>
      <c r="AE45" s="5"/>
      <c r="AF45" s="5">
        <f>1+2+1+2+1+6</f>
        <v>13</v>
      </c>
      <c r="AG45" s="5">
        <f t="shared" si="25"/>
        <v>5</v>
      </c>
      <c r="AH45" s="5"/>
      <c r="AI45" s="5"/>
      <c r="AJ45" s="5">
        <f t="shared" si="26"/>
        <v>5</v>
      </c>
      <c r="AK45" s="5"/>
      <c r="AL45" s="5"/>
      <c r="AM45" s="5">
        <f t="shared" si="11"/>
        <v>5</v>
      </c>
      <c r="AN45" s="5">
        <f t="shared" si="27"/>
        <v>50</v>
      </c>
      <c r="AO45" s="5">
        <f t="shared" si="28"/>
        <v>45</v>
      </c>
      <c r="AP45" s="5">
        <f t="shared" si="14"/>
        <v>5</v>
      </c>
      <c r="AQ45">
        <f t="shared" si="15"/>
        <v>0</v>
      </c>
    </row>
    <row r="46" spans="1:43">
      <c r="A46" s="2"/>
      <c r="B46" s="19" t="s">
        <v>58</v>
      </c>
      <c r="C46">
        <v>12</v>
      </c>
      <c r="D46" s="5"/>
      <c r="E46" s="5">
        <f>3+1+1+1</f>
        <v>6</v>
      </c>
      <c r="F46" s="5">
        <f t="shared" si="16"/>
        <v>6</v>
      </c>
      <c r="G46" s="5"/>
      <c r="H46" s="5">
        <v>1</v>
      </c>
      <c r="I46" s="5">
        <f t="shared" si="17"/>
        <v>5</v>
      </c>
      <c r="J46" s="5"/>
      <c r="K46" s="5"/>
      <c r="L46" s="5">
        <f t="shared" si="18"/>
        <v>5</v>
      </c>
      <c r="M46" s="5"/>
      <c r="N46" s="5"/>
      <c r="O46" s="5">
        <f t="shared" si="19"/>
        <v>5</v>
      </c>
      <c r="P46" s="5"/>
      <c r="Q46" s="5">
        <v>2</v>
      </c>
      <c r="R46" s="5">
        <f t="shared" si="32"/>
        <v>3</v>
      </c>
      <c r="S46" s="5"/>
      <c r="T46" s="5"/>
      <c r="U46" s="5">
        <f t="shared" si="21"/>
        <v>3</v>
      </c>
      <c r="V46" s="5"/>
      <c r="W46" s="5"/>
      <c r="X46" s="5">
        <f t="shared" si="22"/>
        <v>3</v>
      </c>
      <c r="Y46" s="5"/>
      <c r="Z46" s="5"/>
      <c r="AA46" s="5">
        <f t="shared" si="23"/>
        <v>3</v>
      </c>
      <c r="AB46" s="5">
        <v>24</v>
      </c>
      <c r="AC46" s="5">
        <f>1+1+3+1</f>
        <v>6</v>
      </c>
      <c r="AD46" s="5">
        <f t="shared" si="24"/>
        <v>21</v>
      </c>
      <c r="AE46" s="5"/>
      <c r="AF46" s="5">
        <f>1+1+1+1</f>
        <v>4</v>
      </c>
      <c r="AG46" s="5">
        <f t="shared" si="25"/>
        <v>17</v>
      </c>
      <c r="AH46" s="5"/>
      <c r="AI46" s="5"/>
      <c r="AJ46" s="5">
        <f t="shared" si="26"/>
        <v>17</v>
      </c>
      <c r="AK46" s="5"/>
      <c r="AL46" s="5"/>
      <c r="AM46" s="5">
        <f t="shared" si="29"/>
        <v>17</v>
      </c>
      <c r="AN46" s="5">
        <f t="shared" si="27"/>
        <v>24</v>
      </c>
      <c r="AO46" s="5">
        <f t="shared" si="28"/>
        <v>19</v>
      </c>
      <c r="AP46" s="5">
        <f t="shared" si="14"/>
        <v>17</v>
      </c>
      <c r="AQ46">
        <f t="shared" si="15"/>
        <v>0</v>
      </c>
    </row>
    <row r="47" spans="1:43">
      <c r="B47" s="19" t="s">
        <v>59</v>
      </c>
      <c r="C47">
        <v>18</v>
      </c>
      <c r="D47" s="5"/>
      <c r="E47" s="5">
        <f>2+2+2+1+1+1+4</f>
        <v>13</v>
      </c>
      <c r="F47" s="5">
        <f t="shared" si="16"/>
        <v>5</v>
      </c>
      <c r="G47" s="5"/>
      <c r="H47" s="5">
        <v>5</v>
      </c>
      <c r="I47" s="5">
        <f t="shared" si="17"/>
        <v>0</v>
      </c>
      <c r="J47" s="5"/>
      <c r="K47" s="5"/>
      <c r="L47" s="5">
        <f t="shared" si="18"/>
        <v>0</v>
      </c>
      <c r="M47" s="5"/>
      <c r="N47" s="5"/>
      <c r="O47" s="5">
        <f t="shared" si="19"/>
        <v>0</v>
      </c>
      <c r="P47" s="5"/>
      <c r="Q47" s="5"/>
      <c r="R47" s="5">
        <f t="shared" si="32"/>
        <v>0</v>
      </c>
      <c r="S47" s="5">
        <v>24</v>
      </c>
      <c r="T47" s="5">
        <f>2+3+3+2+2+2+1</f>
        <v>15</v>
      </c>
      <c r="U47" s="5">
        <f t="shared" si="21"/>
        <v>9</v>
      </c>
      <c r="V47" s="5">
        <v>24</v>
      </c>
      <c r="W47" s="5">
        <f>2+2+3+2</f>
        <v>9</v>
      </c>
      <c r="X47" s="5">
        <f t="shared" si="22"/>
        <v>24</v>
      </c>
      <c r="Y47" s="5"/>
      <c r="Z47" s="5"/>
      <c r="AA47" s="5">
        <f t="shared" si="23"/>
        <v>24</v>
      </c>
      <c r="AB47" s="5"/>
      <c r="AC47" s="5">
        <f>3+1+3+1+1+1+1+2+2+1+1+1+1+3</f>
        <v>22</v>
      </c>
      <c r="AD47" s="5">
        <f t="shared" si="24"/>
        <v>2</v>
      </c>
      <c r="AE47" s="5">
        <v>100</v>
      </c>
      <c r="AF47" s="5">
        <f>2+1+3+1+2+1</f>
        <v>10</v>
      </c>
      <c r="AG47" s="5">
        <f t="shared" si="25"/>
        <v>92</v>
      </c>
      <c r="AH47" s="5"/>
      <c r="AI47" s="5"/>
      <c r="AJ47" s="5">
        <f t="shared" si="26"/>
        <v>92</v>
      </c>
      <c r="AK47" s="5"/>
      <c r="AL47" s="5"/>
      <c r="AM47" s="5">
        <f t="shared" si="11"/>
        <v>92</v>
      </c>
      <c r="AN47" s="5">
        <f t="shared" si="27"/>
        <v>148</v>
      </c>
      <c r="AO47" s="5">
        <f t="shared" si="28"/>
        <v>74</v>
      </c>
      <c r="AP47" s="5">
        <f t="shared" si="14"/>
        <v>92</v>
      </c>
      <c r="AQ47">
        <f t="shared" si="15"/>
        <v>0</v>
      </c>
    </row>
    <row r="48" spans="1:43">
      <c r="B48" s="19" t="s">
        <v>60</v>
      </c>
      <c r="C48">
        <v>6</v>
      </c>
      <c r="D48" s="5"/>
      <c r="E48" s="5">
        <v>1</v>
      </c>
      <c r="F48" s="5">
        <f t="shared" si="16"/>
        <v>5</v>
      </c>
      <c r="G48" s="5"/>
      <c r="H48" s="5"/>
      <c r="I48" s="5">
        <f t="shared" si="17"/>
        <v>5</v>
      </c>
      <c r="J48" s="5"/>
      <c r="K48" s="5"/>
      <c r="L48" s="5">
        <f t="shared" si="18"/>
        <v>5</v>
      </c>
      <c r="M48" s="5"/>
      <c r="N48" s="5"/>
      <c r="O48" s="5">
        <f t="shared" si="19"/>
        <v>5</v>
      </c>
      <c r="P48" s="5"/>
      <c r="Q48" s="5"/>
      <c r="R48" s="5">
        <f t="shared" si="32"/>
        <v>5</v>
      </c>
      <c r="S48" s="5"/>
      <c r="T48" s="5"/>
      <c r="U48" s="5">
        <f t="shared" si="21"/>
        <v>5</v>
      </c>
      <c r="V48" s="5"/>
      <c r="W48" s="5"/>
      <c r="X48" s="5">
        <f t="shared" si="22"/>
        <v>5</v>
      </c>
      <c r="Y48" s="5"/>
      <c r="Z48" s="5"/>
      <c r="AA48" s="5">
        <f t="shared" si="23"/>
        <v>5</v>
      </c>
      <c r="AB48" s="5"/>
      <c r="AC48" s="5"/>
      <c r="AD48" s="5">
        <f t="shared" si="24"/>
        <v>5</v>
      </c>
      <c r="AE48" s="5"/>
      <c r="AF48" s="5"/>
      <c r="AG48" s="5">
        <f t="shared" si="25"/>
        <v>5</v>
      </c>
      <c r="AH48" s="5"/>
      <c r="AI48" s="5"/>
      <c r="AJ48" s="5">
        <f t="shared" si="26"/>
        <v>5</v>
      </c>
      <c r="AK48" s="5"/>
      <c r="AL48" s="5"/>
      <c r="AM48" s="5">
        <f t="shared" si="11"/>
        <v>5</v>
      </c>
      <c r="AN48" s="5">
        <f t="shared" si="27"/>
        <v>0</v>
      </c>
      <c r="AO48" s="5">
        <f t="shared" si="28"/>
        <v>1</v>
      </c>
      <c r="AP48" s="5">
        <f t="shared" si="14"/>
        <v>5</v>
      </c>
      <c r="AQ48">
        <f t="shared" si="15"/>
        <v>0</v>
      </c>
    </row>
    <row r="49" spans="1:43">
      <c r="B49" s="19" t="s">
        <v>61</v>
      </c>
      <c r="C49">
        <v>10</v>
      </c>
      <c r="D49" s="5"/>
      <c r="E49" s="5"/>
      <c r="F49" s="5">
        <f t="shared" si="16"/>
        <v>10</v>
      </c>
      <c r="G49" s="5"/>
      <c r="H49" s="5"/>
      <c r="I49" s="5">
        <f t="shared" si="17"/>
        <v>10</v>
      </c>
      <c r="J49" s="5"/>
      <c r="K49" s="5">
        <f>4+2+4</f>
        <v>10</v>
      </c>
      <c r="L49" s="5">
        <f t="shared" si="18"/>
        <v>0</v>
      </c>
      <c r="M49" s="5"/>
      <c r="N49" s="5"/>
      <c r="O49" s="5">
        <f t="shared" si="19"/>
        <v>0</v>
      </c>
      <c r="P49" s="5"/>
      <c r="Q49" s="5"/>
      <c r="R49" s="5">
        <f t="shared" si="32"/>
        <v>0</v>
      </c>
      <c r="S49" s="5">
        <v>12</v>
      </c>
      <c r="T49" s="5"/>
      <c r="U49" s="5">
        <f t="shared" si="21"/>
        <v>12</v>
      </c>
      <c r="V49" s="5"/>
      <c r="W49" s="5">
        <v>3</v>
      </c>
      <c r="X49" s="5">
        <f t="shared" si="22"/>
        <v>9</v>
      </c>
      <c r="Y49" s="5"/>
      <c r="Z49" s="5"/>
      <c r="AA49" s="5">
        <f t="shared" si="23"/>
        <v>9</v>
      </c>
      <c r="AB49" s="5"/>
      <c r="AC49" s="5"/>
      <c r="AD49" s="5">
        <f t="shared" si="24"/>
        <v>9</v>
      </c>
      <c r="AE49" s="5"/>
      <c r="AF49" s="5"/>
      <c r="AG49" s="5">
        <f t="shared" si="25"/>
        <v>9</v>
      </c>
      <c r="AH49" s="5"/>
      <c r="AI49" s="5"/>
      <c r="AJ49" s="5">
        <f t="shared" si="26"/>
        <v>9</v>
      </c>
      <c r="AK49" s="5"/>
      <c r="AL49" s="5"/>
      <c r="AM49" s="5">
        <f t="shared" si="29"/>
        <v>9</v>
      </c>
      <c r="AN49" s="5">
        <f t="shared" si="27"/>
        <v>12</v>
      </c>
      <c r="AO49" s="5">
        <f t="shared" si="28"/>
        <v>13</v>
      </c>
      <c r="AP49" s="5">
        <f t="shared" si="14"/>
        <v>9</v>
      </c>
      <c r="AQ49">
        <f t="shared" si="15"/>
        <v>0</v>
      </c>
    </row>
    <row r="50" spans="1:43">
      <c r="A50" s="2"/>
      <c r="B50" s="19" t="s">
        <v>62</v>
      </c>
      <c r="C50">
        <v>9</v>
      </c>
      <c r="D50" s="5"/>
      <c r="E50" s="5">
        <v>1</v>
      </c>
      <c r="F50" s="5">
        <f t="shared" si="16"/>
        <v>8</v>
      </c>
      <c r="G50" s="5"/>
      <c r="H50" s="5"/>
      <c r="I50" s="5">
        <f t="shared" si="17"/>
        <v>8</v>
      </c>
      <c r="J50" s="5"/>
      <c r="K50" s="5">
        <v>1</v>
      </c>
      <c r="L50" s="5">
        <f t="shared" si="18"/>
        <v>7</v>
      </c>
      <c r="M50" s="5"/>
      <c r="N50" s="5"/>
      <c r="O50" s="5">
        <f t="shared" si="19"/>
        <v>7</v>
      </c>
      <c r="P50" s="5"/>
      <c r="Q50" s="5"/>
      <c r="R50" s="5">
        <f t="shared" si="32"/>
        <v>7</v>
      </c>
      <c r="S50" s="5"/>
      <c r="T50" s="5">
        <v>1</v>
      </c>
      <c r="U50" s="5">
        <f t="shared" si="21"/>
        <v>6</v>
      </c>
      <c r="V50" s="5"/>
      <c r="W50" s="5">
        <v>1</v>
      </c>
      <c r="X50" s="5">
        <f t="shared" si="22"/>
        <v>5</v>
      </c>
      <c r="Y50" s="5"/>
      <c r="Z50" s="5"/>
      <c r="AA50" s="5">
        <f t="shared" si="23"/>
        <v>5</v>
      </c>
      <c r="AB50" s="5"/>
      <c r="AC50" s="5">
        <v>1</v>
      </c>
      <c r="AD50" s="5">
        <f t="shared" si="24"/>
        <v>4</v>
      </c>
      <c r="AE50" s="5"/>
      <c r="AF50" s="5">
        <v>4</v>
      </c>
      <c r="AG50" s="5">
        <f t="shared" si="25"/>
        <v>0</v>
      </c>
      <c r="AH50" s="5"/>
      <c r="AI50" s="5"/>
      <c r="AJ50" s="5">
        <f t="shared" si="26"/>
        <v>0</v>
      </c>
      <c r="AK50" s="5"/>
      <c r="AL50" s="5"/>
      <c r="AM50" s="5">
        <f t="shared" si="11"/>
        <v>0</v>
      </c>
      <c r="AN50" s="5">
        <f t="shared" si="27"/>
        <v>0</v>
      </c>
      <c r="AO50" s="5">
        <f t="shared" si="28"/>
        <v>9</v>
      </c>
      <c r="AP50" s="5">
        <f t="shared" si="14"/>
        <v>0</v>
      </c>
      <c r="AQ50">
        <f t="shared" si="15"/>
        <v>0</v>
      </c>
    </row>
    <row r="51" spans="1:43">
      <c r="B51" s="20" t="s">
        <v>63</v>
      </c>
      <c r="C51">
        <v>24</v>
      </c>
      <c r="D51" s="5"/>
      <c r="E51" s="5">
        <f>2+1+2+2+1+1</f>
        <v>9</v>
      </c>
      <c r="F51" s="5">
        <f t="shared" si="16"/>
        <v>15</v>
      </c>
      <c r="G51" s="5"/>
      <c r="H51" s="5">
        <f>1+1+1</f>
        <v>3</v>
      </c>
      <c r="I51" s="5">
        <f t="shared" si="17"/>
        <v>12</v>
      </c>
      <c r="J51" s="5"/>
      <c r="K51" s="5">
        <f>1</f>
        <v>1</v>
      </c>
      <c r="L51" s="5">
        <f t="shared" si="18"/>
        <v>11</v>
      </c>
      <c r="M51" s="5"/>
      <c r="N51" s="5"/>
      <c r="O51" s="5">
        <f t="shared" si="19"/>
        <v>11</v>
      </c>
      <c r="P51" s="5"/>
      <c r="Q51" s="5"/>
      <c r="R51" s="5">
        <f t="shared" si="32"/>
        <v>11</v>
      </c>
      <c r="S51" s="5"/>
      <c r="T51" s="5">
        <f>2+1+3+1</f>
        <v>7</v>
      </c>
      <c r="U51" s="5">
        <f t="shared" si="21"/>
        <v>4</v>
      </c>
      <c r="V51" s="5"/>
      <c r="W51" s="5"/>
      <c r="X51" s="5">
        <f t="shared" si="22"/>
        <v>4</v>
      </c>
      <c r="Y51" s="5"/>
      <c r="Z51" s="5"/>
      <c r="AA51" s="5">
        <f t="shared" si="23"/>
        <v>4</v>
      </c>
      <c r="AB51" s="5"/>
      <c r="AC51" s="5">
        <v>1</v>
      </c>
      <c r="AD51" s="5">
        <f t="shared" si="24"/>
        <v>3</v>
      </c>
      <c r="AE51" s="5"/>
      <c r="AF51" s="5"/>
      <c r="AG51" s="5">
        <f t="shared" si="25"/>
        <v>3</v>
      </c>
      <c r="AH51" s="5"/>
      <c r="AI51" s="5"/>
      <c r="AJ51" s="5">
        <f t="shared" si="26"/>
        <v>3</v>
      </c>
      <c r="AK51" s="5"/>
      <c r="AL51" s="5"/>
      <c r="AM51" s="5">
        <f t="shared" si="11"/>
        <v>3</v>
      </c>
      <c r="AN51" s="5">
        <f t="shared" si="27"/>
        <v>0</v>
      </c>
      <c r="AO51" s="5">
        <f t="shared" si="28"/>
        <v>21</v>
      </c>
      <c r="AP51" s="5">
        <f t="shared" si="14"/>
        <v>3</v>
      </c>
      <c r="AQ51">
        <f t="shared" si="15"/>
        <v>0</v>
      </c>
    </row>
    <row r="52" spans="1:43">
      <c r="A52" s="2"/>
      <c r="B52" s="19" t="s">
        <v>64</v>
      </c>
      <c r="C52">
        <v>6</v>
      </c>
      <c r="D52" s="5"/>
      <c r="E52" s="5"/>
      <c r="F52" s="5">
        <f t="shared" si="16"/>
        <v>6</v>
      </c>
      <c r="G52" s="5"/>
      <c r="H52" s="5"/>
      <c r="I52" s="5">
        <f t="shared" si="17"/>
        <v>6</v>
      </c>
      <c r="J52" s="5"/>
      <c r="K52" s="5"/>
      <c r="L52" s="5">
        <f t="shared" si="18"/>
        <v>6</v>
      </c>
      <c r="M52" s="5"/>
      <c r="N52" s="5"/>
      <c r="O52" s="5">
        <f t="shared" si="19"/>
        <v>6</v>
      </c>
      <c r="P52" s="5"/>
      <c r="Q52" s="5"/>
      <c r="R52" s="5">
        <f t="shared" si="32"/>
        <v>6</v>
      </c>
      <c r="S52" s="5">
        <v>6</v>
      </c>
      <c r="T52" s="5"/>
      <c r="U52" s="5">
        <f t="shared" si="21"/>
        <v>12</v>
      </c>
      <c r="V52" s="5"/>
      <c r="W52" s="5"/>
      <c r="X52" s="5">
        <f t="shared" si="22"/>
        <v>12</v>
      </c>
      <c r="Y52" s="5"/>
      <c r="Z52" s="5"/>
      <c r="AA52" s="5">
        <f t="shared" si="23"/>
        <v>12</v>
      </c>
      <c r="AB52" s="5"/>
      <c r="AC52" s="5">
        <v>1</v>
      </c>
      <c r="AD52" s="5">
        <f t="shared" si="24"/>
        <v>11</v>
      </c>
      <c r="AE52" s="5"/>
      <c r="AF52" s="5"/>
      <c r="AG52" s="5">
        <f t="shared" si="25"/>
        <v>11</v>
      </c>
      <c r="AH52" s="5"/>
      <c r="AI52" s="5"/>
      <c r="AJ52" s="5">
        <f t="shared" si="26"/>
        <v>11</v>
      </c>
      <c r="AK52" s="5"/>
      <c r="AL52" s="5"/>
      <c r="AM52" s="5">
        <f t="shared" si="29"/>
        <v>11</v>
      </c>
      <c r="AN52" s="5">
        <f t="shared" si="27"/>
        <v>6</v>
      </c>
      <c r="AO52" s="5">
        <f t="shared" si="28"/>
        <v>1</v>
      </c>
      <c r="AP52" s="5">
        <f t="shared" si="14"/>
        <v>11</v>
      </c>
      <c r="AQ52">
        <f t="shared" si="15"/>
        <v>0</v>
      </c>
    </row>
    <row r="53" spans="1:43">
      <c r="A53" s="2"/>
      <c r="B53" s="19" t="s">
        <v>65</v>
      </c>
      <c r="C53">
        <v>6</v>
      </c>
      <c r="D53" s="5"/>
      <c r="E53" s="5">
        <v>1</v>
      </c>
      <c r="F53" s="5">
        <f t="shared" si="16"/>
        <v>5</v>
      </c>
      <c r="G53" s="5"/>
      <c r="H53" s="5">
        <v>1</v>
      </c>
      <c r="I53" s="5">
        <f t="shared" si="17"/>
        <v>4</v>
      </c>
      <c r="J53" s="5"/>
      <c r="K53" s="5"/>
      <c r="L53" s="5">
        <f t="shared" si="18"/>
        <v>4</v>
      </c>
      <c r="M53" s="5"/>
      <c r="N53" s="5"/>
      <c r="O53" s="5">
        <f t="shared" si="19"/>
        <v>4</v>
      </c>
      <c r="P53" s="5"/>
      <c r="Q53" s="5"/>
      <c r="R53" s="5">
        <f t="shared" si="32"/>
        <v>4</v>
      </c>
      <c r="S53" s="5">
        <v>6</v>
      </c>
      <c r="T53" s="5"/>
      <c r="U53" s="5">
        <f t="shared" si="21"/>
        <v>10</v>
      </c>
      <c r="V53" s="5"/>
      <c r="W53" s="5">
        <v>1</v>
      </c>
      <c r="X53" s="5">
        <f t="shared" si="22"/>
        <v>9</v>
      </c>
      <c r="Y53" s="5"/>
      <c r="Z53" s="5"/>
      <c r="AA53" s="5">
        <f t="shared" si="23"/>
        <v>9</v>
      </c>
      <c r="AB53" s="5"/>
      <c r="AC53" s="5">
        <v>2</v>
      </c>
      <c r="AD53" s="5">
        <f t="shared" si="24"/>
        <v>7</v>
      </c>
      <c r="AE53" s="5"/>
      <c r="AF53" s="5"/>
      <c r="AG53" s="5">
        <f t="shared" si="25"/>
        <v>7</v>
      </c>
      <c r="AH53" s="5"/>
      <c r="AI53" s="5"/>
      <c r="AJ53" s="5">
        <f t="shared" si="26"/>
        <v>7</v>
      </c>
      <c r="AK53" s="5"/>
      <c r="AL53" s="5"/>
      <c r="AM53" s="5">
        <f t="shared" si="11"/>
        <v>7</v>
      </c>
      <c r="AN53" s="5">
        <f t="shared" si="27"/>
        <v>6</v>
      </c>
      <c r="AO53" s="5">
        <f t="shared" si="28"/>
        <v>5</v>
      </c>
      <c r="AP53" s="5">
        <f t="shared" si="14"/>
        <v>7</v>
      </c>
      <c r="AQ53">
        <f t="shared" si="15"/>
        <v>0</v>
      </c>
    </row>
    <row r="54" spans="1:43">
      <c r="B54" s="20" t="s">
        <v>66</v>
      </c>
      <c r="C54">
        <v>41</v>
      </c>
      <c r="D54" s="5"/>
      <c r="E54" s="5">
        <f>34+7</f>
        <v>41</v>
      </c>
      <c r="F54" s="5">
        <f t="shared" si="16"/>
        <v>0</v>
      </c>
      <c r="G54" s="5"/>
      <c r="H54" s="5"/>
      <c r="I54" s="5">
        <f t="shared" si="17"/>
        <v>0</v>
      </c>
      <c r="J54" s="5"/>
      <c r="K54" s="5"/>
      <c r="L54" s="5">
        <f t="shared" si="18"/>
        <v>0</v>
      </c>
      <c r="M54" s="5"/>
      <c r="N54" s="5"/>
      <c r="O54" s="5">
        <f t="shared" si="19"/>
        <v>0</v>
      </c>
      <c r="P54" s="5"/>
      <c r="Q54" s="5"/>
      <c r="R54" s="5">
        <f t="shared" si="32"/>
        <v>0</v>
      </c>
      <c r="S54" s="5"/>
      <c r="T54" s="5"/>
      <c r="U54" s="5">
        <f t="shared" si="21"/>
        <v>0</v>
      </c>
      <c r="V54" s="5"/>
      <c r="W54" s="5"/>
      <c r="X54" s="5">
        <f t="shared" si="22"/>
        <v>0</v>
      </c>
      <c r="Y54" s="5"/>
      <c r="Z54" s="5"/>
      <c r="AA54" s="5">
        <f t="shared" si="23"/>
        <v>0</v>
      </c>
      <c r="AB54" s="5"/>
      <c r="AC54" s="5"/>
      <c r="AD54" s="5">
        <f t="shared" si="24"/>
        <v>0</v>
      </c>
      <c r="AE54" s="5">
        <v>100</v>
      </c>
      <c r="AF54" s="5">
        <f>1+2+1</f>
        <v>4</v>
      </c>
      <c r="AG54" s="5">
        <f t="shared" si="25"/>
        <v>96</v>
      </c>
      <c r="AH54" s="5"/>
      <c r="AI54" s="5"/>
      <c r="AJ54" s="5">
        <f t="shared" si="26"/>
        <v>96</v>
      </c>
      <c r="AK54" s="5"/>
      <c r="AL54" s="5"/>
      <c r="AM54" s="5">
        <f t="shared" si="11"/>
        <v>96</v>
      </c>
      <c r="AN54" s="5">
        <f t="shared" si="27"/>
        <v>100</v>
      </c>
      <c r="AO54" s="5">
        <f t="shared" si="28"/>
        <v>45</v>
      </c>
      <c r="AP54" s="5">
        <f t="shared" si="14"/>
        <v>96</v>
      </c>
      <c r="AQ54">
        <f t="shared" si="15"/>
        <v>0</v>
      </c>
    </row>
    <row r="55" spans="1:43">
      <c r="B55" s="20" t="s">
        <v>67</v>
      </c>
      <c r="C55">
        <v>67</v>
      </c>
      <c r="D55" s="5"/>
      <c r="E55" s="5">
        <f>42+25</f>
        <v>67</v>
      </c>
      <c r="F55" s="5">
        <f t="shared" si="16"/>
        <v>0</v>
      </c>
      <c r="G55" s="5">
        <v>73</v>
      </c>
      <c r="H55" s="5">
        <f>11+10+1+4</f>
        <v>26</v>
      </c>
      <c r="I55" s="5">
        <f t="shared" si="17"/>
        <v>47</v>
      </c>
      <c r="J55" s="5"/>
      <c r="K55" s="5">
        <f>4+3+4+3+1+4+2</f>
        <v>21</v>
      </c>
      <c r="L55" s="5">
        <f t="shared" si="18"/>
        <v>26</v>
      </c>
      <c r="M55" s="5"/>
      <c r="N55" s="5">
        <f>5</f>
        <v>5</v>
      </c>
      <c r="O55" s="5">
        <f t="shared" si="19"/>
        <v>21</v>
      </c>
      <c r="P55" s="5"/>
      <c r="Q55" s="5">
        <f>5+1</f>
        <v>6</v>
      </c>
      <c r="R55" s="5">
        <f t="shared" ref="R55:R70" si="33">O55+P55-Q55</f>
        <v>15</v>
      </c>
      <c r="S55" s="5"/>
      <c r="T55" s="5">
        <f>1+1+2+4+1+1+1</f>
        <v>11</v>
      </c>
      <c r="U55" s="5">
        <f t="shared" si="21"/>
        <v>4</v>
      </c>
      <c r="V55" s="5"/>
      <c r="W55" s="5">
        <v>4</v>
      </c>
      <c r="X55" s="5">
        <f t="shared" si="22"/>
        <v>0</v>
      </c>
      <c r="Y55" s="5"/>
      <c r="Z55" s="5"/>
      <c r="AA55" s="5">
        <f t="shared" si="23"/>
        <v>0</v>
      </c>
      <c r="AB55" s="5"/>
      <c r="AC55" s="5"/>
      <c r="AD55" s="5">
        <f t="shared" si="24"/>
        <v>0</v>
      </c>
      <c r="AE55" s="5"/>
      <c r="AF55" s="5"/>
      <c r="AG55" s="5">
        <f t="shared" si="25"/>
        <v>0</v>
      </c>
      <c r="AH55" s="5"/>
      <c r="AI55" s="5"/>
      <c r="AJ55" s="5">
        <f t="shared" si="26"/>
        <v>0</v>
      </c>
      <c r="AK55" s="5"/>
      <c r="AL55" s="5"/>
      <c r="AM55" s="5">
        <f t="shared" si="29"/>
        <v>0</v>
      </c>
      <c r="AN55" s="5">
        <f t="shared" si="27"/>
        <v>73</v>
      </c>
      <c r="AO55" s="5">
        <f t="shared" si="28"/>
        <v>140</v>
      </c>
      <c r="AP55" s="5">
        <f t="shared" si="14"/>
        <v>0</v>
      </c>
      <c r="AQ55">
        <f t="shared" si="15"/>
        <v>0</v>
      </c>
    </row>
    <row r="56" spans="1:43">
      <c r="B56" s="20" t="s">
        <v>68</v>
      </c>
      <c r="C56">
        <v>6</v>
      </c>
      <c r="D56" s="5"/>
      <c r="E56" s="5"/>
      <c r="F56" s="5">
        <f t="shared" si="16"/>
        <v>6</v>
      </c>
      <c r="G56" s="5"/>
      <c r="H56" s="5">
        <v>3</v>
      </c>
      <c r="I56" s="5">
        <f t="shared" si="17"/>
        <v>3</v>
      </c>
      <c r="J56" s="5"/>
      <c r="K56" s="5"/>
      <c r="L56" s="5">
        <f t="shared" si="18"/>
        <v>3</v>
      </c>
      <c r="M56" s="5"/>
      <c r="N56" s="5"/>
      <c r="O56" s="5">
        <f t="shared" si="19"/>
        <v>3</v>
      </c>
      <c r="P56" s="5"/>
      <c r="Q56" s="5">
        <v>3</v>
      </c>
      <c r="R56" s="5">
        <f t="shared" si="33"/>
        <v>0</v>
      </c>
      <c r="S56" s="5"/>
      <c r="T56" s="5"/>
      <c r="U56" s="5">
        <f t="shared" si="21"/>
        <v>0</v>
      </c>
      <c r="V56" s="5"/>
      <c r="W56" s="5"/>
      <c r="X56" s="5">
        <f t="shared" si="22"/>
        <v>0</v>
      </c>
      <c r="Y56" s="5"/>
      <c r="Z56" s="5"/>
      <c r="AA56" s="5">
        <f t="shared" si="23"/>
        <v>0</v>
      </c>
      <c r="AB56" s="5"/>
      <c r="AC56" s="5"/>
      <c r="AD56" s="5">
        <f t="shared" si="24"/>
        <v>0</v>
      </c>
      <c r="AE56" s="5"/>
      <c r="AF56" s="5"/>
      <c r="AG56" s="5">
        <f t="shared" si="25"/>
        <v>0</v>
      </c>
      <c r="AH56" s="5"/>
      <c r="AI56" s="5"/>
      <c r="AJ56" s="5">
        <f t="shared" si="26"/>
        <v>0</v>
      </c>
      <c r="AK56" s="5"/>
      <c r="AL56" s="5"/>
      <c r="AM56" s="5">
        <f t="shared" si="11"/>
        <v>0</v>
      </c>
      <c r="AN56" s="5">
        <f t="shared" si="27"/>
        <v>0</v>
      </c>
      <c r="AO56" s="5">
        <f t="shared" si="28"/>
        <v>6</v>
      </c>
      <c r="AP56" s="5">
        <f t="shared" si="14"/>
        <v>0</v>
      </c>
      <c r="AQ56">
        <f t="shared" si="15"/>
        <v>0</v>
      </c>
    </row>
    <row r="57" spans="1:43">
      <c r="B57" s="20" t="s">
        <v>69</v>
      </c>
      <c r="C57">
        <v>200</v>
      </c>
      <c r="D57" s="5"/>
      <c r="E57" s="5"/>
      <c r="F57" s="5">
        <f t="shared" si="16"/>
        <v>200</v>
      </c>
      <c r="G57" s="5"/>
      <c r="H57" s="5"/>
      <c r="I57" s="5">
        <f t="shared" si="17"/>
        <v>200</v>
      </c>
      <c r="J57" s="5"/>
      <c r="K57" s="5"/>
      <c r="L57" s="5">
        <f t="shared" si="18"/>
        <v>200</v>
      </c>
      <c r="M57" s="5"/>
      <c r="N57" s="5"/>
      <c r="O57" s="5">
        <f t="shared" si="19"/>
        <v>200</v>
      </c>
      <c r="P57" s="5"/>
      <c r="Q57" s="5"/>
      <c r="R57" s="5">
        <f t="shared" si="33"/>
        <v>200</v>
      </c>
      <c r="S57" s="5"/>
      <c r="T57" s="5">
        <f>7+6+2+4+1</f>
        <v>20</v>
      </c>
      <c r="U57" s="5">
        <f t="shared" si="21"/>
        <v>180</v>
      </c>
      <c r="V57" s="5"/>
      <c r="W57" s="5">
        <f>9+4+4+19+8+10+11+22+10+6+6+5+1+5+14+14+1+2+1</f>
        <v>152</v>
      </c>
      <c r="X57" s="5">
        <f t="shared" si="22"/>
        <v>28</v>
      </c>
      <c r="Y57" s="5"/>
      <c r="Z57" s="5"/>
      <c r="AA57" s="5">
        <f t="shared" si="23"/>
        <v>28</v>
      </c>
      <c r="AB57" s="5">
        <v>150</v>
      </c>
      <c r="AC57" s="5">
        <f>9+2+10+5+7+11+18+20+2+15+10+8+23+10+9+6+9</f>
        <v>174</v>
      </c>
      <c r="AD57" s="5">
        <f t="shared" si="24"/>
        <v>4</v>
      </c>
      <c r="AE57" s="5"/>
      <c r="AF57" s="5">
        <v>4</v>
      </c>
      <c r="AG57" s="5">
        <f t="shared" si="25"/>
        <v>0</v>
      </c>
      <c r="AH57" s="5"/>
      <c r="AI57" s="5"/>
      <c r="AJ57" s="5">
        <f t="shared" si="26"/>
        <v>0</v>
      </c>
      <c r="AK57" s="5"/>
      <c r="AL57" s="5"/>
      <c r="AM57" s="5">
        <f t="shared" si="11"/>
        <v>0</v>
      </c>
      <c r="AN57" s="5">
        <f t="shared" si="27"/>
        <v>150</v>
      </c>
      <c r="AO57" s="5">
        <f t="shared" si="28"/>
        <v>350</v>
      </c>
      <c r="AP57" s="5">
        <f t="shared" si="14"/>
        <v>0</v>
      </c>
      <c r="AQ57">
        <f t="shared" si="15"/>
        <v>0</v>
      </c>
    </row>
    <row r="58" spans="1:43">
      <c r="B58" s="20" t="s">
        <v>70</v>
      </c>
      <c r="D58" s="5"/>
      <c r="E58" s="5"/>
      <c r="F58" s="5">
        <f t="shared" si="16"/>
        <v>0</v>
      </c>
      <c r="G58" s="5"/>
      <c r="H58" s="5"/>
      <c r="I58" s="5">
        <f t="shared" si="17"/>
        <v>0</v>
      </c>
      <c r="J58" s="5"/>
      <c r="K58" s="5"/>
      <c r="L58" s="5">
        <f t="shared" si="18"/>
        <v>0</v>
      </c>
      <c r="M58" s="5"/>
      <c r="N58" s="5"/>
      <c r="O58" s="5">
        <f t="shared" si="19"/>
        <v>0</v>
      </c>
      <c r="P58" s="5"/>
      <c r="Q58" s="5"/>
      <c r="R58" s="5">
        <f t="shared" si="33"/>
        <v>0</v>
      </c>
      <c r="S58" s="5">
        <v>50</v>
      </c>
      <c r="T58" s="5">
        <f>1+2+2</f>
        <v>5</v>
      </c>
      <c r="U58" s="5">
        <f t="shared" si="21"/>
        <v>45</v>
      </c>
      <c r="V58" s="5"/>
      <c r="W58" s="5">
        <f>2+2+1+2+1+3+3+2+1</f>
        <v>17</v>
      </c>
      <c r="X58" s="5">
        <f t="shared" si="22"/>
        <v>28</v>
      </c>
      <c r="Y58" s="5"/>
      <c r="Z58" s="5"/>
      <c r="AA58" s="5">
        <f t="shared" si="23"/>
        <v>28</v>
      </c>
      <c r="AB58" s="5">
        <v>30</v>
      </c>
      <c r="AC58" s="5">
        <f>11+3+4+1+1+1+2+1+4+3</f>
        <v>31</v>
      </c>
      <c r="AD58" s="5">
        <f t="shared" si="24"/>
        <v>27</v>
      </c>
      <c r="AE58" s="5"/>
      <c r="AF58" s="5">
        <f>4+3+14+1+3+2</f>
        <v>27</v>
      </c>
      <c r="AG58" s="5">
        <f t="shared" si="25"/>
        <v>0</v>
      </c>
      <c r="AH58" s="5"/>
      <c r="AI58" s="5"/>
      <c r="AJ58" s="5">
        <f t="shared" si="26"/>
        <v>0</v>
      </c>
      <c r="AK58" s="5"/>
      <c r="AL58" s="5"/>
      <c r="AM58" s="5">
        <f t="shared" si="29"/>
        <v>0</v>
      </c>
      <c r="AN58" s="5">
        <f t="shared" si="27"/>
        <v>80</v>
      </c>
      <c r="AO58" s="5">
        <f t="shared" si="28"/>
        <v>80</v>
      </c>
      <c r="AP58" s="5">
        <f t="shared" si="14"/>
        <v>0</v>
      </c>
      <c r="AQ58">
        <f t="shared" si="15"/>
        <v>0</v>
      </c>
    </row>
    <row r="59" spans="1:43">
      <c r="B59" s="20" t="s">
        <v>71</v>
      </c>
      <c r="D59" s="5"/>
      <c r="E59" s="5"/>
      <c r="F59" s="5">
        <f t="shared" si="16"/>
        <v>0</v>
      </c>
      <c r="G59" s="5">
        <v>5</v>
      </c>
      <c r="H59" s="5"/>
      <c r="I59" s="5">
        <f t="shared" si="17"/>
        <v>5</v>
      </c>
      <c r="J59" s="5"/>
      <c r="K59" s="5">
        <v>2</v>
      </c>
      <c r="L59" s="5">
        <f t="shared" si="18"/>
        <v>3</v>
      </c>
      <c r="M59" s="5"/>
      <c r="N59" s="5">
        <v>1</v>
      </c>
      <c r="O59" s="5">
        <f t="shared" si="19"/>
        <v>2</v>
      </c>
      <c r="P59" s="5"/>
      <c r="Q59" s="5"/>
      <c r="R59" s="5">
        <f t="shared" si="33"/>
        <v>2</v>
      </c>
      <c r="S59" s="5"/>
      <c r="T59" s="5">
        <v>1</v>
      </c>
      <c r="U59" s="5">
        <f t="shared" si="21"/>
        <v>1</v>
      </c>
      <c r="V59" s="5"/>
      <c r="W59" s="5">
        <v>1</v>
      </c>
      <c r="X59" s="5">
        <f t="shared" si="22"/>
        <v>0</v>
      </c>
      <c r="Y59" s="5"/>
      <c r="Z59" s="5"/>
      <c r="AA59" s="5">
        <f t="shared" si="23"/>
        <v>0</v>
      </c>
      <c r="AB59" s="5"/>
      <c r="AC59" s="5"/>
      <c r="AD59" s="5">
        <f t="shared" si="24"/>
        <v>0</v>
      </c>
      <c r="AE59" s="5"/>
      <c r="AF59" s="5"/>
      <c r="AG59" s="5">
        <f t="shared" si="25"/>
        <v>0</v>
      </c>
      <c r="AH59" s="5"/>
      <c r="AI59" s="5"/>
      <c r="AJ59" s="5">
        <f t="shared" si="26"/>
        <v>0</v>
      </c>
      <c r="AK59" s="5"/>
      <c r="AL59" s="5"/>
      <c r="AM59" s="5">
        <f t="shared" si="11"/>
        <v>0</v>
      </c>
      <c r="AN59" s="5">
        <f t="shared" si="27"/>
        <v>5</v>
      </c>
      <c r="AO59" s="5">
        <f t="shared" si="28"/>
        <v>5</v>
      </c>
      <c r="AP59" s="5">
        <f t="shared" si="14"/>
        <v>0</v>
      </c>
      <c r="AQ59">
        <f t="shared" si="15"/>
        <v>0</v>
      </c>
    </row>
    <row r="60" spans="1:43">
      <c r="B60" s="20" t="s">
        <v>67</v>
      </c>
      <c r="D60" s="5"/>
      <c r="E60" s="5"/>
      <c r="F60" s="5">
        <f t="shared" si="16"/>
        <v>0</v>
      </c>
      <c r="G60" s="5"/>
      <c r="H60" s="5"/>
      <c r="I60" s="5">
        <f t="shared" si="17"/>
        <v>0</v>
      </c>
      <c r="J60" s="5"/>
      <c r="K60" s="5"/>
      <c r="L60" s="5">
        <f t="shared" si="18"/>
        <v>0</v>
      </c>
      <c r="M60" s="5"/>
      <c r="N60" s="5"/>
      <c r="O60" s="5">
        <f t="shared" si="19"/>
        <v>0</v>
      </c>
      <c r="P60" s="5"/>
      <c r="Q60" s="5"/>
      <c r="R60" s="5">
        <f t="shared" si="33"/>
        <v>0</v>
      </c>
      <c r="S60" s="5"/>
      <c r="T60" s="5"/>
      <c r="U60" s="5">
        <f t="shared" si="21"/>
        <v>0</v>
      </c>
      <c r="V60" s="5"/>
      <c r="W60" s="5"/>
      <c r="X60" s="5">
        <f t="shared" si="22"/>
        <v>0</v>
      </c>
      <c r="Y60" s="5"/>
      <c r="Z60" s="5"/>
      <c r="AA60" s="5">
        <f t="shared" si="23"/>
        <v>0</v>
      </c>
      <c r="AB60" s="5"/>
      <c r="AC60" s="5"/>
      <c r="AD60" s="5">
        <f t="shared" si="24"/>
        <v>0</v>
      </c>
      <c r="AE60" s="5"/>
      <c r="AF60" s="5"/>
      <c r="AG60" s="5">
        <f t="shared" si="25"/>
        <v>0</v>
      </c>
      <c r="AH60" s="5"/>
      <c r="AI60" s="5"/>
      <c r="AJ60" s="5">
        <f t="shared" si="26"/>
        <v>0</v>
      </c>
      <c r="AK60" s="5"/>
      <c r="AL60" s="5"/>
      <c r="AM60" s="5">
        <f t="shared" si="11"/>
        <v>0</v>
      </c>
      <c r="AN60" s="5">
        <f t="shared" si="27"/>
        <v>0</v>
      </c>
      <c r="AO60" s="5">
        <f t="shared" si="28"/>
        <v>0</v>
      </c>
      <c r="AP60" s="5">
        <f t="shared" si="14"/>
        <v>0</v>
      </c>
      <c r="AQ60">
        <f t="shared" si="15"/>
        <v>0</v>
      </c>
    </row>
    <row r="61" spans="1:43">
      <c r="B61" s="20" t="s">
        <v>72</v>
      </c>
      <c r="D61" s="5"/>
      <c r="E61" s="5"/>
      <c r="F61" s="5">
        <f t="shared" si="16"/>
        <v>0</v>
      </c>
      <c r="G61" s="5"/>
      <c r="H61" s="5"/>
      <c r="I61" s="5">
        <f t="shared" si="17"/>
        <v>0</v>
      </c>
      <c r="J61" s="5"/>
      <c r="K61" s="5"/>
      <c r="L61" s="5">
        <f t="shared" si="18"/>
        <v>0</v>
      </c>
      <c r="M61" s="5"/>
      <c r="N61" s="5"/>
      <c r="O61" s="5">
        <f t="shared" si="19"/>
        <v>0</v>
      </c>
      <c r="P61" s="5"/>
      <c r="Q61" s="5"/>
      <c r="R61" s="5">
        <f t="shared" si="33"/>
        <v>0</v>
      </c>
      <c r="S61" s="5"/>
      <c r="T61" s="5"/>
      <c r="U61" s="5">
        <f t="shared" si="21"/>
        <v>0</v>
      </c>
      <c r="V61" s="5"/>
      <c r="W61" s="5"/>
      <c r="X61" s="5">
        <f t="shared" si="22"/>
        <v>0</v>
      </c>
      <c r="Y61" s="5"/>
      <c r="Z61" s="5"/>
      <c r="AA61" s="5">
        <f t="shared" si="23"/>
        <v>0</v>
      </c>
      <c r="AB61" s="5">
        <v>60</v>
      </c>
      <c r="AC61" s="5">
        <v>2</v>
      </c>
      <c r="AD61" s="5">
        <f t="shared" si="24"/>
        <v>58</v>
      </c>
      <c r="AE61" s="5">
        <v>120</v>
      </c>
      <c r="AF61" s="5">
        <f>3+6+12+4+6+7+1+1+5+9+6+7+32+8+9+15+10+9+3+3</f>
        <v>156</v>
      </c>
      <c r="AG61" s="5">
        <f t="shared" si="25"/>
        <v>22</v>
      </c>
      <c r="AH61" s="5"/>
      <c r="AI61" s="5"/>
      <c r="AJ61" s="5">
        <f t="shared" si="26"/>
        <v>22</v>
      </c>
      <c r="AK61" s="5"/>
      <c r="AL61" s="5"/>
      <c r="AM61" s="5">
        <f t="shared" si="29"/>
        <v>22</v>
      </c>
      <c r="AN61" s="5">
        <f t="shared" si="27"/>
        <v>180</v>
      </c>
      <c r="AO61" s="5">
        <f t="shared" si="28"/>
        <v>158</v>
      </c>
      <c r="AP61" s="5">
        <f t="shared" si="14"/>
        <v>22</v>
      </c>
      <c r="AQ61">
        <f t="shared" si="15"/>
        <v>0</v>
      </c>
    </row>
    <row r="62" spans="1:43">
      <c r="B62" s="20" t="s">
        <v>73</v>
      </c>
      <c r="C62">
        <v>50</v>
      </c>
      <c r="D62" s="5"/>
      <c r="E62" s="5">
        <f>12+1+7+1+12+4+13</f>
        <v>50</v>
      </c>
      <c r="F62" s="5">
        <f t="shared" si="16"/>
        <v>0</v>
      </c>
      <c r="G62" s="5"/>
      <c r="H62" s="5"/>
      <c r="I62" s="5">
        <f t="shared" si="17"/>
        <v>0</v>
      </c>
      <c r="J62" s="5"/>
      <c r="K62" s="5"/>
      <c r="L62" s="5">
        <f t="shared" si="18"/>
        <v>0</v>
      </c>
      <c r="M62" s="5"/>
      <c r="N62" s="5"/>
      <c r="O62" s="5">
        <f t="shared" si="19"/>
        <v>0</v>
      </c>
      <c r="P62" s="5"/>
      <c r="Q62" s="5"/>
      <c r="R62" s="5">
        <f t="shared" si="33"/>
        <v>0</v>
      </c>
      <c r="S62" s="5"/>
      <c r="T62" s="5"/>
      <c r="U62" s="5">
        <f t="shared" si="21"/>
        <v>0</v>
      </c>
      <c r="V62" s="5"/>
      <c r="W62" s="5"/>
      <c r="X62" s="5">
        <f t="shared" si="22"/>
        <v>0</v>
      </c>
      <c r="Y62" s="5"/>
      <c r="Z62" s="5"/>
      <c r="AA62" s="5">
        <f t="shared" si="23"/>
        <v>0</v>
      </c>
      <c r="AB62" s="5"/>
      <c r="AC62" s="5"/>
      <c r="AD62" s="5">
        <f t="shared" si="24"/>
        <v>0</v>
      </c>
      <c r="AE62" s="5"/>
      <c r="AF62" s="5"/>
      <c r="AG62" s="5">
        <f t="shared" si="25"/>
        <v>0</v>
      </c>
      <c r="AH62" s="5"/>
      <c r="AI62" s="5"/>
      <c r="AJ62" s="5">
        <f t="shared" si="26"/>
        <v>0</v>
      </c>
      <c r="AK62" s="5"/>
      <c r="AL62" s="5"/>
      <c r="AM62" s="5">
        <f t="shared" si="29"/>
        <v>0</v>
      </c>
      <c r="AN62" s="5">
        <f t="shared" si="27"/>
        <v>0</v>
      </c>
      <c r="AO62" s="5">
        <f t="shared" si="28"/>
        <v>50</v>
      </c>
      <c r="AP62" s="5">
        <f t="shared" si="14"/>
        <v>0</v>
      </c>
      <c r="AQ62">
        <f t="shared" si="15"/>
        <v>0</v>
      </c>
    </row>
    <row r="63" spans="1:43">
      <c r="B63" s="20" t="s">
        <v>74</v>
      </c>
      <c r="D63" s="5"/>
      <c r="E63" s="5"/>
      <c r="F63" s="5">
        <f t="shared" si="16"/>
        <v>0</v>
      </c>
      <c r="G63" s="5"/>
      <c r="H63" s="5"/>
      <c r="I63" s="5">
        <f t="shared" si="17"/>
        <v>0</v>
      </c>
      <c r="J63" s="5"/>
      <c r="K63" s="5"/>
      <c r="L63" s="5">
        <f t="shared" si="18"/>
        <v>0</v>
      </c>
      <c r="M63" s="5"/>
      <c r="N63" s="5"/>
      <c r="O63" s="5">
        <f t="shared" si="19"/>
        <v>0</v>
      </c>
      <c r="P63" s="5"/>
      <c r="Q63" s="5"/>
      <c r="R63" s="5">
        <f t="shared" si="33"/>
        <v>0</v>
      </c>
      <c r="S63" s="5"/>
      <c r="T63" s="5"/>
      <c r="U63" s="5">
        <f t="shared" si="21"/>
        <v>0</v>
      </c>
      <c r="V63" s="5"/>
      <c r="W63" s="5"/>
      <c r="X63" s="5">
        <f t="shared" si="22"/>
        <v>0</v>
      </c>
      <c r="Y63" s="5"/>
      <c r="Z63" s="5"/>
      <c r="AA63" s="5">
        <f t="shared" si="23"/>
        <v>0</v>
      </c>
      <c r="AB63" s="5">
        <v>30</v>
      </c>
      <c r="AC63" s="5">
        <f>7</f>
        <v>7</v>
      </c>
      <c r="AD63" s="5">
        <f t="shared" si="24"/>
        <v>23</v>
      </c>
      <c r="AE63" s="5">
        <f>60+100</f>
        <v>160</v>
      </c>
      <c r="AF63" s="5">
        <f>1+1+1+1+2+4+26+1+3+1+5+8</f>
        <v>54</v>
      </c>
      <c r="AG63" s="5">
        <f t="shared" si="25"/>
        <v>129</v>
      </c>
      <c r="AH63" s="5"/>
      <c r="AI63" s="5"/>
      <c r="AJ63" s="5">
        <f t="shared" si="26"/>
        <v>129</v>
      </c>
      <c r="AK63" s="5"/>
      <c r="AL63" s="5"/>
      <c r="AM63" s="5">
        <f t="shared" si="29"/>
        <v>129</v>
      </c>
      <c r="AN63" s="5"/>
      <c r="AO63" s="5"/>
      <c r="AP63" s="5">
        <f t="shared" si="14"/>
        <v>0</v>
      </c>
    </row>
    <row r="64" spans="1:43">
      <c r="B64" s="20" t="s">
        <v>75</v>
      </c>
      <c r="C64">
        <v>32</v>
      </c>
      <c r="D64" s="5"/>
      <c r="E64" s="5">
        <f>11+5+16</f>
        <v>32</v>
      </c>
      <c r="F64" s="5">
        <f t="shared" si="16"/>
        <v>0</v>
      </c>
      <c r="G64" s="5"/>
      <c r="H64" s="5"/>
      <c r="I64" s="5">
        <f t="shared" si="17"/>
        <v>0</v>
      </c>
      <c r="J64" s="5"/>
      <c r="K64" s="5"/>
      <c r="L64" s="5">
        <f t="shared" si="18"/>
        <v>0</v>
      </c>
      <c r="M64" s="5"/>
      <c r="N64" s="5"/>
      <c r="O64" s="5">
        <f t="shared" si="19"/>
        <v>0</v>
      </c>
      <c r="P64" s="5"/>
      <c r="Q64" s="5"/>
      <c r="R64" s="5">
        <f t="shared" si="33"/>
        <v>0</v>
      </c>
      <c r="S64" s="5">
        <v>50</v>
      </c>
      <c r="T64" s="5">
        <f>1+1+1+1+1+1+1+3+2</f>
        <v>12</v>
      </c>
      <c r="U64" s="5">
        <f t="shared" si="21"/>
        <v>38</v>
      </c>
      <c r="V64" s="5"/>
      <c r="W64" s="5">
        <f>2+2+1+2+5+1</f>
        <v>13</v>
      </c>
      <c r="X64" s="5">
        <f t="shared" si="22"/>
        <v>25</v>
      </c>
      <c r="Y64" s="5"/>
      <c r="Z64" s="5"/>
      <c r="AA64" s="5">
        <f t="shared" si="23"/>
        <v>25</v>
      </c>
      <c r="AB64" s="5"/>
      <c r="AC64" s="5">
        <f>5+2+1+1+16</f>
        <v>25</v>
      </c>
      <c r="AD64" s="5">
        <f t="shared" si="24"/>
        <v>0</v>
      </c>
      <c r="AE64" s="5">
        <v>140</v>
      </c>
      <c r="AF64" s="5">
        <f>2+2+1+2+4+1+1+1+1</f>
        <v>15</v>
      </c>
      <c r="AG64" s="5">
        <f t="shared" si="25"/>
        <v>125</v>
      </c>
      <c r="AH64" s="5"/>
      <c r="AI64" s="5"/>
      <c r="AJ64" s="5">
        <f t="shared" si="26"/>
        <v>125</v>
      </c>
      <c r="AK64" s="5"/>
      <c r="AL64" s="5"/>
      <c r="AM64" s="5">
        <f t="shared" si="29"/>
        <v>125</v>
      </c>
      <c r="AN64" s="5"/>
      <c r="AO64" s="5"/>
      <c r="AP64" s="5">
        <f t="shared" si="14"/>
        <v>32</v>
      </c>
    </row>
    <row r="65" spans="2:42">
      <c r="B65" s="20" t="s">
        <v>76</v>
      </c>
      <c r="C65">
        <v>25</v>
      </c>
      <c r="D65" s="5"/>
      <c r="E65" s="5">
        <f>3+2+3</f>
        <v>8</v>
      </c>
      <c r="F65" s="5">
        <f t="shared" si="16"/>
        <v>17</v>
      </c>
      <c r="G65" s="5">
        <v>12</v>
      </c>
      <c r="H65" s="5">
        <f>6</f>
        <v>6</v>
      </c>
      <c r="I65" s="5">
        <f t="shared" si="17"/>
        <v>23</v>
      </c>
      <c r="J65" s="5"/>
      <c r="K65" s="5">
        <f>3</f>
        <v>3</v>
      </c>
      <c r="L65" s="5">
        <f t="shared" si="18"/>
        <v>20</v>
      </c>
      <c r="M65" s="5"/>
      <c r="N65" s="5"/>
      <c r="O65" s="5">
        <f t="shared" si="19"/>
        <v>20</v>
      </c>
      <c r="P65" s="5"/>
      <c r="Q65" s="5">
        <f>7+1</f>
        <v>8</v>
      </c>
      <c r="R65" s="5">
        <f t="shared" si="33"/>
        <v>12</v>
      </c>
      <c r="S65" s="5">
        <v>72</v>
      </c>
      <c r="T65" s="5">
        <f>1+4+1+1+4+1+2+4</f>
        <v>18</v>
      </c>
      <c r="U65" s="5">
        <f t="shared" si="21"/>
        <v>66</v>
      </c>
      <c r="V65" s="5"/>
      <c r="W65" s="5">
        <f>3+3+1+1+1+1+1+1+1+3+1+3+6</f>
        <v>26</v>
      </c>
      <c r="X65" s="5">
        <f t="shared" si="22"/>
        <v>40</v>
      </c>
      <c r="Y65" s="5"/>
      <c r="Z65" s="5"/>
      <c r="AA65" s="5">
        <f t="shared" si="23"/>
        <v>40</v>
      </c>
      <c r="AB65" s="5"/>
      <c r="AC65" s="5">
        <f>1+1+2+2+1+1+1+31</f>
        <v>40</v>
      </c>
      <c r="AD65" s="5">
        <f t="shared" si="24"/>
        <v>0</v>
      </c>
      <c r="AE65" s="5">
        <v>60</v>
      </c>
      <c r="AF65" s="5">
        <f>2+1+1+1+2+1+2+2+2+1+2</f>
        <v>17</v>
      </c>
      <c r="AG65" s="5">
        <f t="shared" si="25"/>
        <v>43</v>
      </c>
      <c r="AH65" s="5"/>
      <c r="AI65" s="5"/>
      <c r="AJ65" s="5">
        <f t="shared" si="26"/>
        <v>43</v>
      </c>
      <c r="AK65" s="5"/>
      <c r="AL65" s="5"/>
      <c r="AM65" s="5">
        <f t="shared" si="29"/>
        <v>43</v>
      </c>
      <c r="AN65" s="5"/>
      <c r="AO65" s="5"/>
      <c r="AP65" s="5">
        <f t="shared" si="14"/>
        <v>25</v>
      </c>
    </row>
    <row r="66" spans="2:42">
      <c r="B66" s="19" t="s">
        <v>77</v>
      </c>
      <c r="C66">
        <v>18</v>
      </c>
      <c r="D66" s="5"/>
      <c r="E66" s="5">
        <f>1+1</f>
        <v>2</v>
      </c>
      <c r="F66" s="5">
        <f t="shared" si="16"/>
        <v>16</v>
      </c>
      <c r="G66" s="5"/>
      <c r="H66" s="5">
        <v>2</v>
      </c>
      <c r="I66" s="5">
        <f t="shared" si="17"/>
        <v>14</v>
      </c>
      <c r="J66" s="5"/>
      <c r="K66" s="5">
        <v>2</v>
      </c>
      <c r="L66" s="5">
        <f t="shared" si="18"/>
        <v>12</v>
      </c>
      <c r="M66" s="5"/>
      <c r="N66" s="5"/>
      <c r="O66" s="5">
        <f t="shared" si="19"/>
        <v>12</v>
      </c>
      <c r="P66" s="5"/>
      <c r="Q66" s="5"/>
      <c r="R66" s="5">
        <f t="shared" si="33"/>
        <v>12</v>
      </c>
      <c r="S66" s="5"/>
      <c r="T66" s="5">
        <v>1</v>
      </c>
      <c r="U66" s="5">
        <f t="shared" si="21"/>
        <v>11</v>
      </c>
      <c r="V66" s="5"/>
      <c r="W66" s="5">
        <f>1+1+1+2</f>
        <v>5</v>
      </c>
      <c r="X66" s="5">
        <f t="shared" si="22"/>
        <v>6</v>
      </c>
      <c r="Y66" s="5"/>
      <c r="Z66" s="5"/>
      <c r="AA66" s="5">
        <f t="shared" si="23"/>
        <v>6</v>
      </c>
      <c r="AB66" s="5"/>
      <c r="AC66" s="5"/>
      <c r="AD66" s="5">
        <f t="shared" si="24"/>
        <v>6</v>
      </c>
      <c r="AE66" s="5"/>
      <c r="AF66" s="5">
        <v>1</v>
      </c>
      <c r="AG66" s="5">
        <f t="shared" si="25"/>
        <v>5</v>
      </c>
      <c r="AH66" s="5"/>
      <c r="AI66" s="5"/>
      <c r="AJ66" s="5">
        <f t="shared" si="26"/>
        <v>5</v>
      </c>
      <c r="AK66" s="5"/>
      <c r="AL66" s="5"/>
      <c r="AM66" s="5">
        <f t="shared" si="29"/>
        <v>5</v>
      </c>
      <c r="AN66" s="5"/>
      <c r="AO66" s="5"/>
      <c r="AP66" s="5">
        <f t="shared" si="14"/>
        <v>18</v>
      </c>
    </row>
    <row r="67" spans="2:42">
      <c r="B67" s="20" t="s">
        <v>78</v>
      </c>
      <c r="C67">
        <v>404</v>
      </c>
      <c r="D67" s="5"/>
      <c r="E67" s="5">
        <f>3+10+3+15</f>
        <v>31</v>
      </c>
      <c r="F67" s="5">
        <f t="shared" si="16"/>
        <v>373</v>
      </c>
      <c r="G67" s="5"/>
      <c r="H67" s="5">
        <f>210+40+3+50+10</f>
        <v>313</v>
      </c>
      <c r="I67" s="5">
        <f t="shared" si="17"/>
        <v>60</v>
      </c>
      <c r="J67" s="5"/>
      <c r="K67" s="5"/>
      <c r="L67" s="5">
        <f t="shared" si="18"/>
        <v>60</v>
      </c>
      <c r="M67" s="5"/>
      <c r="N67" s="5"/>
      <c r="O67" s="5">
        <f t="shared" si="19"/>
        <v>60</v>
      </c>
      <c r="P67" s="5"/>
      <c r="Q67" s="5"/>
      <c r="R67" s="5">
        <f t="shared" si="33"/>
        <v>60</v>
      </c>
      <c r="S67" s="5">
        <v>1000</v>
      </c>
      <c r="T67" s="5">
        <f>20+67+25+3+54+7+27+31+21+9+40+6+25+11+30+3+4+79+12</f>
        <v>474</v>
      </c>
      <c r="U67" s="5">
        <f t="shared" si="21"/>
        <v>586</v>
      </c>
      <c r="V67" s="5"/>
      <c r="W67" s="5">
        <f>4+25+28+3+48+60+9</f>
        <v>177</v>
      </c>
      <c r="X67" s="5">
        <f t="shared" si="22"/>
        <v>409</v>
      </c>
      <c r="Y67" s="5"/>
      <c r="Z67" s="5"/>
      <c r="AA67" s="5">
        <f t="shared" si="23"/>
        <v>409</v>
      </c>
      <c r="AB67" s="5"/>
      <c r="AC67" s="5">
        <f>6+36+20+6+12+6+10+25+3+10+15+10</f>
        <v>159</v>
      </c>
      <c r="AD67" s="5">
        <f t="shared" si="24"/>
        <v>250</v>
      </c>
      <c r="AE67" s="5">
        <v>1500</v>
      </c>
      <c r="AF67" s="5">
        <f>30+50+10+10+10+60+2+12+5+50+22+32+21+8</f>
        <v>322</v>
      </c>
      <c r="AG67" s="5">
        <f t="shared" si="25"/>
        <v>1428</v>
      </c>
      <c r="AH67" s="5"/>
      <c r="AI67" s="5"/>
      <c r="AJ67" s="5">
        <f t="shared" si="26"/>
        <v>1428</v>
      </c>
      <c r="AK67" s="5"/>
      <c r="AL67" s="5"/>
      <c r="AM67" s="5">
        <f t="shared" si="29"/>
        <v>1428</v>
      </c>
      <c r="AN67" s="5"/>
      <c r="AO67" s="5"/>
      <c r="AP67" s="5">
        <f t="shared" si="14"/>
        <v>404</v>
      </c>
    </row>
    <row r="68" spans="2:42">
      <c r="B68" s="20" t="s">
        <v>79</v>
      </c>
      <c r="C68">
        <v>57</v>
      </c>
      <c r="D68" s="5"/>
      <c r="E68" s="5">
        <f>29+10+4+14</f>
        <v>57</v>
      </c>
      <c r="F68" s="5">
        <f t="shared" si="16"/>
        <v>0</v>
      </c>
      <c r="G68" s="5"/>
      <c r="H68" s="5"/>
      <c r="I68" s="5">
        <f t="shared" si="17"/>
        <v>0</v>
      </c>
      <c r="J68" s="5"/>
      <c r="K68" s="5"/>
      <c r="L68" s="5">
        <f t="shared" si="18"/>
        <v>0</v>
      </c>
      <c r="M68" s="5"/>
      <c r="N68" s="5"/>
      <c r="O68" s="5">
        <f t="shared" si="19"/>
        <v>0</v>
      </c>
      <c r="P68" s="5"/>
      <c r="Q68" s="5"/>
      <c r="R68" s="5">
        <f t="shared" si="33"/>
        <v>0</v>
      </c>
      <c r="S68" s="5">
        <v>146</v>
      </c>
      <c r="T68" s="5">
        <f>2+55+4+2+2+7+6+2+1+1+2+4+3+3+1</f>
        <v>95</v>
      </c>
      <c r="U68" s="5">
        <f t="shared" si="21"/>
        <v>51</v>
      </c>
      <c r="V68" s="5"/>
      <c r="W68" s="5">
        <f>7+5+1</f>
        <v>13</v>
      </c>
      <c r="X68" s="5">
        <f t="shared" si="22"/>
        <v>38</v>
      </c>
      <c r="Y68" s="5"/>
      <c r="Z68" s="5"/>
      <c r="AA68" s="5">
        <f t="shared" si="23"/>
        <v>38</v>
      </c>
      <c r="AB68" s="5"/>
      <c r="AC68" s="5">
        <f>4+2+5+2+1+1+1+1</f>
        <v>17</v>
      </c>
      <c r="AD68" s="5">
        <f t="shared" si="24"/>
        <v>21</v>
      </c>
      <c r="AE68" s="5">
        <v>100</v>
      </c>
      <c r="AF68" s="5">
        <f>1+3+5+18+6+9+5+5+13+10+11+14+5+9+5+1</f>
        <v>120</v>
      </c>
      <c r="AG68" s="5">
        <f t="shared" si="25"/>
        <v>1</v>
      </c>
      <c r="AH68" s="5"/>
      <c r="AI68" s="5"/>
      <c r="AJ68" s="5">
        <f t="shared" si="26"/>
        <v>1</v>
      </c>
      <c r="AK68" s="5"/>
      <c r="AL68" s="5"/>
      <c r="AM68" s="5">
        <f t="shared" si="29"/>
        <v>1</v>
      </c>
      <c r="AN68" s="5"/>
      <c r="AO68" s="5"/>
      <c r="AP68" s="5">
        <f t="shared" si="14"/>
        <v>57</v>
      </c>
    </row>
    <row r="69" spans="2:42">
      <c r="B69" s="20" t="s">
        <v>80</v>
      </c>
      <c r="D69" s="5"/>
      <c r="E69" s="5"/>
      <c r="F69" s="5">
        <f t="shared" si="16"/>
        <v>0</v>
      </c>
      <c r="G69" s="5">
        <v>40</v>
      </c>
      <c r="H69" s="5"/>
      <c r="I69" s="5">
        <f t="shared" si="17"/>
        <v>40</v>
      </c>
      <c r="J69" s="5"/>
      <c r="K69" s="5"/>
      <c r="L69" s="5">
        <f t="shared" si="18"/>
        <v>40</v>
      </c>
      <c r="M69" s="5"/>
      <c r="N69" s="5"/>
      <c r="O69" s="5">
        <f t="shared" si="19"/>
        <v>40</v>
      </c>
      <c r="P69" s="5"/>
      <c r="Q69" s="5"/>
      <c r="R69" s="5">
        <f t="shared" si="33"/>
        <v>40</v>
      </c>
      <c r="S69" s="5"/>
      <c r="T69" s="5">
        <v>4</v>
      </c>
      <c r="U69" s="5">
        <f t="shared" si="21"/>
        <v>36</v>
      </c>
      <c r="V69" s="5"/>
      <c r="W69" s="5"/>
      <c r="X69" s="5">
        <f t="shared" si="22"/>
        <v>36</v>
      </c>
      <c r="Y69" s="5"/>
      <c r="Z69" s="5"/>
      <c r="AA69" s="5">
        <f t="shared" si="23"/>
        <v>36</v>
      </c>
      <c r="AB69" s="5"/>
      <c r="AC69" s="5"/>
      <c r="AD69" s="5">
        <f t="shared" si="24"/>
        <v>36</v>
      </c>
      <c r="AE69" s="5"/>
      <c r="AF69" s="5">
        <v>6</v>
      </c>
      <c r="AG69" s="5">
        <f t="shared" si="25"/>
        <v>30</v>
      </c>
      <c r="AH69" s="5"/>
      <c r="AI69" s="5"/>
      <c r="AJ69" s="5">
        <f t="shared" si="26"/>
        <v>30</v>
      </c>
      <c r="AK69" s="5"/>
      <c r="AL69" s="5"/>
      <c r="AM69" s="5">
        <f t="shared" si="29"/>
        <v>30</v>
      </c>
      <c r="AN69" s="5"/>
      <c r="AO69" s="5"/>
      <c r="AP69" s="5">
        <f t="shared" si="14"/>
        <v>0</v>
      </c>
    </row>
    <row r="70" spans="2:42">
      <c r="D70" s="5"/>
      <c r="E70" s="5"/>
      <c r="F70" s="5">
        <f t="shared" si="16"/>
        <v>0</v>
      </c>
      <c r="G70" s="5"/>
      <c r="H70" s="5"/>
      <c r="I70" s="5">
        <f t="shared" si="17"/>
        <v>0</v>
      </c>
      <c r="J70" s="5"/>
      <c r="K70" s="5"/>
      <c r="L70" s="5">
        <f t="shared" si="18"/>
        <v>0</v>
      </c>
      <c r="M70" s="5"/>
      <c r="N70" s="5"/>
      <c r="O70" s="5">
        <f t="shared" si="19"/>
        <v>0</v>
      </c>
      <c r="P70" s="5"/>
      <c r="Q70" s="5"/>
      <c r="R70" s="5">
        <f t="shared" si="33"/>
        <v>0</v>
      </c>
      <c r="S70" s="5"/>
      <c r="T70" s="5"/>
      <c r="U70" s="5">
        <f t="shared" si="21"/>
        <v>0</v>
      </c>
      <c r="V70" s="5"/>
      <c r="W70" s="5"/>
      <c r="X70" s="5">
        <f t="shared" si="22"/>
        <v>0</v>
      </c>
      <c r="Y70" s="5"/>
      <c r="Z70" s="5"/>
      <c r="AA70" s="5">
        <f t="shared" si="23"/>
        <v>0</v>
      </c>
      <c r="AB70" s="5"/>
      <c r="AC70" s="5"/>
      <c r="AD70" s="5">
        <f t="shared" si="24"/>
        <v>0</v>
      </c>
      <c r="AE70" s="5"/>
      <c r="AF70" s="5"/>
      <c r="AG70" s="5">
        <f t="shared" si="25"/>
        <v>0</v>
      </c>
      <c r="AH70" s="5"/>
      <c r="AI70" s="5"/>
      <c r="AJ70" s="5">
        <f t="shared" si="26"/>
        <v>0</v>
      </c>
      <c r="AK70" s="5"/>
      <c r="AL70" s="5"/>
      <c r="AM70" s="5">
        <f t="shared" si="29"/>
        <v>0</v>
      </c>
      <c r="AN70" s="5"/>
      <c r="AO70" s="5"/>
      <c r="AP70" s="5">
        <f t="shared" ref="AP70" si="34">AN70+C70-AO70</f>
        <v>0</v>
      </c>
    </row>
  </sheetData>
  <mergeCells count="13">
    <mergeCell ref="D2:F2"/>
    <mergeCell ref="G2:I2"/>
    <mergeCell ref="J2:L2"/>
    <mergeCell ref="M2:O2"/>
    <mergeCell ref="AN2:AP2"/>
    <mergeCell ref="AH2:AJ2"/>
    <mergeCell ref="AK2:AM2"/>
    <mergeCell ref="P2:R2"/>
    <mergeCell ref="S2:U2"/>
    <mergeCell ref="V2:X2"/>
    <mergeCell ref="Y2:AA2"/>
    <mergeCell ref="AB2:AD2"/>
    <mergeCell ref="AE2:A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0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B41" sqref="B41"/>
    </sheetView>
  </sheetViews>
  <sheetFormatPr defaultRowHeight="15"/>
  <cols>
    <col min="2" max="2" width="21.42578125" customWidth="1"/>
    <col min="3" max="3" width="10.5703125" customWidth="1"/>
  </cols>
  <sheetData>
    <row r="1" spans="1:43" ht="15.75" thickBot="1"/>
    <row r="2" spans="1:43" ht="30">
      <c r="C2" s="3" t="s">
        <v>29</v>
      </c>
      <c r="D2" s="23" t="s">
        <v>1</v>
      </c>
      <c r="E2" s="24"/>
      <c r="F2" s="25"/>
      <c r="G2" s="23" t="s">
        <v>2</v>
      </c>
      <c r="H2" s="24"/>
      <c r="I2" s="25"/>
      <c r="J2" s="23" t="s">
        <v>3</v>
      </c>
      <c r="K2" s="24"/>
      <c r="L2" s="25"/>
      <c r="M2" s="23" t="s">
        <v>4</v>
      </c>
      <c r="N2" s="24"/>
      <c r="O2" s="25"/>
      <c r="P2" s="23" t="s">
        <v>5</v>
      </c>
      <c r="Q2" s="24"/>
      <c r="R2" s="25"/>
      <c r="S2" s="23" t="s">
        <v>6</v>
      </c>
      <c r="T2" s="24"/>
      <c r="U2" s="25"/>
      <c r="V2" s="23" t="s">
        <v>7</v>
      </c>
      <c r="W2" s="24"/>
      <c r="X2" s="25"/>
      <c r="Y2" s="23" t="s">
        <v>8</v>
      </c>
      <c r="Z2" s="24"/>
      <c r="AA2" s="25"/>
      <c r="AB2" s="23" t="s">
        <v>9</v>
      </c>
      <c r="AC2" s="24"/>
      <c r="AD2" s="25"/>
      <c r="AE2" s="23" t="s">
        <v>10</v>
      </c>
      <c r="AF2" s="24"/>
      <c r="AG2" s="25"/>
      <c r="AH2" s="23" t="s">
        <v>11</v>
      </c>
      <c r="AI2" s="24"/>
      <c r="AJ2" s="25"/>
      <c r="AK2" s="24" t="s">
        <v>12</v>
      </c>
      <c r="AL2" s="24"/>
      <c r="AM2" s="24"/>
      <c r="AN2" s="26" t="s">
        <v>28</v>
      </c>
      <c r="AO2" s="26"/>
      <c r="AP2" s="26"/>
    </row>
    <row r="3" spans="1:43" s="13" customFormat="1">
      <c r="D3" s="14" t="s">
        <v>13</v>
      </c>
      <c r="E3" s="14" t="s">
        <v>14</v>
      </c>
      <c r="F3" s="15" t="s">
        <v>15</v>
      </c>
      <c r="G3" s="14" t="s">
        <v>13</v>
      </c>
      <c r="H3" s="14" t="s">
        <v>14</v>
      </c>
      <c r="I3" s="15" t="s">
        <v>15</v>
      </c>
      <c r="J3" s="14" t="s">
        <v>13</v>
      </c>
      <c r="K3" s="14" t="s">
        <v>14</v>
      </c>
      <c r="L3" s="15" t="s">
        <v>15</v>
      </c>
      <c r="M3" s="14" t="s">
        <v>13</v>
      </c>
      <c r="N3" s="14" t="s">
        <v>14</v>
      </c>
      <c r="O3" s="15" t="s">
        <v>15</v>
      </c>
      <c r="P3" s="14" t="s">
        <v>13</v>
      </c>
      <c r="Q3" s="14" t="s">
        <v>14</v>
      </c>
      <c r="R3" s="15" t="s">
        <v>15</v>
      </c>
      <c r="S3" s="14" t="s">
        <v>13</v>
      </c>
      <c r="T3" s="14" t="s">
        <v>14</v>
      </c>
      <c r="U3" s="15" t="s">
        <v>15</v>
      </c>
      <c r="V3" s="14" t="s">
        <v>13</v>
      </c>
      <c r="W3" s="14" t="s">
        <v>14</v>
      </c>
      <c r="X3" s="15" t="s">
        <v>15</v>
      </c>
      <c r="Y3" s="14" t="s">
        <v>13</v>
      </c>
      <c r="Z3" s="14" t="s">
        <v>14</v>
      </c>
      <c r="AA3" s="15" t="s">
        <v>15</v>
      </c>
      <c r="AB3" s="14" t="s">
        <v>13</v>
      </c>
      <c r="AC3" s="14" t="s">
        <v>14</v>
      </c>
      <c r="AD3" s="15" t="s">
        <v>15</v>
      </c>
      <c r="AE3" s="14" t="s">
        <v>13</v>
      </c>
      <c r="AF3" s="14" t="s">
        <v>14</v>
      </c>
      <c r="AG3" s="15" t="s">
        <v>15</v>
      </c>
      <c r="AH3" s="14" t="s">
        <v>13</v>
      </c>
      <c r="AI3" s="14" t="s">
        <v>14</v>
      </c>
      <c r="AJ3" s="15" t="s">
        <v>15</v>
      </c>
      <c r="AK3" s="14" t="s">
        <v>13</v>
      </c>
      <c r="AL3" s="14" t="s">
        <v>14</v>
      </c>
      <c r="AM3" s="16" t="s">
        <v>15</v>
      </c>
      <c r="AN3" s="14" t="s">
        <v>13</v>
      </c>
      <c r="AO3" s="14" t="s">
        <v>14</v>
      </c>
      <c r="AP3" s="15" t="s">
        <v>15</v>
      </c>
    </row>
    <row r="4" spans="1:43">
      <c r="B4" s="10"/>
      <c r="C4" s="1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2"/>
      <c r="AN4" s="5"/>
      <c r="AO4" s="5"/>
      <c r="AP4" s="5"/>
    </row>
    <row r="5" spans="1:43">
      <c r="A5">
        <v>1</v>
      </c>
      <c r="B5" s="4" t="s">
        <v>0</v>
      </c>
      <c r="C5" s="4">
        <v>425</v>
      </c>
      <c r="D5" s="5"/>
      <c r="E5" s="5">
        <v>16</v>
      </c>
      <c r="F5" s="5">
        <f>C5+D5-E5</f>
        <v>409</v>
      </c>
      <c r="G5" s="5"/>
      <c r="H5" s="5">
        <v>6</v>
      </c>
      <c r="I5" s="5">
        <f>F5+G5-H5</f>
        <v>403</v>
      </c>
      <c r="J5" s="5"/>
      <c r="K5" s="5">
        <v>2</v>
      </c>
      <c r="L5" s="5">
        <f>I5+J5-K5</f>
        <v>401</v>
      </c>
      <c r="M5" s="5"/>
      <c r="N5" s="5"/>
      <c r="O5" s="5">
        <f>L5+M5-N5</f>
        <v>401</v>
      </c>
      <c r="P5" s="5"/>
      <c r="Q5" s="5">
        <v>2</v>
      </c>
      <c r="R5" s="5">
        <f>O5+P5-Q5</f>
        <v>399</v>
      </c>
      <c r="S5" s="5"/>
      <c r="T5" s="5">
        <v>1</v>
      </c>
      <c r="U5" s="5">
        <f>R5+S5-T5</f>
        <v>398</v>
      </c>
      <c r="V5" s="5"/>
      <c r="W5" s="5"/>
      <c r="X5" s="5">
        <f>U5+V5-W5</f>
        <v>398</v>
      </c>
      <c r="Y5" s="5"/>
      <c r="Z5" s="5"/>
      <c r="AA5" s="5">
        <f>X5+Y5-Z5</f>
        <v>398</v>
      </c>
      <c r="AB5" s="5"/>
      <c r="AC5" s="5"/>
      <c r="AD5" s="5">
        <f>AA5+AB5-AC5</f>
        <v>398</v>
      </c>
      <c r="AE5" s="5"/>
      <c r="AF5" s="5"/>
      <c r="AG5" s="5">
        <f>AD5+AE5-AF5</f>
        <v>398</v>
      </c>
      <c r="AH5" s="5"/>
      <c r="AI5" s="5"/>
      <c r="AJ5" s="5">
        <f>AG5+AH5-AI5</f>
        <v>398</v>
      </c>
      <c r="AK5" s="5"/>
      <c r="AL5" s="5"/>
      <c r="AM5" s="5">
        <f>AJ5+AK5-AL5</f>
        <v>398</v>
      </c>
      <c r="AN5" s="5">
        <f>D5+G5+J5+M5+P5+S5+V5+Y5+AB5+AE5+AH5+AK5</f>
        <v>0</v>
      </c>
      <c r="AO5" s="5">
        <f>E5+H5+K5+N5+Q5+T5+W5+Z5+AC5+AF5+AI5+AL5</f>
        <v>27</v>
      </c>
      <c r="AP5" s="5">
        <f>AN5+C5-AO5</f>
        <v>398</v>
      </c>
      <c r="AQ5">
        <f>AM5-AP5</f>
        <v>0</v>
      </c>
    </row>
    <row r="6" spans="1:43">
      <c r="A6">
        <v>2</v>
      </c>
      <c r="B6" s="7" t="s">
        <v>16</v>
      </c>
      <c r="C6" s="7">
        <v>617</v>
      </c>
      <c r="D6" s="5"/>
      <c r="E6" s="5">
        <f>65+6+2+270+4+6+3+3+20+6+28+5</f>
        <v>418</v>
      </c>
      <c r="F6" s="5">
        <f t="shared" ref="F6:F62" si="0">C6+D6-E6</f>
        <v>199</v>
      </c>
      <c r="G6" s="5">
        <v>500</v>
      </c>
      <c r="H6" s="5">
        <f>20+3+4+3+175+3+80+123+25+4</f>
        <v>440</v>
      </c>
      <c r="I6" s="5">
        <f t="shared" ref="I6:I62" si="1">F6+G6-H6</f>
        <v>259</v>
      </c>
      <c r="J6" s="5"/>
      <c r="K6" s="5">
        <v>133</v>
      </c>
      <c r="L6" s="5">
        <f t="shared" ref="L6:L62" si="2">I6+J6-K6</f>
        <v>126</v>
      </c>
      <c r="M6" s="5"/>
      <c r="N6" s="5">
        <v>26</v>
      </c>
      <c r="O6" s="5">
        <f t="shared" ref="O6:O62" si="3">L6+M6-N6</f>
        <v>100</v>
      </c>
      <c r="P6" s="5">
        <v>200</v>
      </c>
      <c r="Q6" s="5">
        <v>196</v>
      </c>
      <c r="R6" s="5">
        <f t="shared" ref="R6:R28" si="4">O6+P6-Q6</f>
        <v>104</v>
      </c>
      <c r="S6" s="5">
        <v>300</v>
      </c>
      <c r="T6" s="5">
        <v>359</v>
      </c>
      <c r="U6" s="5">
        <f t="shared" ref="U6:U62" si="5">R6+S6-T6</f>
        <v>45</v>
      </c>
      <c r="V6" s="5">
        <v>200</v>
      </c>
      <c r="W6" s="5">
        <v>136</v>
      </c>
      <c r="X6" s="5">
        <f t="shared" ref="X6:X62" si="6">U6+V6-W6</f>
        <v>109</v>
      </c>
      <c r="Y6" s="5"/>
      <c r="Z6" s="5"/>
      <c r="AA6" s="5">
        <f t="shared" ref="AA6:AA62" si="7">X6+Y6-Z6</f>
        <v>109</v>
      </c>
      <c r="AB6" s="5">
        <v>100</v>
      </c>
      <c r="AC6" s="5">
        <v>164</v>
      </c>
      <c r="AD6" s="5">
        <f t="shared" ref="AD6:AD62" si="8">AA6+AB6-AC6</f>
        <v>45</v>
      </c>
      <c r="AE6" s="5">
        <v>99</v>
      </c>
      <c r="AF6" s="5">
        <v>94</v>
      </c>
      <c r="AG6" s="5">
        <f t="shared" ref="AG6:AG62" si="9">AD6+AE6-AF6</f>
        <v>50</v>
      </c>
      <c r="AH6" s="5">
        <v>200</v>
      </c>
      <c r="AI6" s="5">
        <v>7</v>
      </c>
      <c r="AJ6" s="5">
        <f t="shared" ref="AJ6:AJ62" si="10">AG6+AH6-AI6</f>
        <v>243</v>
      </c>
      <c r="AK6" s="5"/>
      <c r="AL6" s="5"/>
      <c r="AM6" s="5">
        <f t="shared" ref="AM6:AM62" si="11">AJ6+AK6-AL6</f>
        <v>243</v>
      </c>
      <c r="AN6" s="5">
        <f t="shared" ref="AN6:AO29" si="12">D6+G6+J6+M6+P6+S6+V6+Y6+AB6+AE6+AH6+AK6</f>
        <v>1599</v>
      </c>
      <c r="AO6" s="5">
        <f t="shared" si="12"/>
        <v>1973</v>
      </c>
      <c r="AP6" s="5">
        <f t="shared" ref="AP6:AP67" si="13">AN6+C6-AO6</f>
        <v>243</v>
      </c>
      <c r="AQ6">
        <f t="shared" ref="AQ6:AQ62" si="14">AM6-AP6</f>
        <v>0</v>
      </c>
    </row>
    <row r="7" spans="1:43">
      <c r="A7">
        <v>3</v>
      </c>
      <c r="B7" s="7" t="s">
        <v>17</v>
      </c>
      <c r="C7" s="7">
        <v>1995</v>
      </c>
      <c r="D7" s="5"/>
      <c r="E7" s="5">
        <v>274</v>
      </c>
      <c r="F7" s="5">
        <f t="shared" si="0"/>
        <v>1721</v>
      </c>
      <c r="G7" s="5"/>
      <c r="H7" s="5">
        <v>332</v>
      </c>
      <c r="I7" s="5">
        <f t="shared" si="1"/>
        <v>1389</v>
      </c>
      <c r="J7" s="5"/>
      <c r="K7" s="5">
        <v>69</v>
      </c>
      <c r="L7" s="5">
        <f t="shared" si="2"/>
        <v>1320</v>
      </c>
      <c r="M7" s="5"/>
      <c r="N7" s="5">
        <v>7</v>
      </c>
      <c r="O7" s="5">
        <f t="shared" si="3"/>
        <v>1313</v>
      </c>
      <c r="P7" s="5"/>
      <c r="Q7" s="5">
        <v>182</v>
      </c>
      <c r="R7" s="5">
        <f t="shared" si="4"/>
        <v>1131</v>
      </c>
      <c r="S7" s="5"/>
      <c r="T7" s="5">
        <v>67</v>
      </c>
      <c r="U7" s="5">
        <f t="shared" si="5"/>
        <v>1064</v>
      </c>
      <c r="V7" s="5"/>
      <c r="W7" s="5">
        <v>34</v>
      </c>
      <c r="X7" s="5">
        <f t="shared" si="6"/>
        <v>1030</v>
      </c>
      <c r="Y7" s="5"/>
      <c r="Z7" s="5"/>
      <c r="AA7" s="5">
        <f t="shared" si="7"/>
        <v>1030</v>
      </c>
      <c r="AB7" s="5"/>
      <c r="AC7" s="5">
        <v>17</v>
      </c>
      <c r="AD7" s="5">
        <f t="shared" si="8"/>
        <v>1013</v>
      </c>
      <c r="AE7" s="5"/>
      <c r="AF7" s="5">
        <v>27</v>
      </c>
      <c r="AG7" s="5">
        <f t="shared" si="9"/>
        <v>986</v>
      </c>
      <c r="AH7" s="5"/>
      <c r="AI7" s="5"/>
      <c r="AJ7" s="5">
        <f t="shared" si="10"/>
        <v>986</v>
      </c>
      <c r="AK7" s="5"/>
      <c r="AL7" s="5"/>
      <c r="AM7" s="5">
        <f t="shared" si="11"/>
        <v>986</v>
      </c>
      <c r="AN7" s="5">
        <f t="shared" si="12"/>
        <v>0</v>
      </c>
      <c r="AO7" s="5">
        <f t="shared" si="12"/>
        <v>1009</v>
      </c>
      <c r="AP7" s="5">
        <f t="shared" si="13"/>
        <v>986</v>
      </c>
      <c r="AQ7">
        <f t="shared" si="14"/>
        <v>0</v>
      </c>
    </row>
    <row r="8" spans="1:43">
      <c r="A8">
        <v>4</v>
      </c>
      <c r="B8" s="7" t="s">
        <v>18</v>
      </c>
      <c r="C8" s="7">
        <v>25</v>
      </c>
      <c r="D8" s="9">
        <v>45</v>
      </c>
      <c r="E8" s="9">
        <v>70</v>
      </c>
      <c r="F8" s="5">
        <f t="shared" si="0"/>
        <v>0</v>
      </c>
      <c r="G8" s="5"/>
      <c r="H8" s="5"/>
      <c r="I8" s="5">
        <f t="shared" si="1"/>
        <v>0</v>
      </c>
      <c r="J8" s="5"/>
      <c r="K8" s="5"/>
      <c r="L8" s="5">
        <f t="shared" si="2"/>
        <v>0</v>
      </c>
      <c r="M8" s="5"/>
      <c r="N8" s="5"/>
      <c r="O8" s="5">
        <f t="shared" si="3"/>
        <v>0</v>
      </c>
      <c r="P8" s="5"/>
      <c r="Q8" s="5"/>
      <c r="R8" s="5">
        <f t="shared" si="4"/>
        <v>0</v>
      </c>
      <c r="S8" s="5"/>
      <c r="T8" s="5"/>
      <c r="U8" s="5">
        <f t="shared" si="5"/>
        <v>0</v>
      </c>
      <c r="V8" s="5"/>
      <c r="W8" s="5"/>
      <c r="X8" s="5">
        <f t="shared" si="6"/>
        <v>0</v>
      </c>
      <c r="Y8" s="5"/>
      <c r="Z8" s="5"/>
      <c r="AA8" s="5">
        <f t="shared" si="7"/>
        <v>0</v>
      </c>
      <c r="AB8" s="5"/>
      <c r="AC8" s="5"/>
      <c r="AD8" s="5">
        <f t="shared" si="8"/>
        <v>0</v>
      </c>
      <c r="AE8" s="5"/>
      <c r="AF8" s="5"/>
      <c r="AG8" s="5">
        <f t="shared" si="9"/>
        <v>0</v>
      </c>
      <c r="AH8" s="5"/>
      <c r="AI8" s="5"/>
      <c r="AJ8" s="5">
        <f t="shared" si="10"/>
        <v>0</v>
      </c>
      <c r="AK8" s="5"/>
      <c r="AL8" s="5"/>
      <c r="AM8" s="5">
        <f t="shared" si="11"/>
        <v>0</v>
      </c>
      <c r="AN8" s="5">
        <f t="shared" si="12"/>
        <v>45</v>
      </c>
      <c r="AO8" s="5">
        <f t="shared" si="12"/>
        <v>70</v>
      </c>
      <c r="AP8" s="5">
        <f t="shared" si="13"/>
        <v>0</v>
      </c>
      <c r="AQ8">
        <f t="shared" si="14"/>
        <v>0</v>
      </c>
    </row>
    <row r="9" spans="1:43">
      <c r="A9">
        <v>5</v>
      </c>
      <c r="B9" s="1" t="s">
        <v>19</v>
      </c>
      <c r="C9" s="1">
        <v>50</v>
      </c>
      <c r="D9" s="6"/>
      <c r="E9" s="6">
        <v>1</v>
      </c>
      <c r="F9" s="5">
        <f t="shared" si="0"/>
        <v>49</v>
      </c>
      <c r="G9" s="5"/>
      <c r="H9" s="5"/>
      <c r="I9" s="5">
        <f t="shared" si="1"/>
        <v>49</v>
      </c>
      <c r="J9" s="5"/>
      <c r="K9" s="5"/>
      <c r="L9" s="5">
        <f t="shared" si="2"/>
        <v>49</v>
      </c>
      <c r="M9" s="5"/>
      <c r="N9" s="5"/>
      <c r="O9" s="5">
        <f t="shared" si="3"/>
        <v>49</v>
      </c>
      <c r="P9" s="5"/>
      <c r="Q9" s="5"/>
      <c r="R9" s="5">
        <f t="shared" si="4"/>
        <v>49</v>
      </c>
      <c r="S9" s="5"/>
      <c r="T9" s="5"/>
      <c r="U9" s="5">
        <f t="shared" si="5"/>
        <v>49</v>
      </c>
      <c r="V9" s="5"/>
      <c r="W9" s="5"/>
      <c r="X9" s="5">
        <f t="shared" si="6"/>
        <v>49</v>
      </c>
      <c r="Y9" s="5"/>
      <c r="Z9" s="5"/>
      <c r="AA9" s="5">
        <f t="shared" si="7"/>
        <v>49</v>
      </c>
      <c r="AB9" s="5"/>
      <c r="AC9" s="5"/>
      <c r="AD9" s="5">
        <f t="shared" si="8"/>
        <v>49</v>
      </c>
      <c r="AE9" s="5"/>
      <c r="AF9" s="5"/>
      <c r="AG9" s="5">
        <f t="shared" si="9"/>
        <v>49</v>
      </c>
      <c r="AH9" s="5"/>
      <c r="AI9" s="5"/>
      <c r="AJ9" s="5">
        <f t="shared" si="10"/>
        <v>49</v>
      </c>
      <c r="AK9" s="5"/>
      <c r="AL9" s="5"/>
      <c r="AM9" s="5">
        <f t="shared" si="11"/>
        <v>49</v>
      </c>
      <c r="AN9" s="5">
        <f t="shared" si="12"/>
        <v>0</v>
      </c>
      <c r="AO9" s="5">
        <f t="shared" si="12"/>
        <v>1</v>
      </c>
      <c r="AP9" s="5">
        <f t="shared" si="13"/>
        <v>49</v>
      </c>
      <c r="AQ9">
        <f t="shared" si="14"/>
        <v>0</v>
      </c>
    </row>
    <row r="10" spans="1:43">
      <c r="A10">
        <v>6</v>
      </c>
      <c r="B10" s="1" t="s">
        <v>20</v>
      </c>
      <c r="C10" s="1">
        <v>46</v>
      </c>
      <c r="D10" s="5"/>
      <c r="E10" s="5"/>
      <c r="F10" s="5">
        <f t="shared" si="0"/>
        <v>46</v>
      </c>
      <c r="G10" s="5"/>
      <c r="H10" s="5">
        <v>2</v>
      </c>
      <c r="I10" s="5">
        <f t="shared" si="1"/>
        <v>44</v>
      </c>
      <c r="J10" s="5"/>
      <c r="K10" s="5">
        <v>1</v>
      </c>
      <c r="L10" s="5">
        <f t="shared" si="2"/>
        <v>43</v>
      </c>
      <c r="M10" s="5"/>
      <c r="N10" s="5"/>
      <c r="O10" s="5">
        <f t="shared" si="3"/>
        <v>43</v>
      </c>
      <c r="P10" s="5"/>
      <c r="Q10" s="5"/>
      <c r="R10" s="5">
        <f t="shared" si="4"/>
        <v>43</v>
      </c>
      <c r="S10" s="5"/>
      <c r="T10" s="5"/>
      <c r="U10" s="5">
        <f t="shared" si="5"/>
        <v>43</v>
      </c>
      <c r="V10" s="5"/>
      <c r="W10" s="5"/>
      <c r="X10" s="5">
        <f t="shared" si="6"/>
        <v>43</v>
      </c>
      <c r="Y10" s="5"/>
      <c r="Z10" s="5"/>
      <c r="AA10" s="5">
        <f t="shared" si="7"/>
        <v>43</v>
      </c>
      <c r="AB10" s="5"/>
      <c r="AC10" s="5"/>
      <c r="AD10" s="5">
        <f t="shared" si="8"/>
        <v>43</v>
      </c>
      <c r="AE10" s="5"/>
      <c r="AF10" s="5"/>
      <c r="AG10" s="5">
        <f t="shared" si="9"/>
        <v>43</v>
      </c>
      <c r="AH10" s="5"/>
      <c r="AI10" s="5"/>
      <c r="AJ10" s="5">
        <f t="shared" si="10"/>
        <v>43</v>
      </c>
      <c r="AK10" s="5"/>
      <c r="AL10" s="5"/>
      <c r="AM10" s="5">
        <f t="shared" si="11"/>
        <v>43</v>
      </c>
      <c r="AN10" s="5">
        <f t="shared" si="12"/>
        <v>0</v>
      </c>
      <c r="AO10" s="5">
        <f t="shared" si="12"/>
        <v>3</v>
      </c>
      <c r="AP10" s="5">
        <f t="shared" si="13"/>
        <v>43</v>
      </c>
      <c r="AQ10">
        <f t="shared" si="14"/>
        <v>0</v>
      </c>
    </row>
    <row r="11" spans="1:43">
      <c r="A11">
        <v>7</v>
      </c>
      <c r="B11" s="4" t="s">
        <v>21</v>
      </c>
      <c r="C11" s="7">
        <v>318</v>
      </c>
      <c r="D11" s="11"/>
      <c r="E11" s="11">
        <v>10</v>
      </c>
      <c r="F11" s="5">
        <f t="shared" si="0"/>
        <v>308</v>
      </c>
      <c r="G11" s="5"/>
      <c r="H11" s="5">
        <v>2</v>
      </c>
      <c r="I11" s="5">
        <f t="shared" si="1"/>
        <v>306</v>
      </c>
      <c r="J11" s="5"/>
      <c r="K11" s="5">
        <v>6</v>
      </c>
      <c r="L11" s="5">
        <f t="shared" si="2"/>
        <v>300</v>
      </c>
      <c r="M11" s="5"/>
      <c r="N11" s="5">
        <v>1</v>
      </c>
      <c r="O11" s="5">
        <f t="shared" si="3"/>
        <v>299</v>
      </c>
      <c r="P11" s="5"/>
      <c r="Q11" s="5">
        <v>2</v>
      </c>
      <c r="R11" s="5">
        <f t="shared" si="4"/>
        <v>297</v>
      </c>
      <c r="S11" s="5"/>
      <c r="T11" s="5">
        <v>4</v>
      </c>
      <c r="U11" s="5">
        <f t="shared" si="5"/>
        <v>293</v>
      </c>
      <c r="V11" s="5"/>
      <c r="W11" s="5">
        <v>3</v>
      </c>
      <c r="X11" s="5">
        <f t="shared" si="6"/>
        <v>290</v>
      </c>
      <c r="Y11" s="5"/>
      <c r="Z11" s="5"/>
      <c r="AA11" s="5">
        <f t="shared" si="7"/>
        <v>290</v>
      </c>
      <c r="AB11" s="5"/>
      <c r="AC11" s="5">
        <v>3</v>
      </c>
      <c r="AD11" s="5">
        <f t="shared" si="8"/>
        <v>287</v>
      </c>
      <c r="AE11" s="5"/>
      <c r="AF11" s="5"/>
      <c r="AG11" s="5">
        <f t="shared" si="9"/>
        <v>287</v>
      </c>
      <c r="AH11" s="5"/>
      <c r="AI11" s="5"/>
      <c r="AJ11" s="5">
        <f t="shared" si="10"/>
        <v>287</v>
      </c>
      <c r="AK11" s="5"/>
      <c r="AL11" s="5"/>
      <c r="AM11" s="5">
        <f t="shared" si="11"/>
        <v>287</v>
      </c>
      <c r="AN11" s="5">
        <f t="shared" si="12"/>
        <v>0</v>
      </c>
      <c r="AO11" s="5">
        <f t="shared" si="12"/>
        <v>31</v>
      </c>
      <c r="AP11" s="5">
        <f t="shared" si="13"/>
        <v>287</v>
      </c>
      <c r="AQ11">
        <f t="shared" si="14"/>
        <v>0</v>
      </c>
    </row>
    <row r="12" spans="1:43">
      <c r="A12">
        <v>8</v>
      </c>
      <c r="B12" s="4" t="s">
        <v>22</v>
      </c>
      <c r="C12" s="7">
        <v>10</v>
      </c>
      <c r="D12" s="5">
        <v>45</v>
      </c>
      <c r="E12" s="5">
        <v>42</v>
      </c>
      <c r="F12" s="5">
        <f t="shared" si="0"/>
        <v>13</v>
      </c>
      <c r="G12" s="5"/>
      <c r="H12" s="5">
        <v>7</v>
      </c>
      <c r="I12" s="5">
        <f t="shared" si="1"/>
        <v>6</v>
      </c>
      <c r="J12" s="5"/>
      <c r="K12" s="5"/>
      <c r="L12" s="5">
        <f t="shared" si="2"/>
        <v>6</v>
      </c>
      <c r="M12" s="5"/>
      <c r="N12" s="5"/>
      <c r="O12" s="5">
        <f t="shared" si="3"/>
        <v>6</v>
      </c>
      <c r="P12" s="5"/>
      <c r="Q12" s="5">
        <v>3</v>
      </c>
      <c r="R12" s="5">
        <f t="shared" si="4"/>
        <v>3</v>
      </c>
      <c r="S12" s="5"/>
      <c r="T12" s="5">
        <v>3</v>
      </c>
      <c r="U12" s="5">
        <f t="shared" si="5"/>
        <v>0</v>
      </c>
      <c r="V12" s="5"/>
      <c r="W12" s="5"/>
      <c r="X12" s="5">
        <f t="shared" si="6"/>
        <v>0</v>
      </c>
      <c r="Y12" s="5"/>
      <c r="Z12" s="5"/>
      <c r="AA12" s="5">
        <f t="shared" si="7"/>
        <v>0</v>
      </c>
      <c r="AB12" s="5"/>
      <c r="AC12" s="5"/>
      <c r="AD12" s="5">
        <f t="shared" si="8"/>
        <v>0</v>
      </c>
      <c r="AE12" s="5"/>
      <c r="AF12" s="5"/>
      <c r="AG12" s="5">
        <f t="shared" si="9"/>
        <v>0</v>
      </c>
      <c r="AH12" s="5"/>
      <c r="AI12" s="5"/>
      <c r="AJ12" s="5">
        <f t="shared" si="10"/>
        <v>0</v>
      </c>
      <c r="AK12" s="5"/>
      <c r="AL12" s="5"/>
      <c r="AM12" s="5">
        <f t="shared" si="11"/>
        <v>0</v>
      </c>
      <c r="AN12" s="5">
        <f t="shared" si="12"/>
        <v>45</v>
      </c>
      <c r="AO12" s="5">
        <f t="shared" si="12"/>
        <v>55</v>
      </c>
      <c r="AP12" s="5">
        <f t="shared" si="13"/>
        <v>0</v>
      </c>
      <c r="AQ12">
        <f t="shared" si="14"/>
        <v>0</v>
      </c>
    </row>
    <row r="13" spans="1:43">
      <c r="A13">
        <v>9</v>
      </c>
      <c r="B13" s="8" t="s">
        <v>23</v>
      </c>
      <c r="C13" s="8">
        <v>45</v>
      </c>
      <c r="D13" s="5">
        <v>200</v>
      </c>
      <c r="E13" s="5">
        <v>173</v>
      </c>
      <c r="F13" s="5">
        <f t="shared" si="0"/>
        <v>72</v>
      </c>
      <c r="G13" s="5">
        <v>178</v>
      </c>
      <c r="H13" s="5">
        <v>227</v>
      </c>
      <c r="I13" s="5">
        <f t="shared" si="1"/>
        <v>23</v>
      </c>
      <c r="J13" s="5">
        <v>50</v>
      </c>
      <c r="K13" s="5">
        <v>42</v>
      </c>
      <c r="L13" s="5">
        <f t="shared" si="2"/>
        <v>31</v>
      </c>
      <c r="M13" s="5"/>
      <c r="N13" s="5">
        <v>6</v>
      </c>
      <c r="O13" s="5">
        <f t="shared" si="3"/>
        <v>25</v>
      </c>
      <c r="P13" s="5">
        <v>119</v>
      </c>
      <c r="Q13" s="5">
        <v>135</v>
      </c>
      <c r="R13" s="5">
        <f t="shared" si="4"/>
        <v>9</v>
      </c>
      <c r="S13" s="5">
        <v>52</v>
      </c>
      <c r="T13" s="5">
        <v>61</v>
      </c>
      <c r="U13" s="5">
        <f t="shared" si="5"/>
        <v>0</v>
      </c>
      <c r="V13" s="5">
        <v>182</v>
      </c>
      <c r="W13" s="5"/>
      <c r="X13" s="5">
        <f t="shared" si="6"/>
        <v>182</v>
      </c>
      <c r="Y13" s="5"/>
      <c r="Z13" s="5"/>
      <c r="AA13" s="5">
        <f t="shared" si="7"/>
        <v>182</v>
      </c>
      <c r="AB13" s="5">
        <v>220</v>
      </c>
      <c r="AC13" s="5">
        <v>64</v>
      </c>
      <c r="AD13" s="5">
        <f t="shared" si="8"/>
        <v>338</v>
      </c>
      <c r="AE13" s="5"/>
      <c r="AF13" s="5">
        <v>34</v>
      </c>
      <c r="AG13" s="5">
        <f t="shared" si="9"/>
        <v>304</v>
      </c>
      <c r="AH13" s="5"/>
      <c r="AI13" s="5"/>
      <c r="AJ13" s="5">
        <f t="shared" si="10"/>
        <v>304</v>
      </c>
      <c r="AK13" s="5"/>
      <c r="AL13" s="5"/>
      <c r="AM13" s="5">
        <f t="shared" si="11"/>
        <v>304</v>
      </c>
      <c r="AN13" s="5">
        <f t="shared" si="12"/>
        <v>1001</v>
      </c>
      <c r="AO13" s="5">
        <f t="shared" si="12"/>
        <v>742</v>
      </c>
      <c r="AP13" s="5">
        <f t="shared" si="13"/>
        <v>304</v>
      </c>
      <c r="AQ13">
        <f t="shared" si="14"/>
        <v>0</v>
      </c>
    </row>
    <row r="14" spans="1:43">
      <c r="A14">
        <v>10</v>
      </c>
      <c r="B14" s="7" t="s">
        <v>52</v>
      </c>
      <c r="C14" s="7">
        <v>3</v>
      </c>
      <c r="D14" s="5">
        <v>719</v>
      </c>
      <c r="E14" s="5">
        <v>666</v>
      </c>
      <c r="F14" s="5">
        <f t="shared" si="0"/>
        <v>56</v>
      </c>
      <c r="G14" s="5">
        <v>299</v>
      </c>
      <c r="H14" s="5">
        <v>338</v>
      </c>
      <c r="I14" s="5">
        <f t="shared" si="1"/>
        <v>17</v>
      </c>
      <c r="J14" s="5">
        <v>60</v>
      </c>
      <c r="K14" s="5">
        <v>32</v>
      </c>
      <c r="L14" s="5">
        <f t="shared" si="2"/>
        <v>45</v>
      </c>
      <c r="M14" s="5">
        <v>60</v>
      </c>
      <c r="N14" s="5">
        <v>67</v>
      </c>
      <c r="O14" s="5">
        <f t="shared" si="3"/>
        <v>38</v>
      </c>
      <c r="P14" s="5">
        <v>126</v>
      </c>
      <c r="Q14" s="5">
        <v>132</v>
      </c>
      <c r="R14" s="5">
        <f t="shared" si="4"/>
        <v>32</v>
      </c>
      <c r="S14" s="5">
        <v>120</v>
      </c>
      <c r="T14" s="5">
        <v>115</v>
      </c>
      <c r="U14" s="5">
        <f t="shared" si="5"/>
        <v>37</v>
      </c>
      <c r="V14" s="5">
        <v>120</v>
      </c>
      <c r="W14" s="5">
        <v>83</v>
      </c>
      <c r="X14" s="5">
        <f t="shared" si="6"/>
        <v>74</v>
      </c>
      <c r="Y14" s="5"/>
      <c r="Z14" s="5">
        <v>1</v>
      </c>
      <c r="AA14" s="5">
        <f t="shared" si="7"/>
        <v>73</v>
      </c>
      <c r="AB14" s="5">
        <v>50</v>
      </c>
      <c r="AC14" s="5">
        <v>85</v>
      </c>
      <c r="AD14" s="5">
        <f t="shared" si="8"/>
        <v>38</v>
      </c>
      <c r="AE14" s="5">
        <v>60</v>
      </c>
      <c r="AF14" s="5">
        <v>68</v>
      </c>
      <c r="AG14" s="5">
        <f t="shared" si="9"/>
        <v>30</v>
      </c>
      <c r="AH14" s="5"/>
      <c r="AI14" s="5"/>
      <c r="AJ14" s="5">
        <f t="shared" si="10"/>
        <v>30</v>
      </c>
      <c r="AK14" s="5"/>
      <c r="AL14" s="5"/>
      <c r="AM14" s="5">
        <f t="shared" si="11"/>
        <v>30</v>
      </c>
      <c r="AN14" s="5">
        <f t="shared" si="12"/>
        <v>1614</v>
      </c>
      <c r="AO14" s="5">
        <f t="shared" si="12"/>
        <v>1587</v>
      </c>
      <c r="AP14" s="5">
        <f t="shared" si="13"/>
        <v>30</v>
      </c>
      <c r="AQ14">
        <f t="shared" si="14"/>
        <v>0</v>
      </c>
    </row>
    <row r="15" spans="1:43">
      <c r="A15">
        <v>11</v>
      </c>
      <c r="B15" s="7" t="s">
        <v>24</v>
      </c>
      <c r="C15" s="7">
        <v>1861</v>
      </c>
      <c r="D15" s="5"/>
      <c r="E15" s="5">
        <v>932</v>
      </c>
      <c r="F15" s="5">
        <f t="shared" si="0"/>
        <v>929</v>
      </c>
      <c r="G15" s="5"/>
      <c r="H15" s="5">
        <v>42</v>
      </c>
      <c r="I15" s="5">
        <f t="shared" si="1"/>
        <v>887</v>
      </c>
      <c r="J15" s="5"/>
      <c r="K15" s="5">
        <v>40</v>
      </c>
      <c r="L15" s="5">
        <f t="shared" si="2"/>
        <v>847</v>
      </c>
      <c r="M15" s="5"/>
      <c r="N15" s="5">
        <v>22</v>
      </c>
      <c r="O15" s="5">
        <f t="shared" si="3"/>
        <v>825</v>
      </c>
      <c r="P15" s="5"/>
      <c r="Q15" s="5"/>
      <c r="R15" s="5">
        <f t="shared" si="4"/>
        <v>825</v>
      </c>
      <c r="S15" s="5"/>
      <c r="T15" s="5">
        <v>8</v>
      </c>
      <c r="U15" s="5">
        <f t="shared" si="5"/>
        <v>817</v>
      </c>
      <c r="V15" s="5"/>
      <c r="W15" s="5">
        <v>6</v>
      </c>
      <c r="X15" s="5">
        <f t="shared" si="6"/>
        <v>811</v>
      </c>
      <c r="Y15" s="5"/>
      <c r="Z15" s="5"/>
      <c r="AA15" s="5">
        <f t="shared" si="7"/>
        <v>811</v>
      </c>
      <c r="AB15" s="5"/>
      <c r="AC15" s="5">
        <v>11</v>
      </c>
      <c r="AD15" s="5">
        <f t="shared" si="8"/>
        <v>800</v>
      </c>
      <c r="AE15" s="5"/>
      <c r="AF15" s="5">
        <v>13</v>
      </c>
      <c r="AG15" s="5">
        <f t="shared" si="9"/>
        <v>787</v>
      </c>
      <c r="AH15" s="5"/>
      <c r="AI15" s="5"/>
      <c r="AJ15" s="5">
        <f t="shared" si="10"/>
        <v>787</v>
      </c>
      <c r="AK15" s="5"/>
      <c r="AL15" s="5"/>
      <c r="AM15" s="5">
        <f t="shared" si="11"/>
        <v>787</v>
      </c>
      <c r="AN15" s="5">
        <f t="shared" si="12"/>
        <v>0</v>
      </c>
      <c r="AO15" s="5">
        <f t="shared" si="12"/>
        <v>1074</v>
      </c>
      <c r="AP15" s="5">
        <f t="shared" si="13"/>
        <v>787</v>
      </c>
      <c r="AQ15">
        <f t="shared" si="14"/>
        <v>0</v>
      </c>
    </row>
    <row r="16" spans="1:43">
      <c r="A16">
        <v>12</v>
      </c>
      <c r="B16" s="7" t="s">
        <v>25</v>
      </c>
      <c r="C16" s="7">
        <v>1659</v>
      </c>
      <c r="D16" s="5"/>
      <c r="E16" s="5">
        <v>11</v>
      </c>
      <c r="F16" s="5">
        <f t="shared" si="0"/>
        <v>1648</v>
      </c>
      <c r="G16" s="5"/>
      <c r="H16" s="5">
        <v>68</v>
      </c>
      <c r="I16" s="5">
        <f t="shared" si="1"/>
        <v>1580</v>
      </c>
      <c r="J16" s="5"/>
      <c r="K16" s="5">
        <v>30</v>
      </c>
      <c r="L16" s="5">
        <f t="shared" si="2"/>
        <v>1550</v>
      </c>
      <c r="M16" s="5"/>
      <c r="N16" s="5">
        <v>9</v>
      </c>
      <c r="O16" s="5">
        <f t="shared" si="3"/>
        <v>1541</v>
      </c>
      <c r="P16" s="5"/>
      <c r="Q16" s="5">
        <v>5</v>
      </c>
      <c r="R16" s="5">
        <f t="shared" si="4"/>
        <v>1536</v>
      </c>
      <c r="S16" s="5"/>
      <c r="T16" s="5">
        <v>24</v>
      </c>
      <c r="U16" s="5">
        <f t="shared" si="5"/>
        <v>1512</v>
      </c>
      <c r="V16" s="5"/>
      <c r="W16" s="5">
        <v>313</v>
      </c>
      <c r="X16" s="5">
        <f t="shared" si="6"/>
        <v>1199</v>
      </c>
      <c r="Y16" s="5"/>
      <c r="Z16" s="5">
        <v>5</v>
      </c>
      <c r="AA16" s="5">
        <f t="shared" si="7"/>
        <v>1194</v>
      </c>
      <c r="AB16" s="5"/>
      <c r="AC16" s="5">
        <v>131</v>
      </c>
      <c r="AD16" s="5">
        <f t="shared" si="8"/>
        <v>1063</v>
      </c>
      <c r="AE16" s="5"/>
      <c r="AF16" s="5">
        <v>118</v>
      </c>
      <c r="AG16" s="5">
        <f t="shared" si="9"/>
        <v>945</v>
      </c>
      <c r="AH16" s="5"/>
      <c r="AI16" s="5"/>
      <c r="AJ16" s="5">
        <f t="shared" si="10"/>
        <v>945</v>
      </c>
      <c r="AK16" s="5"/>
      <c r="AL16" s="5"/>
      <c r="AM16" s="5">
        <f t="shared" si="11"/>
        <v>945</v>
      </c>
      <c r="AN16" s="5">
        <f t="shared" si="12"/>
        <v>0</v>
      </c>
      <c r="AO16" s="5">
        <f t="shared" si="12"/>
        <v>714</v>
      </c>
      <c r="AP16" s="5">
        <f t="shared" si="13"/>
        <v>945</v>
      </c>
      <c r="AQ16">
        <f t="shared" si="14"/>
        <v>0</v>
      </c>
    </row>
    <row r="17" spans="1:43">
      <c r="A17">
        <v>13</v>
      </c>
      <c r="B17" s="4" t="s">
        <v>26</v>
      </c>
      <c r="C17" s="7">
        <v>63</v>
      </c>
      <c r="D17" s="5"/>
      <c r="E17" s="5">
        <v>42</v>
      </c>
      <c r="F17" s="5">
        <f t="shared" si="0"/>
        <v>21</v>
      </c>
      <c r="G17" s="5">
        <v>50</v>
      </c>
      <c r="H17" s="5">
        <v>30</v>
      </c>
      <c r="I17" s="5">
        <f t="shared" si="1"/>
        <v>41</v>
      </c>
      <c r="J17" s="5"/>
      <c r="K17" s="5">
        <v>7</v>
      </c>
      <c r="L17" s="5">
        <f t="shared" si="2"/>
        <v>34</v>
      </c>
      <c r="M17" s="5"/>
      <c r="N17" s="5"/>
      <c r="O17" s="5">
        <f t="shared" si="3"/>
        <v>34</v>
      </c>
      <c r="P17" s="5">
        <v>43</v>
      </c>
      <c r="Q17" s="5">
        <v>24</v>
      </c>
      <c r="R17" s="5">
        <f t="shared" si="4"/>
        <v>53</v>
      </c>
      <c r="S17" s="5">
        <v>50</v>
      </c>
      <c r="T17" s="5">
        <v>56</v>
      </c>
      <c r="U17" s="5">
        <f t="shared" si="5"/>
        <v>47</v>
      </c>
      <c r="V17" s="5"/>
      <c r="W17" s="5">
        <v>16</v>
      </c>
      <c r="X17" s="5">
        <f t="shared" si="6"/>
        <v>31</v>
      </c>
      <c r="Y17" s="5"/>
      <c r="Z17" s="5">
        <v>2</v>
      </c>
      <c r="AA17" s="5">
        <f t="shared" si="7"/>
        <v>29</v>
      </c>
      <c r="AB17" s="5">
        <v>30</v>
      </c>
      <c r="AC17" s="5">
        <v>29</v>
      </c>
      <c r="AD17" s="5">
        <f t="shared" si="8"/>
        <v>30</v>
      </c>
      <c r="AE17" s="5"/>
      <c r="AF17" s="5">
        <v>28</v>
      </c>
      <c r="AG17" s="5">
        <f t="shared" si="9"/>
        <v>2</v>
      </c>
      <c r="AH17" s="5"/>
      <c r="AI17" s="5"/>
      <c r="AJ17" s="5">
        <f t="shared" si="10"/>
        <v>2</v>
      </c>
      <c r="AK17" s="5"/>
      <c r="AL17" s="5"/>
      <c r="AM17" s="5">
        <f t="shared" si="11"/>
        <v>2</v>
      </c>
      <c r="AN17" s="5">
        <f t="shared" si="12"/>
        <v>173</v>
      </c>
      <c r="AO17" s="5">
        <f t="shared" si="12"/>
        <v>234</v>
      </c>
      <c r="AP17" s="5">
        <f t="shared" si="13"/>
        <v>2</v>
      </c>
      <c r="AQ17">
        <f t="shared" si="14"/>
        <v>0</v>
      </c>
    </row>
    <row r="18" spans="1:43">
      <c r="A18">
        <v>14</v>
      </c>
      <c r="B18" s="4" t="s">
        <v>27</v>
      </c>
      <c r="C18" s="7">
        <v>0</v>
      </c>
      <c r="D18" s="5"/>
      <c r="E18" s="5"/>
      <c r="F18" s="5">
        <f t="shared" si="0"/>
        <v>0</v>
      </c>
      <c r="G18" s="5"/>
      <c r="H18" s="5"/>
      <c r="I18" s="5">
        <f t="shared" si="1"/>
        <v>0</v>
      </c>
      <c r="J18" s="5"/>
      <c r="K18" s="5"/>
      <c r="L18" s="5">
        <f t="shared" si="2"/>
        <v>0</v>
      </c>
      <c r="M18" s="5"/>
      <c r="N18" s="5"/>
      <c r="O18" s="5">
        <f t="shared" si="3"/>
        <v>0</v>
      </c>
      <c r="P18" s="5">
        <v>14</v>
      </c>
      <c r="Q18" s="5">
        <v>3</v>
      </c>
      <c r="R18" s="5">
        <f t="shared" si="4"/>
        <v>11</v>
      </c>
      <c r="S18" s="5">
        <v>50</v>
      </c>
      <c r="T18" s="5">
        <v>16</v>
      </c>
      <c r="U18" s="5">
        <f t="shared" si="5"/>
        <v>45</v>
      </c>
      <c r="V18" s="5"/>
      <c r="W18" s="5">
        <v>4</v>
      </c>
      <c r="X18" s="5">
        <f t="shared" si="6"/>
        <v>41</v>
      </c>
      <c r="Y18" s="5"/>
      <c r="Z18" s="5"/>
      <c r="AA18" s="5">
        <f t="shared" si="7"/>
        <v>41</v>
      </c>
      <c r="AB18" s="5"/>
      <c r="AC18" s="5">
        <v>22</v>
      </c>
      <c r="AD18" s="5">
        <f t="shared" si="8"/>
        <v>19</v>
      </c>
      <c r="AE18" s="5"/>
      <c r="AF18" s="5">
        <v>4</v>
      </c>
      <c r="AG18" s="5">
        <f t="shared" si="9"/>
        <v>15</v>
      </c>
      <c r="AH18" s="5"/>
      <c r="AI18" s="5"/>
      <c r="AJ18" s="5">
        <f t="shared" si="10"/>
        <v>15</v>
      </c>
      <c r="AK18" s="5"/>
      <c r="AL18" s="5"/>
      <c r="AM18" s="5">
        <f t="shared" si="11"/>
        <v>15</v>
      </c>
      <c r="AN18" s="5">
        <f t="shared" si="12"/>
        <v>64</v>
      </c>
      <c r="AO18" s="5">
        <f t="shared" si="12"/>
        <v>49</v>
      </c>
      <c r="AP18" s="5">
        <f t="shared" si="13"/>
        <v>15</v>
      </c>
      <c r="AQ18">
        <f t="shared" si="14"/>
        <v>0</v>
      </c>
    </row>
    <row r="19" spans="1:43">
      <c r="A19">
        <v>15</v>
      </c>
      <c r="B19" s="7" t="s">
        <v>30</v>
      </c>
      <c r="C19" s="7">
        <v>0</v>
      </c>
      <c r="D19" s="5">
        <v>90</v>
      </c>
      <c r="E19" s="5">
        <f>18+12+7+11+1+1+1+5+11+5+1+1+3+2</f>
        <v>79</v>
      </c>
      <c r="F19" s="5">
        <f t="shared" si="0"/>
        <v>11</v>
      </c>
      <c r="G19" s="5">
        <v>50</v>
      </c>
      <c r="H19" s="5">
        <f>1+3+5+2+4+4+2+1+9+2+4+2</f>
        <v>39</v>
      </c>
      <c r="I19" s="5">
        <f t="shared" si="1"/>
        <v>22</v>
      </c>
      <c r="J19" s="5"/>
      <c r="K19" s="5">
        <f>5+2+2+3+1+1+1</f>
        <v>15</v>
      </c>
      <c r="L19" s="5">
        <f t="shared" si="2"/>
        <v>7</v>
      </c>
      <c r="M19" s="5"/>
      <c r="N19" s="5"/>
      <c r="O19" s="5">
        <f t="shared" si="3"/>
        <v>7</v>
      </c>
      <c r="P19" s="5">
        <v>30</v>
      </c>
      <c r="Q19" s="5">
        <f>1+4+3+7+3+8+9+1</f>
        <v>36</v>
      </c>
      <c r="R19" s="5">
        <f t="shared" si="4"/>
        <v>1</v>
      </c>
      <c r="S19" s="5">
        <v>56</v>
      </c>
      <c r="T19" s="5">
        <f>0</f>
        <v>0</v>
      </c>
      <c r="U19" s="5">
        <f t="shared" si="5"/>
        <v>57</v>
      </c>
      <c r="V19" s="5"/>
      <c r="W19" s="5">
        <f>1+1</f>
        <v>2</v>
      </c>
      <c r="X19" s="5">
        <f t="shared" si="6"/>
        <v>55</v>
      </c>
      <c r="Y19" s="5"/>
      <c r="Z19" s="5"/>
      <c r="AA19" s="5">
        <f t="shared" si="7"/>
        <v>55</v>
      </c>
      <c r="AB19" s="5"/>
      <c r="AC19" s="5">
        <v>4</v>
      </c>
      <c r="AD19" s="5">
        <f t="shared" si="8"/>
        <v>51</v>
      </c>
      <c r="AE19" s="5"/>
      <c r="AF19" s="5">
        <f>1+1+1+1+4+2+1</f>
        <v>11</v>
      </c>
      <c r="AG19" s="5">
        <f t="shared" si="9"/>
        <v>40</v>
      </c>
      <c r="AH19" s="5"/>
      <c r="AI19" s="5"/>
      <c r="AJ19" s="5">
        <f t="shared" si="10"/>
        <v>40</v>
      </c>
      <c r="AK19" s="5"/>
      <c r="AL19" s="5"/>
      <c r="AM19" s="5">
        <f t="shared" si="11"/>
        <v>40</v>
      </c>
      <c r="AN19" s="5">
        <f t="shared" si="12"/>
        <v>226</v>
      </c>
      <c r="AO19" s="5">
        <f t="shared" si="12"/>
        <v>186</v>
      </c>
      <c r="AP19" s="5">
        <f t="shared" si="13"/>
        <v>40</v>
      </c>
      <c r="AQ19">
        <f t="shared" si="14"/>
        <v>0</v>
      </c>
    </row>
    <row r="20" spans="1:43">
      <c r="A20">
        <v>16</v>
      </c>
      <c r="B20" s="7" t="s">
        <v>31</v>
      </c>
      <c r="C20" s="7">
        <v>46</v>
      </c>
      <c r="D20" s="5">
        <v>30</v>
      </c>
      <c r="E20" s="5">
        <f>5+11+1+1+1+2+3+1+6+1</f>
        <v>32</v>
      </c>
      <c r="F20" s="5">
        <f t="shared" si="0"/>
        <v>44</v>
      </c>
      <c r="G20" s="5"/>
      <c r="H20" s="5">
        <f>1+5+1</f>
        <v>7</v>
      </c>
      <c r="I20" s="5">
        <f t="shared" si="1"/>
        <v>37</v>
      </c>
      <c r="J20" s="5"/>
      <c r="K20" s="5">
        <f>1+1</f>
        <v>2</v>
      </c>
      <c r="L20" s="5">
        <f t="shared" si="2"/>
        <v>35</v>
      </c>
      <c r="M20" s="5"/>
      <c r="N20" s="5">
        <f>2</f>
        <v>2</v>
      </c>
      <c r="O20" s="5">
        <f t="shared" si="3"/>
        <v>33</v>
      </c>
      <c r="P20" s="5">
        <v>6</v>
      </c>
      <c r="Q20" s="5">
        <f>1+20+3+3</f>
        <v>27</v>
      </c>
      <c r="R20" s="5">
        <f t="shared" si="4"/>
        <v>12</v>
      </c>
      <c r="S20" s="5">
        <v>50</v>
      </c>
      <c r="T20" s="5">
        <f>6+3</f>
        <v>9</v>
      </c>
      <c r="U20" s="5">
        <f t="shared" si="5"/>
        <v>53</v>
      </c>
      <c r="V20" s="5"/>
      <c r="W20" s="5">
        <f>1+1+1+9</f>
        <v>12</v>
      </c>
      <c r="X20" s="5">
        <f t="shared" si="6"/>
        <v>41</v>
      </c>
      <c r="Y20" s="5"/>
      <c r="Z20" s="5">
        <v>1</v>
      </c>
      <c r="AA20" s="5">
        <f t="shared" si="7"/>
        <v>40</v>
      </c>
      <c r="AB20" s="5"/>
      <c r="AC20" s="5">
        <f>1+1+2+1+1+2</f>
        <v>8</v>
      </c>
      <c r="AD20" s="5">
        <f t="shared" si="8"/>
        <v>32</v>
      </c>
      <c r="AE20" s="5"/>
      <c r="AF20" s="5">
        <f>1+1+1+1+1+1+1+1+1</f>
        <v>9</v>
      </c>
      <c r="AG20" s="5">
        <f t="shared" si="9"/>
        <v>23</v>
      </c>
      <c r="AH20" s="5"/>
      <c r="AI20" s="5"/>
      <c r="AJ20" s="5">
        <f t="shared" si="10"/>
        <v>23</v>
      </c>
      <c r="AK20" s="5"/>
      <c r="AL20" s="5"/>
      <c r="AM20" s="5">
        <f t="shared" si="11"/>
        <v>23</v>
      </c>
      <c r="AN20" s="5">
        <f t="shared" si="12"/>
        <v>86</v>
      </c>
      <c r="AO20" s="5">
        <f t="shared" si="12"/>
        <v>109</v>
      </c>
      <c r="AP20" s="5">
        <f t="shared" si="13"/>
        <v>23</v>
      </c>
      <c r="AQ20">
        <f t="shared" si="14"/>
        <v>0</v>
      </c>
    </row>
    <row r="21" spans="1:43">
      <c r="A21">
        <v>17</v>
      </c>
      <c r="B21" s="7" t="s">
        <v>32</v>
      </c>
      <c r="C21" s="7">
        <v>19</v>
      </c>
      <c r="D21" s="5">
        <f>55+90+35+20</f>
        <v>200</v>
      </c>
      <c r="E21" s="5">
        <f>53+45+64+2+7+21+3+3+1+1</f>
        <v>200</v>
      </c>
      <c r="F21" s="5">
        <f t="shared" si="0"/>
        <v>19</v>
      </c>
      <c r="G21" s="5">
        <f>50</f>
        <v>50</v>
      </c>
      <c r="H21" s="5">
        <f>7+2+1+2+7+3+2+3+2+5+3+2</f>
        <v>39</v>
      </c>
      <c r="I21" s="5">
        <f t="shared" si="1"/>
        <v>30</v>
      </c>
      <c r="J21" s="5"/>
      <c r="K21" s="5">
        <f>3+1+6+3+3+7+1+1</f>
        <v>25</v>
      </c>
      <c r="L21" s="5">
        <f t="shared" si="2"/>
        <v>5</v>
      </c>
      <c r="M21" s="5"/>
      <c r="N21" s="5">
        <v>2</v>
      </c>
      <c r="O21" s="5">
        <f t="shared" si="3"/>
        <v>3</v>
      </c>
      <c r="P21" s="5">
        <f>28</f>
        <v>28</v>
      </c>
      <c r="Q21" s="5">
        <f>2+1+1+5+2+2+7</f>
        <v>20</v>
      </c>
      <c r="R21" s="5">
        <f t="shared" si="4"/>
        <v>11</v>
      </c>
      <c r="S21" s="5">
        <f>100</f>
        <v>100</v>
      </c>
      <c r="T21" s="5">
        <f>2+7+2+2+4</f>
        <v>17</v>
      </c>
      <c r="U21" s="5">
        <f t="shared" si="5"/>
        <v>94</v>
      </c>
      <c r="V21" s="5"/>
      <c r="W21" s="5">
        <f>4+3+1+4+7+3+4+4+1+1+1+1+1</f>
        <v>35</v>
      </c>
      <c r="X21" s="5">
        <f t="shared" si="6"/>
        <v>59</v>
      </c>
      <c r="Y21" s="5"/>
      <c r="Z21" s="5">
        <v>3</v>
      </c>
      <c r="AA21" s="5">
        <f t="shared" si="7"/>
        <v>56</v>
      </c>
      <c r="AB21" s="5"/>
      <c r="AC21" s="5">
        <f>1+6+13+2+1+7+5+1+2+3+5+3+2</f>
        <v>51</v>
      </c>
      <c r="AD21" s="5">
        <f t="shared" si="8"/>
        <v>5</v>
      </c>
      <c r="AE21" s="5">
        <f>50+100</f>
        <v>150</v>
      </c>
      <c r="AF21" s="5">
        <f>5+3+4+5+1+3+2+1+6+6+4+4+3+2+3+3</f>
        <v>55</v>
      </c>
      <c r="AG21" s="5">
        <f t="shared" si="9"/>
        <v>100</v>
      </c>
      <c r="AH21" s="5"/>
      <c r="AI21" s="5"/>
      <c r="AJ21" s="5">
        <f t="shared" si="10"/>
        <v>100</v>
      </c>
      <c r="AK21" s="5"/>
      <c r="AL21" s="5"/>
      <c r="AM21" s="5">
        <f t="shared" si="11"/>
        <v>100</v>
      </c>
      <c r="AN21" s="5">
        <f t="shared" si="12"/>
        <v>528</v>
      </c>
      <c r="AO21" s="5">
        <f t="shared" si="12"/>
        <v>447</v>
      </c>
      <c r="AP21" s="5">
        <f t="shared" si="13"/>
        <v>100</v>
      </c>
      <c r="AQ21">
        <f t="shared" si="14"/>
        <v>0</v>
      </c>
    </row>
    <row r="22" spans="1:43">
      <c r="A22">
        <v>18</v>
      </c>
      <c r="B22" s="7" t="s">
        <v>33</v>
      </c>
      <c r="C22" s="7">
        <v>33</v>
      </c>
      <c r="D22" s="5"/>
      <c r="E22" s="5">
        <f>4+3+2</f>
        <v>9</v>
      </c>
      <c r="F22" s="5">
        <f t="shared" si="0"/>
        <v>24</v>
      </c>
      <c r="G22" s="5"/>
      <c r="H22" s="5">
        <f>3+1</f>
        <v>4</v>
      </c>
      <c r="I22" s="5">
        <f t="shared" si="1"/>
        <v>20</v>
      </c>
      <c r="J22" s="5"/>
      <c r="K22" s="5">
        <f>2+1</f>
        <v>3</v>
      </c>
      <c r="L22" s="5">
        <f t="shared" si="2"/>
        <v>17</v>
      </c>
      <c r="M22" s="5"/>
      <c r="N22" s="5"/>
      <c r="O22" s="5">
        <f t="shared" si="3"/>
        <v>17</v>
      </c>
      <c r="P22" s="5"/>
      <c r="Q22" s="5">
        <f>1+4+1+1</f>
        <v>7</v>
      </c>
      <c r="R22" s="5">
        <f t="shared" si="4"/>
        <v>10</v>
      </c>
      <c r="S22" s="5">
        <v>50</v>
      </c>
      <c r="T22" s="5">
        <f>1+4+1+3+1</f>
        <v>10</v>
      </c>
      <c r="U22" s="5">
        <f t="shared" si="5"/>
        <v>50</v>
      </c>
      <c r="V22" s="5"/>
      <c r="W22" s="5">
        <f>2+1+1+2+1</f>
        <v>7</v>
      </c>
      <c r="X22" s="5">
        <f t="shared" si="6"/>
        <v>43</v>
      </c>
      <c r="Y22" s="5"/>
      <c r="Z22" s="5">
        <v>1</v>
      </c>
      <c r="AA22" s="5">
        <f t="shared" si="7"/>
        <v>42</v>
      </c>
      <c r="AB22" s="5"/>
      <c r="AC22" s="5">
        <f>1+1+2+3+1+3+1+2+1+3+4+2+2</f>
        <v>26</v>
      </c>
      <c r="AD22" s="5">
        <f t="shared" si="8"/>
        <v>16</v>
      </c>
      <c r="AE22" s="5"/>
      <c r="AF22" s="5">
        <f>2+2+1+1+2+2+1+2+3</f>
        <v>16</v>
      </c>
      <c r="AG22" s="5">
        <f t="shared" si="9"/>
        <v>0</v>
      </c>
      <c r="AH22" s="5"/>
      <c r="AI22" s="5"/>
      <c r="AJ22" s="5">
        <f t="shared" si="10"/>
        <v>0</v>
      </c>
      <c r="AK22" s="5"/>
      <c r="AL22" s="5"/>
      <c r="AM22" s="5">
        <f t="shared" si="11"/>
        <v>0</v>
      </c>
      <c r="AN22" s="5">
        <f t="shared" si="12"/>
        <v>50</v>
      </c>
      <c r="AO22" s="5">
        <f t="shared" si="12"/>
        <v>83</v>
      </c>
      <c r="AP22" s="5">
        <f t="shared" si="13"/>
        <v>0</v>
      </c>
      <c r="AQ22">
        <f t="shared" si="14"/>
        <v>0</v>
      </c>
    </row>
    <row r="23" spans="1:43">
      <c r="A23">
        <v>19</v>
      </c>
      <c r="B23" s="7" t="s">
        <v>34</v>
      </c>
      <c r="C23" s="7">
        <v>88</v>
      </c>
      <c r="D23" s="5"/>
      <c r="E23" s="5"/>
      <c r="F23" s="5">
        <f t="shared" si="0"/>
        <v>88</v>
      </c>
      <c r="G23" s="5"/>
      <c r="H23" s="5">
        <f>1+1</f>
        <v>2</v>
      </c>
      <c r="I23" s="5">
        <f t="shared" si="1"/>
        <v>86</v>
      </c>
      <c r="J23" s="5"/>
      <c r="K23" s="5"/>
      <c r="L23" s="5">
        <f t="shared" si="2"/>
        <v>86</v>
      </c>
      <c r="M23" s="5"/>
      <c r="N23" s="5"/>
      <c r="O23" s="5">
        <f t="shared" si="3"/>
        <v>86</v>
      </c>
      <c r="P23" s="5"/>
      <c r="Q23" s="5">
        <f>1</f>
        <v>1</v>
      </c>
      <c r="R23" s="5">
        <f t="shared" si="4"/>
        <v>85</v>
      </c>
      <c r="S23" s="5"/>
      <c r="T23" s="5">
        <f>1+1+1+2+4+2+2+2+1+4+1+4</f>
        <v>25</v>
      </c>
      <c r="U23" s="5">
        <f t="shared" si="5"/>
        <v>60</v>
      </c>
      <c r="V23" s="5"/>
      <c r="W23" s="5">
        <v>1</v>
      </c>
      <c r="X23" s="5">
        <f t="shared" si="6"/>
        <v>59</v>
      </c>
      <c r="Y23" s="5"/>
      <c r="Z23" s="5"/>
      <c r="AA23" s="5">
        <f t="shared" si="7"/>
        <v>59</v>
      </c>
      <c r="AB23" s="5"/>
      <c r="AC23" s="5">
        <f>1+1+2+2+1</f>
        <v>7</v>
      </c>
      <c r="AD23" s="5">
        <f t="shared" si="8"/>
        <v>52</v>
      </c>
      <c r="AE23" s="5"/>
      <c r="AF23" s="5">
        <f>1+1+1+2+1+3+5+2+1+2</f>
        <v>19</v>
      </c>
      <c r="AG23" s="5">
        <f t="shared" si="9"/>
        <v>33</v>
      </c>
      <c r="AH23" s="5"/>
      <c r="AI23" s="5"/>
      <c r="AJ23" s="5">
        <f t="shared" si="10"/>
        <v>33</v>
      </c>
      <c r="AK23" s="5"/>
      <c r="AL23" s="5"/>
      <c r="AM23" s="5">
        <f t="shared" si="11"/>
        <v>33</v>
      </c>
      <c r="AN23" s="5">
        <f t="shared" si="12"/>
        <v>0</v>
      </c>
      <c r="AO23" s="5">
        <f t="shared" si="12"/>
        <v>55</v>
      </c>
      <c r="AP23" s="5">
        <f t="shared" si="13"/>
        <v>33</v>
      </c>
      <c r="AQ23">
        <f t="shared" si="14"/>
        <v>0</v>
      </c>
    </row>
    <row r="24" spans="1:43">
      <c r="A24">
        <v>20</v>
      </c>
      <c r="B24" s="7" t="s">
        <v>35</v>
      </c>
      <c r="C24" s="7">
        <v>273</v>
      </c>
      <c r="D24" s="5"/>
      <c r="E24" s="5">
        <v>4</v>
      </c>
      <c r="F24" s="5">
        <f t="shared" si="0"/>
        <v>269</v>
      </c>
      <c r="G24" s="5"/>
      <c r="H24" s="5"/>
      <c r="I24" s="5">
        <f t="shared" si="1"/>
        <v>269</v>
      </c>
      <c r="J24" s="5"/>
      <c r="K24" s="5"/>
      <c r="L24" s="5">
        <f t="shared" si="2"/>
        <v>269</v>
      </c>
      <c r="M24" s="5"/>
      <c r="N24" s="5"/>
      <c r="O24" s="5">
        <f t="shared" si="3"/>
        <v>269</v>
      </c>
      <c r="P24" s="5"/>
      <c r="Q24" s="5">
        <v>3</v>
      </c>
      <c r="R24" s="5">
        <f t="shared" si="4"/>
        <v>266</v>
      </c>
      <c r="S24" s="5"/>
      <c r="T24" s="5">
        <f>2+1+1+1</f>
        <v>5</v>
      </c>
      <c r="U24" s="5">
        <f t="shared" si="5"/>
        <v>261</v>
      </c>
      <c r="V24" s="5"/>
      <c r="W24" s="5">
        <v>1</v>
      </c>
      <c r="X24" s="5">
        <f t="shared" si="6"/>
        <v>260</v>
      </c>
      <c r="Y24" s="5"/>
      <c r="Z24" s="5"/>
      <c r="AA24" s="5">
        <f t="shared" si="7"/>
        <v>260</v>
      </c>
      <c r="AB24" s="5"/>
      <c r="AC24" s="5">
        <v>1</v>
      </c>
      <c r="AD24" s="5">
        <f t="shared" si="8"/>
        <v>259</v>
      </c>
      <c r="AE24" s="5"/>
      <c r="AF24" s="5"/>
      <c r="AG24" s="5">
        <f t="shared" si="9"/>
        <v>259</v>
      </c>
      <c r="AH24" s="5"/>
      <c r="AI24" s="5"/>
      <c r="AJ24" s="5">
        <f t="shared" si="10"/>
        <v>259</v>
      </c>
      <c r="AK24" s="5"/>
      <c r="AL24" s="5"/>
      <c r="AM24" s="5">
        <f t="shared" si="11"/>
        <v>259</v>
      </c>
      <c r="AN24" s="5">
        <f t="shared" si="12"/>
        <v>0</v>
      </c>
      <c r="AO24" s="5">
        <f t="shared" si="12"/>
        <v>14</v>
      </c>
      <c r="AP24" s="5">
        <f t="shared" si="13"/>
        <v>259</v>
      </c>
      <c r="AQ24">
        <f t="shared" si="14"/>
        <v>0</v>
      </c>
    </row>
    <row r="25" spans="1:43">
      <c r="A25">
        <v>21</v>
      </c>
      <c r="B25" s="7" t="s">
        <v>36</v>
      </c>
      <c r="C25" s="7">
        <v>22</v>
      </c>
      <c r="D25" s="5">
        <v>40</v>
      </c>
      <c r="E25" s="5">
        <f>12+4+9+1+2+2</f>
        <v>30</v>
      </c>
      <c r="F25" s="5">
        <f t="shared" si="0"/>
        <v>32</v>
      </c>
      <c r="G25" s="5"/>
      <c r="H25" s="5">
        <f>2+1+3</f>
        <v>6</v>
      </c>
      <c r="I25" s="5">
        <f t="shared" si="1"/>
        <v>26</v>
      </c>
      <c r="J25" s="5"/>
      <c r="K25" s="5">
        <v>1</v>
      </c>
      <c r="L25" s="5">
        <f t="shared" si="2"/>
        <v>25</v>
      </c>
      <c r="M25" s="5"/>
      <c r="N25" s="5"/>
      <c r="O25" s="5">
        <f t="shared" si="3"/>
        <v>25</v>
      </c>
      <c r="P25" s="5"/>
      <c r="Q25" s="5">
        <v>2</v>
      </c>
      <c r="R25" s="5">
        <f t="shared" si="4"/>
        <v>23</v>
      </c>
      <c r="S25" s="5"/>
      <c r="T25" s="5">
        <f>7+1+1+2+1+1+1+4+2+1</f>
        <v>21</v>
      </c>
      <c r="U25" s="5">
        <f t="shared" si="5"/>
        <v>2</v>
      </c>
      <c r="V25" s="5"/>
      <c r="W25" s="5">
        <f>1</f>
        <v>1</v>
      </c>
      <c r="X25" s="5">
        <f t="shared" si="6"/>
        <v>1</v>
      </c>
      <c r="Y25" s="5"/>
      <c r="Z25" s="5"/>
      <c r="AA25" s="5">
        <f t="shared" si="7"/>
        <v>1</v>
      </c>
      <c r="AB25" s="5"/>
      <c r="AC25" s="5">
        <v>1</v>
      </c>
      <c r="AD25" s="5">
        <f t="shared" si="8"/>
        <v>0</v>
      </c>
      <c r="AE25" s="5"/>
      <c r="AF25" s="5"/>
      <c r="AG25" s="5">
        <f t="shared" si="9"/>
        <v>0</v>
      </c>
      <c r="AH25" s="5"/>
      <c r="AI25" s="5"/>
      <c r="AJ25" s="5">
        <f t="shared" si="10"/>
        <v>0</v>
      </c>
      <c r="AK25" s="5"/>
      <c r="AL25" s="5"/>
      <c r="AM25" s="5">
        <f t="shared" si="11"/>
        <v>0</v>
      </c>
      <c r="AN25" s="5">
        <f t="shared" si="12"/>
        <v>40</v>
      </c>
      <c r="AO25" s="5">
        <f t="shared" si="12"/>
        <v>62</v>
      </c>
      <c r="AP25" s="5">
        <f t="shared" si="13"/>
        <v>0</v>
      </c>
      <c r="AQ25">
        <f t="shared" si="14"/>
        <v>0</v>
      </c>
    </row>
    <row r="26" spans="1:43">
      <c r="A26">
        <v>22</v>
      </c>
      <c r="B26" s="7" t="s">
        <v>37</v>
      </c>
      <c r="C26" s="7">
        <v>135</v>
      </c>
      <c r="D26" s="5"/>
      <c r="E26" s="5">
        <f>35+9+1+1</f>
        <v>46</v>
      </c>
      <c r="F26" s="5">
        <f t="shared" si="0"/>
        <v>89</v>
      </c>
      <c r="G26" s="5"/>
      <c r="H26" s="5">
        <v>1</v>
      </c>
      <c r="I26" s="5">
        <f t="shared" si="1"/>
        <v>88</v>
      </c>
      <c r="J26" s="5"/>
      <c r="K26" s="5"/>
      <c r="L26" s="5">
        <f t="shared" si="2"/>
        <v>88</v>
      </c>
      <c r="M26" s="5"/>
      <c r="N26" s="5"/>
      <c r="O26" s="5">
        <f t="shared" si="3"/>
        <v>88</v>
      </c>
      <c r="P26" s="5"/>
      <c r="Q26" s="5">
        <v>1</v>
      </c>
      <c r="R26" s="5">
        <f t="shared" si="4"/>
        <v>87</v>
      </c>
      <c r="S26" s="5"/>
      <c r="T26" s="5">
        <v>2</v>
      </c>
      <c r="U26" s="5">
        <f t="shared" si="5"/>
        <v>85</v>
      </c>
      <c r="V26" s="5"/>
      <c r="W26" s="5">
        <v>1</v>
      </c>
      <c r="X26" s="5">
        <f t="shared" si="6"/>
        <v>84</v>
      </c>
      <c r="Y26" s="5"/>
      <c r="Z26" s="5"/>
      <c r="AA26" s="5">
        <f t="shared" si="7"/>
        <v>84</v>
      </c>
      <c r="AB26" s="5"/>
      <c r="AC26" s="5"/>
      <c r="AD26" s="5">
        <f t="shared" si="8"/>
        <v>84</v>
      </c>
      <c r="AE26" s="5"/>
      <c r="AF26" s="5"/>
      <c r="AG26" s="5">
        <f t="shared" si="9"/>
        <v>84</v>
      </c>
      <c r="AH26" s="5"/>
      <c r="AI26" s="5"/>
      <c r="AJ26" s="5">
        <f t="shared" si="10"/>
        <v>84</v>
      </c>
      <c r="AK26" s="5"/>
      <c r="AL26" s="5"/>
      <c r="AM26" s="5">
        <f t="shared" si="11"/>
        <v>84</v>
      </c>
      <c r="AN26" s="5">
        <f t="shared" si="12"/>
        <v>0</v>
      </c>
      <c r="AO26" s="5">
        <f t="shared" si="12"/>
        <v>51</v>
      </c>
      <c r="AP26" s="5">
        <f t="shared" si="13"/>
        <v>84</v>
      </c>
      <c r="AQ26">
        <f t="shared" si="14"/>
        <v>0</v>
      </c>
    </row>
    <row r="27" spans="1:43">
      <c r="A27">
        <v>23</v>
      </c>
      <c r="B27" s="17" t="s">
        <v>38</v>
      </c>
      <c r="C27" s="7">
        <v>210</v>
      </c>
      <c r="D27" s="5">
        <f>1198+600</f>
        <v>1798</v>
      </c>
      <c r="E27" s="5">
        <f>70+123+17+150+160+175+83+65+120+110+122+331</f>
        <v>1526</v>
      </c>
      <c r="F27" s="5">
        <f t="shared" si="0"/>
        <v>482</v>
      </c>
      <c r="G27" s="5">
        <v>600</v>
      </c>
      <c r="H27" s="5">
        <f>210+130+130+60+70</f>
        <v>600</v>
      </c>
      <c r="I27" s="5">
        <f t="shared" si="1"/>
        <v>482</v>
      </c>
      <c r="J27" s="5"/>
      <c r="K27" s="5"/>
      <c r="L27" s="5">
        <f t="shared" si="2"/>
        <v>482</v>
      </c>
      <c r="M27" s="5"/>
      <c r="N27" s="5"/>
      <c r="O27" s="5">
        <f t="shared" si="3"/>
        <v>482</v>
      </c>
      <c r="P27" s="5"/>
      <c r="Q27" s="5"/>
      <c r="R27" s="5">
        <f t="shared" si="4"/>
        <v>482</v>
      </c>
      <c r="S27" s="5"/>
      <c r="T27" s="5"/>
      <c r="U27" s="5">
        <f t="shared" si="5"/>
        <v>482</v>
      </c>
      <c r="V27" s="5"/>
      <c r="W27" s="5"/>
      <c r="X27" s="5">
        <f t="shared" si="6"/>
        <v>482</v>
      </c>
      <c r="Y27" s="5"/>
      <c r="Z27" s="5"/>
      <c r="AA27" s="5">
        <f t="shared" si="7"/>
        <v>482</v>
      </c>
      <c r="AB27" s="5"/>
      <c r="AC27" s="5"/>
      <c r="AD27" s="5">
        <f t="shared" si="8"/>
        <v>482</v>
      </c>
      <c r="AE27" s="5"/>
      <c r="AF27" s="5"/>
      <c r="AG27" s="5">
        <f t="shared" si="9"/>
        <v>482</v>
      </c>
      <c r="AH27" s="5"/>
      <c r="AI27" s="5"/>
      <c r="AJ27" s="5">
        <f t="shared" si="10"/>
        <v>482</v>
      </c>
      <c r="AK27" s="5"/>
      <c r="AL27" s="5"/>
      <c r="AM27" s="5">
        <f t="shared" si="11"/>
        <v>482</v>
      </c>
      <c r="AN27" s="5">
        <f t="shared" si="12"/>
        <v>2398</v>
      </c>
      <c r="AO27" s="5">
        <f t="shared" si="12"/>
        <v>2126</v>
      </c>
      <c r="AP27" s="5">
        <f t="shared" si="13"/>
        <v>482</v>
      </c>
      <c r="AQ27">
        <f t="shared" si="14"/>
        <v>0</v>
      </c>
    </row>
    <row r="28" spans="1:43">
      <c r="A28">
        <v>24</v>
      </c>
      <c r="B28" s="17" t="s">
        <v>39</v>
      </c>
      <c r="C28" s="7">
        <v>214</v>
      </c>
      <c r="D28" s="5">
        <v>1000</v>
      </c>
      <c r="E28" s="5"/>
      <c r="F28" s="5">
        <f t="shared" si="0"/>
        <v>1214</v>
      </c>
      <c r="G28" s="5">
        <v>2200</v>
      </c>
      <c r="H28" s="5">
        <f>100+375+200+270+570+80+100+314+329+50+30+70+40</f>
        <v>2528</v>
      </c>
      <c r="I28" s="5">
        <f t="shared" si="1"/>
        <v>886</v>
      </c>
      <c r="J28" s="5">
        <v>400</v>
      </c>
      <c r="K28" s="5">
        <f>20+50+30+25+40+40+30+30+205</f>
        <v>470</v>
      </c>
      <c r="L28" s="5">
        <f t="shared" si="2"/>
        <v>816</v>
      </c>
      <c r="M28" s="5"/>
      <c r="N28" s="5">
        <f>140</f>
        <v>140</v>
      </c>
      <c r="O28" s="5">
        <f t="shared" si="3"/>
        <v>676</v>
      </c>
      <c r="P28" s="5">
        <v>600</v>
      </c>
      <c r="Q28" s="5">
        <f>83+222+30+120+107+60+25+40+98+75+50</f>
        <v>910</v>
      </c>
      <c r="R28" s="5">
        <f t="shared" si="4"/>
        <v>366</v>
      </c>
      <c r="S28" s="5">
        <v>600</v>
      </c>
      <c r="T28" s="5">
        <f>90+106+100+50+20+20+60+30+40+43+20+60+30+20</f>
        <v>689</v>
      </c>
      <c r="U28" s="5">
        <f t="shared" si="5"/>
        <v>277</v>
      </c>
      <c r="V28" s="5">
        <v>200</v>
      </c>
      <c r="W28" s="5">
        <f>40+15+30+5+10+10+20+15+15+7+31</f>
        <v>198</v>
      </c>
      <c r="X28" s="5">
        <f t="shared" si="6"/>
        <v>279</v>
      </c>
      <c r="Y28" s="5"/>
      <c r="Z28" s="5">
        <v>25</v>
      </c>
      <c r="AA28" s="5">
        <f t="shared" si="7"/>
        <v>254</v>
      </c>
      <c r="AB28" s="5">
        <v>600</v>
      </c>
      <c r="AC28" s="5">
        <f>60+60+30+45+120+20+15+25+30+17+23+20+45+20+5+15+40</f>
        <v>590</v>
      </c>
      <c r="AD28" s="5">
        <f t="shared" si="8"/>
        <v>264</v>
      </c>
      <c r="AE28" s="5">
        <v>400</v>
      </c>
      <c r="AF28" s="5">
        <f>50+10+80+20+40+9+20+25+10+20+20+15+30+30+20+10+5+12+16+5+12</f>
        <v>459</v>
      </c>
      <c r="AG28" s="5">
        <f t="shared" si="9"/>
        <v>205</v>
      </c>
      <c r="AH28" s="5"/>
      <c r="AI28" s="5"/>
      <c r="AJ28" s="5">
        <f t="shared" si="10"/>
        <v>205</v>
      </c>
      <c r="AK28" s="5"/>
      <c r="AL28" s="5"/>
      <c r="AM28" s="5">
        <f t="shared" si="11"/>
        <v>205</v>
      </c>
      <c r="AN28" s="5">
        <f t="shared" si="12"/>
        <v>6000</v>
      </c>
      <c r="AO28" s="5">
        <f t="shared" si="12"/>
        <v>6009</v>
      </c>
      <c r="AP28" s="5">
        <f t="shared" si="13"/>
        <v>205</v>
      </c>
      <c r="AQ28">
        <f t="shared" si="14"/>
        <v>0</v>
      </c>
    </row>
    <row r="29" spans="1:43">
      <c r="A29">
        <v>25</v>
      </c>
      <c r="B29" s="7" t="s">
        <v>40</v>
      </c>
      <c r="D29" s="5"/>
      <c r="E29" s="5"/>
      <c r="F29" s="5">
        <f t="shared" si="0"/>
        <v>0</v>
      </c>
      <c r="G29" s="5"/>
      <c r="H29" s="5"/>
      <c r="I29" s="5">
        <f t="shared" si="1"/>
        <v>0</v>
      </c>
      <c r="J29" s="5"/>
      <c r="K29" s="5"/>
      <c r="L29" s="5">
        <f t="shared" si="2"/>
        <v>0</v>
      </c>
      <c r="M29" s="5"/>
      <c r="N29" s="5"/>
      <c r="O29" s="5">
        <f t="shared" si="3"/>
        <v>0</v>
      </c>
      <c r="P29" s="5"/>
      <c r="Q29" s="5"/>
      <c r="R29" s="5"/>
      <c r="S29" s="5">
        <v>100</v>
      </c>
      <c r="T29" s="5">
        <f>7+4+4+4</f>
        <v>19</v>
      </c>
      <c r="U29" s="5">
        <f t="shared" si="5"/>
        <v>81</v>
      </c>
      <c r="V29" s="5"/>
      <c r="W29" s="5">
        <f>13+4+4+6+3+5+3+5+6+1+1</f>
        <v>51</v>
      </c>
      <c r="X29" s="5">
        <f t="shared" si="6"/>
        <v>30</v>
      </c>
      <c r="Y29" s="5"/>
      <c r="Z29" s="5"/>
      <c r="AA29" s="5">
        <f t="shared" si="7"/>
        <v>30</v>
      </c>
      <c r="AB29" s="5">
        <v>62</v>
      </c>
      <c r="AC29" s="5">
        <f>1+8+3+8+4+5+1+4+4+2+2+5</f>
        <v>47</v>
      </c>
      <c r="AD29" s="5">
        <f t="shared" si="8"/>
        <v>45</v>
      </c>
      <c r="AE29" s="5">
        <f>25+25+24</f>
        <v>74</v>
      </c>
      <c r="AF29" s="5">
        <f>2+5+6+2+4+2+2+5+8+8+7+5+8+8+5+1+3+3+4+4+4</f>
        <v>96</v>
      </c>
      <c r="AG29" s="5">
        <f t="shared" si="9"/>
        <v>23</v>
      </c>
      <c r="AH29" s="5"/>
      <c r="AI29" s="5"/>
      <c r="AJ29" s="5">
        <f t="shared" si="10"/>
        <v>23</v>
      </c>
      <c r="AK29" s="5"/>
      <c r="AL29" s="5"/>
      <c r="AM29" s="5">
        <f t="shared" si="11"/>
        <v>23</v>
      </c>
      <c r="AN29" s="5">
        <f t="shared" si="12"/>
        <v>236</v>
      </c>
      <c r="AO29" s="5">
        <f t="shared" si="12"/>
        <v>213</v>
      </c>
      <c r="AP29" s="5">
        <f t="shared" si="13"/>
        <v>23</v>
      </c>
      <c r="AQ29">
        <f t="shared" si="14"/>
        <v>0</v>
      </c>
    </row>
    <row r="30" spans="1:43">
      <c r="A30">
        <v>26</v>
      </c>
      <c r="B30" s="19" t="s">
        <v>41</v>
      </c>
      <c r="C30" s="7">
        <v>1</v>
      </c>
      <c r="D30" s="5"/>
      <c r="E30" s="5">
        <v>1</v>
      </c>
      <c r="F30" s="5">
        <f t="shared" si="0"/>
        <v>0</v>
      </c>
      <c r="G30" s="5"/>
      <c r="H30" s="5"/>
      <c r="I30" s="5">
        <f t="shared" si="1"/>
        <v>0</v>
      </c>
      <c r="J30" s="5"/>
      <c r="K30" s="5"/>
      <c r="L30" s="5">
        <f t="shared" si="2"/>
        <v>0</v>
      </c>
      <c r="M30" s="5"/>
      <c r="N30" s="5"/>
      <c r="O30" s="5">
        <f t="shared" si="3"/>
        <v>0</v>
      </c>
      <c r="P30" s="5"/>
      <c r="Q30" s="5"/>
      <c r="R30" s="5">
        <f t="shared" ref="R30:R33" si="15">O30+P30-Q30</f>
        <v>0</v>
      </c>
      <c r="S30" s="5"/>
      <c r="T30" s="5"/>
      <c r="U30" s="5">
        <f t="shared" si="5"/>
        <v>0</v>
      </c>
      <c r="V30" s="5"/>
      <c r="W30" s="5"/>
      <c r="X30" s="5">
        <f t="shared" si="6"/>
        <v>0</v>
      </c>
      <c r="Y30" s="5"/>
      <c r="Z30" s="5"/>
      <c r="AA30" s="5">
        <f t="shared" si="7"/>
        <v>0</v>
      </c>
      <c r="AB30" s="5"/>
      <c r="AC30" s="5"/>
      <c r="AD30" s="5">
        <f t="shared" si="8"/>
        <v>0</v>
      </c>
      <c r="AE30" s="5">
        <f>170+131+98</f>
        <v>399</v>
      </c>
      <c r="AF30" s="5">
        <f>14+21+20+12+37+30+26+10+66+25+15+11+14+8+13+10+4</f>
        <v>336</v>
      </c>
      <c r="AG30" s="5">
        <f t="shared" si="9"/>
        <v>63</v>
      </c>
      <c r="AH30" s="5"/>
      <c r="AI30" s="5"/>
      <c r="AJ30" s="5">
        <f t="shared" si="10"/>
        <v>63</v>
      </c>
      <c r="AK30" s="5"/>
      <c r="AL30" s="5"/>
      <c r="AM30" s="5">
        <f t="shared" si="11"/>
        <v>63</v>
      </c>
      <c r="AN30" s="5">
        <f t="shared" ref="AN30:AO62" si="16">D30+G30+J30+M30+P30+S30+V30+Y30+AB30+AE30+AH30+AK30</f>
        <v>399</v>
      </c>
      <c r="AO30" s="5">
        <f t="shared" si="16"/>
        <v>337</v>
      </c>
      <c r="AP30" s="5">
        <f t="shared" si="13"/>
        <v>63</v>
      </c>
      <c r="AQ30">
        <f t="shared" si="14"/>
        <v>0</v>
      </c>
    </row>
    <row r="31" spans="1:43">
      <c r="A31">
        <v>27</v>
      </c>
      <c r="B31" s="20" t="s">
        <v>42</v>
      </c>
      <c r="D31" s="5"/>
      <c r="E31" s="5"/>
      <c r="F31" s="5">
        <f t="shared" si="0"/>
        <v>0</v>
      </c>
      <c r="G31" s="5">
        <f>200</f>
        <v>200</v>
      </c>
      <c r="H31" s="5">
        <f>38+117+15+2+2+2+5+4</f>
        <v>185</v>
      </c>
      <c r="I31" s="5">
        <f t="shared" si="1"/>
        <v>15</v>
      </c>
      <c r="J31" s="5"/>
      <c r="K31" s="5">
        <f>1</f>
        <v>1</v>
      </c>
      <c r="L31" s="5">
        <f t="shared" si="2"/>
        <v>14</v>
      </c>
      <c r="M31" s="5"/>
      <c r="N31" s="5"/>
      <c r="O31" s="5">
        <f t="shared" si="3"/>
        <v>14</v>
      </c>
      <c r="P31" s="5"/>
      <c r="Q31" s="5"/>
      <c r="R31" s="5">
        <f t="shared" si="15"/>
        <v>14</v>
      </c>
      <c r="S31" s="5"/>
      <c r="T31" s="5"/>
      <c r="U31" s="5">
        <f t="shared" si="5"/>
        <v>14</v>
      </c>
      <c r="V31" s="5"/>
      <c r="W31" s="5"/>
      <c r="X31" s="5">
        <f t="shared" si="6"/>
        <v>14</v>
      </c>
      <c r="Y31" s="5"/>
      <c r="Z31" s="5"/>
      <c r="AA31" s="5">
        <f t="shared" si="7"/>
        <v>14</v>
      </c>
      <c r="AB31" s="5"/>
      <c r="AC31" s="5"/>
      <c r="AD31" s="5">
        <f t="shared" si="8"/>
        <v>14</v>
      </c>
      <c r="AE31" s="5"/>
      <c r="AF31" s="5">
        <v>1</v>
      </c>
      <c r="AG31" s="5">
        <f t="shared" si="9"/>
        <v>13</v>
      </c>
      <c r="AH31" s="5"/>
      <c r="AI31" s="5"/>
      <c r="AJ31" s="5">
        <f t="shared" si="10"/>
        <v>13</v>
      </c>
      <c r="AK31" s="5"/>
      <c r="AL31" s="5"/>
      <c r="AM31" s="5">
        <f t="shared" si="11"/>
        <v>13</v>
      </c>
      <c r="AN31" s="5">
        <f t="shared" si="16"/>
        <v>200</v>
      </c>
      <c r="AO31" s="5">
        <f t="shared" si="16"/>
        <v>187</v>
      </c>
      <c r="AP31" s="5">
        <f t="shared" si="13"/>
        <v>13</v>
      </c>
      <c r="AQ31">
        <f t="shared" si="14"/>
        <v>0</v>
      </c>
    </row>
    <row r="32" spans="1:43">
      <c r="A32">
        <v>28</v>
      </c>
      <c r="B32" t="s">
        <v>43</v>
      </c>
      <c r="D32" s="5"/>
      <c r="E32" s="5"/>
      <c r="F32" s="5">
        <f t="shared" si="0"/>
        <v>0</v>
      </c>
      <c r="G32" s="5"/>
      <c r="H32" s="5"/>
      <c r="I32" s="5">
        <f t="shared" si="1"/>
        <v>0</v>
      </c>
      <c r="J32" s="5">
        <f>677+195+685+445+222+372+133+88</f>
        <v>2817</v>
      </c>
      <c r="K32" s="5">
        <f>298+428+436+492+375+446+185+88</f>
        <v>2748</v>
      </c>
      <c r="L32" s="5">
        <f t="shared" si="2"/>
        <v>69</v>
      </c>
      <c r="M32" s="5">
        <f>503+67</f>
        <v>570</v>
      </c>
      <c r="N32" s="5">
        <f>126+165+15+11</f>
        <v>317</v>
      </c>
      <c r="O32" s="5">
        <f t="shared" si="3"/>
        <v>322</v>
      </c>
      <c r="P32" s="5"/>
      <c r="Q32" s="5">
        <f>1+1+1+5</f>
        <v>8</v>
      </c>
      <c r="R32" s="5">
        <f t="shared" si="15"/>
        <v>314</v>
      </c>
      <c r="S32" s="5"/>
      <c r="T32" s="5">
        <f>1+2+1+2+1+1+1+1+2+1+1+1+1+1</f>
        <v>17</v>
      </c>
      <c r="U32" s="5">
        <f t="shared" si="5"/>
        <v>297</v>
      </c>
      <c r="V32" s="5"/>
      <c r="W32" s="5">
        <f>1+1+3+2+2+2+1+2+3+1+4+2+1</f>
        <v>25</v>
      </c>
      <c r="X32" s="5">
        <f t="shared" si="6"/>
        <v>272</v>
      </c>
      <c r="Y32" s="5"/>
      <c r="Z32" s="5">
        <v>2</v>
      </c>
      <c r="AA32" s="5">
        <f t="shared" si="7"/>
        <v>270</v>
      </c>
      <c r="AB32" s="5">
        <f>77+107+58+63+62</f>
        <v>367</v>
      </c>
      <c r="AC32" s="5">
        <f>1+1+1+31+24+107+80+47+41+29+23+27+21+39+5+7+1+4+22</f>
        <v>511</v>
      </c>
      <c r="AD32" s="5">
        <f t="shared" si="8"/>
        <v>126</v>
      </c>
      <c r="AE32" s="5">
        <f>862</f>
        <v>862</v>
      </c>
      <c r="AF32" s="5">
        <f>1+2+5+10+4+6+10+6+13+50+41+90+5+8+6+16+28+44+89+7</f>
        <v>441</v>
      </c>
      <c r="AG32" s="5">
        <f t="shared" si="9"/>
        <v>547</v>
      </c>
      <c r="AH32" s="5"/>
      <c r="AI32" s="5"/>
      <c r="AJ32" s="5">
        <f t="shared" si="10"/>
        <v>547</v>
      </c>
      <c r="AK32" s="5"/>
      <c r="AL32" s="5"/>
      <c r="AM32" s="5">
        <f t="shared" si="11"/>
        <v>547</v>
      </c>
      <c r="AN32" s="5">
        <f t="shared" si="16"/>
        <v>4616</v>
      </c>
      <c r="AO32" s="5">
        <f t="shared" si="16"/>
        <v>4069</v>
      </c>
      <c r="AP32" s="5">
        <f t="shared" si="13"/>
        <v>547</v>
      </c>
      <c r="AQ32">
        <f t="shared" si="14"/>
        <v>0</v>
      </c>
    </row>
    <row r="33" spans="1:43">
      <c r="A33">
        <v>29</v>
      </c>
      <c r="B33" s="7" t="s">
        <v>44</v>
      </c>
      <c r="D33" s="5"/>
      <c r="E33" s="5"/>
      <c r="F33" s="5">
        <f t="shared" si="0"/>
        <v>0</v>
      </c>
      <c r="G33" s="5"/>
      <c r="H33" s="5"/>
      <c r="I33" s="5">
        <f t="shared" si="1"/>
        <v>0</v>
      </c>
      <c r="J33" s="5"/>
      <c r="K33" s="5"/>
      <c r="L33" s="5">
        <f t="shared" si="2"/>
        <v>0</v>
      </c>
      <c r="M33" s="5"/>
      <c r="N33" s="5"/>
      <c r="O33" s="5">
        <f t="shared" si="3"/>
        <v>0</v>
      </c>
      <c r="P33" s="5"/>
      <c r="Q33" s="5"/>
      <c r="R33" s="5">
        <f t="shared" si="15"/>
        <v>0</v>
      </c>
      <c r="S33" s="5">
        <v>100</v>
      </c>
      <c r="T33" s="5">
        <f>1+2+2</f>
        <v>5</v>
      </c>
      <c r="U33" s="5">
        <f t="shared" si="5"/>
        <v>95</v>
      </c>
      <c r="V33" s="5"/>
      <c r="W33" s="5">
        <f>4+4+2+1+2+1</f>
        <v>14</v>
      </c>
      <c r="X33" s="5">
        <f t="shared" si="6"/>
        <v>81</v>
      </c>
      <c r="Y33" s="5"/>
      <c r="Z33" s="5"/>
      <c r="AA33" s="5">
        <f t="shared" si="7"/>
        <v>81</v>
      </c>
      <c r="AB33" s="5">
        <v>12</v>
      </c>
      <c r="AC33" s="5">
        <f>3+1+1+1+13+5+4+1+1+2+2+1+7+4</f>
        <v>46</v>
      </c>
      <c r="AD33" s="5">
        <f t="shared" si="8"/>
        <v>47</v>
      </c>
      <c r="AE33" s="5"/>
      <c r="AF33" s="5">
        <f>1+4+1+1+1+1+1+2+5+2+4+2+2+1+4+3+1+1+1</f>
        <v>38</v>
      </c>
      <c r="AG33" s="5">
        <f t="shared" si="9"/>
        <v>9</v>
      </c>
      <c r="AH33" s="5"/>
      <c r="AI33" s="5"/>
      <c r="AJ33" s="5">
        <f t="shared" si="10"/>
        <v>9</v>
      </c>
      <c r="AK33" s="5"/>
      <c r="AL33" s="5"/>
      <c r="AM33" s="5">
        <f t="shared" si="11"/>
        <v>9</v>
      </c>
      <c r="AN33" s="5">
        <f t="shared" si="16"/>
        <v>112</v>
      </c>
      <c r="AO33" s="5">
        <f t="shared" si="16"/>
        <v>103</v>
      </c>
      <c r="AP33" s="5">
        <f t="shared" si="13"/>
        <v>9</v>
      </c>
      <c r="AQ33">
        <f t="shared" si="14"/>
        <v>0</v>
      </c>
    </row>
    <row r="34" spans="1:43">
      <c r="A34">
        <v>30</v>
      </c>
      <c r="B34" s="4" t="s">
        <v>45</v>
      </c>
      <c r="D34" s="5"/>
      <c r="E34" s="5"/>
      <c r="F34" s="5">
        <f t="shared" si="0"/>
        <v>0</v>
      </c>
      <c r="G34" s="5"/>
      <c r="H34" s="5"/>
      <c r="I34" s="5">
        <f t="shared" si="1"/>
        <v>0</v>
      </c>
      <c r="J34" s="5"/>
      <c r="K34" s="5"/>
      <c r="L34" s="5">
        <f t="shared" si="2"/>
        <v>0</v>
      </c>
      <c r="M34" s="5"/>
      <c r="N34" s="5"/>
      <c r="O34" s="5">
        <f t="shared" si="3"/>
        <v>0</v>
      </c>
      <c r="P34" s="5"/>
      <c r="Q34" s="5"/>
      <c r="R34" s="5"/>
      <c r="S34" s="5">
        <v>20</v>
      </c>
      <c r="T34" s="5">
        <f>1</f>
        <v>1</v>
      </c>
      <c r="U34" s="5">
        <f t="shared" si="5"/>
        <v>19</v>
      </c>
      <c r="V34" s="5"/>
      <c r="W34" s="5">
        <v>1</v>
      </c>
      <c r="X34" s="5">
        <f t="shared" si="6"/>
        <v>18</v>
      </c>
      <c r="Y34" s="5"/>
      <c r="Z34" s="5"/>
      <c r="AA34" s="5">
        <f t="shared" si="7"/>
        <v>18</v>
      </c>
      <c r="AB34" s="5"/>
      <c r="AC34" s="5">
        <v>2</v>
      </c>
      <c r="AD34" s="5">
        <f t="shared" si="8"/>
        <v>16</v>
      </c>
      <c r="AE34" s="5"/>
      <c r="AF34" s="5">
        <v>3</v>
      </c>
      <c r="AG34" s="5">
        <f t="shared" si="9"/>
        <v>13</v>
      </c>
      <c r="AH34" s="5"/>
      <c r="AI34" s="5"/>
      <c r="AJ34" s="5">
        <f t="shared" si="10"/>
        <v>13</v>
      </c>
      <c r="AK34" s="5"/>
      <c r="AL34" s="5"/>
      <c r="AM34" s="5">
        <f t="shared" si="11"/>
        <v>13</v>
      </c>
      <c r="AN34" s="5">
        <f t="shared" si="16"/>
        <v>20</v>
      </c>
      <c r="AO34" s="5">
        <f t="shared" si="16"/>
        <v>7</v>
      </c>
      <c r="AP34" s="5">
        <f t="shared" si="13"/>
        <v>13</v>
      </c>
      <c r="AQ34">
        <f t="shared" si="14"/>
        <v>0</v>
      </c>
    </row>
    <row r="35" spans="1:43">
      <c r="A35">
        <v>31</v>
      </c>
      <c r="B35" t="s">
        <v>46</v>
      </c>
      <c r="D35" s="5"/>
      <c r="E35" s="5"/>
      <c r="F35" s="5">
        <f t="shared" si="0"/>
        <v>0</v>
      </c>
      <c r="G35" s="5"/>
      <c r="H35" s="5"/>
      <c r="I35" s="5">
        <f t="shared" si="1"/>
        <v>0</v>
      </c>
      <c r="J35" s="5"/>
      <c r="K35" s="5"/>
      <c r="L35" s="5">
        <f t="shared" si="2"/>
        <v>0</v>
      </c>
      <c r="M35" s="5"/>
      <c r="N35" s="5"/>
      <c r="O35" s="5">
        <f t="shared" si="3"/>
        <v>0</v>
      </c>
      <c r="P35" s="5"/>
      <c r="Q35" s="5"/>
      <c r="R35" s="5">
        <f t="shared" ref="R35:R38" si="17">O35+P35-Q35</f>
        <v>0</v>
      </c>
      <c r="S35" s="5">
        <v>12</v>
      </c>
      <c r="T35" s="5"/>
      <c r="U35" s="5">
        <f t="shared" si="5"/>
        <v>12</v>
      </c>
      <c r="V35" s="5"/>
      <c r="W35" s="5"/>
      <c r="X35" s="5">
        <f t="shared" si="6"/>
        <v>12</v>
      </c>
      <c r="Y35" s="5"/>
      <c r="Z35" s="5"/>
      <c r="AA35" s="5">
        <f t="shared" si="7"/>
        <v>12</v>
      </c>
      <c r="AB35" s="5"/>
      <c r="AC35" s="5">
        <f>5</f>
        <v>5</v>
      </c>
      <c r="AD35" s="5">
        <f t="shared" si="8"/>
        <v>7</v>
      </c>
      <c r="AE35" s="5"/>
      <c r="AF35" s="5">
        <v>7</v>
      </c>
      <c r="AG35" s="5">
        <f t="shared" si="9"/>
        <v>0</v>
      </c>
      <c r="AH35" s="5"/>
      <c r="AI35" s="5"/>
      <c r="AJ35" s="5">
        <f t="shared" si="10"/>
        <v>0</v>
      </c>
      <c r="AK35" s="5"/>
      <c r="AL35" s="5"/>
      <c r="AM35" s="5">
        <f t="shared" si="11"/>
        <v>0</v>
      </c>
      <c r="AN35" s="5">
        <f t="shared" si="16"/>
        <v>12</v>
      </c>
      <c r="AO35" s="5">
        <f t="shared" si="16"/>
        <v>12</v>
      </c>
      <c r="AP35" s="5">
        <f t="shared" si="13"/>
        <v>0</v>
      </c>
      <c r="AQ35">
        <f t="shared" si="14"/>
        <v>0</v>
      </c>
    </row>
    <row r="36" spans="1:43">
      <c r="A36">
        <v>32</v>
      </c>
      <c r="B36" t="s">
        <v>47</v>
      </c>
      <c r="D36" s="5"/>
      <c r="E36" s="5"/>
      <c r="F36" s="5">
        <f t="shared" si="0"/>
        <v>0</v>
      </c>
      <c r="G36" s="5"/>
      <c r="H36" s="5"/>
      <c r="I36" s="5">
        <f t="shared" si="1"/>
        <v>0</v>
      </c>
      <c r="J36" s="5"/>
      <c r="K36" s="5"/>
      <c r="L36" s="5">
        <f t="shared" si="2"/>
        <v>0</v>
      </c>
      <c r="M36" s="5"/>
      <c r="N36" s="5"/>
      <c r="O36" s="5">
        <f t="shared" si="3"/>
        <v>0</v>
      </c>
      <c r="P36" s="5"/>
      <c r="Q36" s="5"/>
      <c r="R36" s="5">
        <f t="shared" si="17"/>
        <v>0</v>
      </c>
      <c r="S36" s="5"/>
      <c r="T36" s="5"/>
      <c r="U36" s="5">
        <f t="shared" si="5"/>
        <v>0</v>
      </c>
      <c r="V36" s="5"/>
      <c r="W36" s="5"/>
      <c r="X36" s="5">
        <f t="shared" si="6"/>
        <v>0</v>
      </c>
      <c r="Y36" s="5"/>
      <c r="Z36" s="5"/>
      <c r="AA36" s="5">
        <f t="shared" si="7"/>
        <v>0</v>
      </c>
      <c r="AB36" s="5"/>
      <c r="AC36" s="5"/>
      <c r="AD36" s="5">
        <f t="shared" si="8"/>
        <v>0</v>
      </c>
      <c r="AE36" s="5">
        <v>50</v>
      </c>
      <c r="AF36" s="5"/>
      <c r="AG36" s="5">
        <f t="shared" si="9"/>
        <v>50</v>
      </c>
      <c r="AH36" s="5"/>
      <c r="AI36" s="5"/>
      <c r="AJ36" s="5">
        <f t="shared" si="10"/>
        <v>50</v>
      </c>
      <c r="AK36" s="5"/>
      <c r="AL36" s="5"/>
      <c r="AM36" s="5">
        <f t="shared" si="11"/>
        <v>50</v>
      </c>
      <c r="AN36" s="5">
        <f t="shared" si="16"/>
        <v>50</v>
      </c>
      <c r="AO36" s="5">
        <f t="shared" si="16"/>
        <v>0</v>
      </c>
      <c r="AP36" s="5">
        <f t="shared" si="13"/>
        <v>50</v>
      </c>
      <c r="AQ36">
        <f t="shared" si="14"/>
        <v>0</v>
      </c>
    </row>
    <row r="37" spans="1:43">
      <c r="A37">
        <v>33</v>
      </c>
      <c r="B37" t="s">
        <v>48</v>
      </c>
      <c r="D37" s="5"/>
      <c r="E37" s="5"/>
      <c r="F37" s="5">
        <f t="shared" si="0"/>
        <v>0</v>
      </c>
      <c r="G37" s="5"/>
      <c r="H37" s="5"/>
      <c r="I37" s="5">
        <f t="shared" si="1"/>
        <v>0</v>
      </c>
      <c r="J37" s="5"/>
      <c r="K37" s="5"/>
      <c r="L37" s="5">
        <f t="shared" si="2"/>
        <v>0</v>
      </c>
      <c r="M37" s="5"/>
      <c r="N37" s="5"/>
      <c r="O37" s="5">
        <f t="shared" si="3"/>
        <v>0</v>
      </c>
      <c r="P37" s="5"/>
      <c r="Q37" s="5"/>
      <c r="R37" s="5">
        <f t="shared" si="17"/>
        <v>0</v>
      </c>
      <c r="S37" s="5">
        <v>25</v>
      </c>
      <c r="T37" s="5">
        <v>2</v>
      </c>
      <c r="U37" s="5">
        <f t="shared" si="5"/>
        <v>23</v>
      </c>
      <c r="V37" s="5"/>
      <c r="W37" s="5">
        <v>3</v>
      </c>
      <c r="X37" s="5">
        <f t="shared" si="6"/>
        <v>20</v>
      </c>
      <c r="Y37" s="5"/>
      <c r="Z37" s="5"/>
      <c r="AA37" s="5">
        <f t="shared" si="7"/>
        <v>20</v>
      </c>
      <c r="AB37" s="5"/>
      <c r="AC37" s="5">
        <f>3+2+4+1+2+1</f>
        <v>13</v>
      </c>
      <c r="AD37" s="5">
        <f t="shared" si="8"/>
        <v>7</v>
      </c>
      <c r="AE37" s="5"/>
      <c r="AF37" s="5">
        <f>3+1+1+1+1</f>
        <v>7</v>
      </c>
      <c r="AG37" s="5">
        <f t="shared" si="9"/>
        <v>0</v>
      </c>
      <c r="AH37" s="5"/>
      <c r="AI37" s="5"/>
      <c r="AJ37" s="5">
        <f t="shared" si="10"/>
        <v>0</v>
      </c>
      <c r="AK37" s="5"/>
      <c r="AL37" s="5"/>
      <c r="AM37" s="5">
        <f t="shared" si="11"/>
        <v>0</v>
      </c>
      <c r="AN37" s="5">
        <f t="shared" si="16"/>
        <v>25</v>
      </c>
      <c r="AO37" s="5">
        <f t="shared" si="16"/>
        <v>25</v>
      </c>
      <c r="AP37" s="5">
        <f t="shared" si="13"/>
        <v>0</v>
      </c>
      <c r="AQ37">
        <f t="shared" si="14"/>
        <v>0</v>
      </c>
    </row>
    <row r="38" spans="1:43">
      <c r="A38">
        <v>34</v>
      </c>
      <c r="B38" t="s">
        <v>49</v>
      </c>
      <c r="D38" s="5"/>
      <c r="E38" s="5"/>
      <c r="F38" s="5">
        <f t="shared" si="0"/>
        <v>0</v>
      </c>
      <c r="G38" s="5"/>
      <c r="H38" s="5"/>
      <c r="I38" s="5">
        <f t="shared" si="1"/>
        <v>0</v>
      </c>
      <c r="J38" s="5"/>
      <c r="K38" s="5"/>
      <c r="L38" s="5">
        <f t="shared" si="2"/>
        <v>0</v>
      </c>
      <c r="M38" s="5"/>
      <c r="N38" s="5"/>
      <c r="O38" s="5">
        <f t="shared" si="3"/>
        <v>0</v>
      </c>
      <c r="P38" s="5"/>
      <c r="Q38" s="5"/>
      <c r="R38" s="5">
        <f t="shared" si="17"/>
        <v>0</v>
      </c>
      <c r="S38" s="5">
        <v>25</v>
      </c>
      <c r="T38" s="5">
        <f>1+1</f>
        <v>2</v>
      </c>
      <c r="U38" s="5">
        <f t="shared" si="5"/>
        <v>23</v>
      </c>
      <c r="V38" s="5"/>
      <c r="W38" s="5">
        <f>1+3+1+1+1+1</f>
        <v>8</v>
      </c>
      <c r="X38" s="5">
        <f t="shared" si="6"/>
        <v>15</v>
      </c>
      <c r="Y38" s="5"/>
      <c r="Z38" s="5">
        <v>1</v>
      </c>
      <c r="AA38" s="5">
        <f t="shared" si="7"/>
        <v>14</v>
      </c>
      <c r="AB38" s="5"/>
      <c r="AC38" s="5">
        <f>1+2+1+4+1+5</f>
        <v>14</v>
      </c>
      <c r="AD38" s="5">
        <f t="shared" si="8"/>
        <v>0</v>
      </c>
      <c r="AE38" s="5"/>
      <c r="AF38" s="5"/>
      <c r="AG38" s="5">
        <f t="shared" si="9"/>
        <v>0</v>
      </c>
      <c r="AH38" s="5"/>
      <c r="AI38" s="5"/>
      <c r="AJ38" s="5">
        <f t="shared" si="10"/>
        <v>0</v>
      </c>
      <c r="AK38" s="5"/>
      <c r="AL38" s="5"/>
      <c r="AM38" s="5">
        <f t="shared" si="11"/>
        <v>0</v>
      </c>
      <c r="AN38" s="5">
        <f t="shared" si="16"/>
        <v>25</v>
      </c>
      <c r="AO38" s="5">
        <f t="shared" si="16"/>
        <v>25</v>
      </c>
      <c r="AP38" s="5">
        <f t="shared" si="13"/>
        <v>0</v>
      </c>
      <c r="AQ38">
        <f t="shared" si="14"/>
        <v>0</v>
      </c>
    </row>
    <row r="39" spans="1:43">
      <c r="A39">
        <v>35</v>
      </c>
      <c r="B39" s="18" t="s">
        <v>50</v>
      </c>
      <c r="D39" s="5"/>
      <c r="E39" s="5"/>
      <c r="F39" s="5">
        <f t="shared" si="0"/>
        <v>0</v>
      </c>
      <c r="G39" s="5"/>
      <c r="H39" s="5"/>
      <c r="I39" s="5">
        <f t="shared" si="1"/>
        <v>0</v>
      </c>
      <c r="J39" s="5"/>
      <c r="K39" s="5"/>
      <c r="L39" s="5">
        <f t="shared" si="2"/>
        <v>0</v>
      </c>
      <c r="M39" s="5"/>
      <c r="N39" s="5"/>
      <c r="O39" s="5">
        <f t="shared" si="3"/>
        <v>0</v>
      </c>
      <c r="P39" s="5"/>
      <c r="Q39" s="5"/>
      <c r="R39" s="5"/>
      <c r="S39" s="5">
        <v>25</v>
      </c>
      <c r="T39" s="5">
        <v>1</v>
      </c>
      <c r="U39" s="5">
        <f t="shared" si="5"/>
        <v>24</v>
      </c>
      <c r="V39" s="5"/>
      <c r="W39" s="5">
        <v>1</v>
      </c>
      <c r="X39" s="5">
        <f t="shared" si="6"/>
        <v>23</v>
      </c>
      <c r="Y39" s="5"/>
      <c r="Z39" s="5"/>
      <c r="AA39" s="5">
        <f t="shared" si="7"/>
        <v>23</v>
      </c>
      <c r="AB39" s="5"/>
      <c r="AC39" s="5">
        <v>2</v>
      </c>
      <c r="AD39" s="5">
        <f t="shared" si="8"/>
        <v>21</v>
      </c>
      <c r="AE39" s="5"/>
      <c r="AF39" s="5">
        <f>1+2+1+1+1+1+1+2</f>
        <v>10</v>
      </c>
      <c r="AG39" s="5">
        <f t="shared" si="9"/>
        <v>11</v>
      </c>
      <c r="AH39" s="5"/>
      <c r="AI39" s="5"/>
      <c r="AJ39" s="5">
        <f t="shared" si="10"/>
        <v>11</v>
      </c>
      <c r="AK39" s="5"/>
      <c r="AL39" s="5"/>
      <c r="AM39" s="5">
        <f t="shared" si="11"/>
        <v>11</v>
      </c>
      <c r="AN39" s="5">
        <f t="shared" si="16"/>
        <v>25</v>
      </c>
      <c r="AO39" s="5">
        <f t="shared" si="16"/>
        <v>14</v>
      </c>
      <c r="AP39" s="5">
        <f t="shared" si="13"/>
        <v>11</v>
      </c>
      <c r="AQ39">
        <f t="shared" si="14"/>
        <v>0</v>
      </c>
    </row>
    <row r="40" spans="1:43">
      <c r="A40">
        <v>36</v>
      </c>
      <c r="B40" t="s">
        <v>51</v>
      </c>
      <c r="D40" s="5"/>
      <c r="E40" s="5"/>
      <c r="F40" s="5">
        <f t="shared" si="0"/>
        <v>0</v>
      </c>
      <c r="G40" s="5"/>
      <c r="H40" s="5"/>
      <c r="I40" s="5">
        <f t="shared" si="1"/>
        <v>0</v>
      </c>
      <c r="J40" s="5"/>
      <c r="K40" s="5"/>
      <c r="L40" s="5">
        <f t="shared" si="2"/>
        <v>0</v>
      </c>
      <c r="M40" s="5"/>
      <c r="N40" s="5"/>
      <c r="O40" s="5">
        <f t="shared" si="3"/>
        <v>0</v>
      </c>
      <c r="P40" s="5"/>
      <c r="Q40" s="5"/>
      <c r="R40" s="5">
        <f t="shared" ref="R40:R43" si="18">O40+P40-Q40</f>
        <v>0</v>
      </c>
      <c r="S40" s="5"/>
      <c r="T40" s="5"/>
      <c r="U40" s="5">
        <f t="shared" si="5"/>
        <v>0</v>
      </c>
      <c r="V40" s="5">
        <v>213</v>
      </c>
      <c r="W40" s="5"/>
      <c r="X40" s="5">
        <f t="shared" si="6"/>
        <v>213</v>
      </c>
      <c r="Y40" s="5"/>
      <c r="Z40" s="5"/>
      <c r="AA40" s="5">
        <f t="shared" si="7"/>
        <v>213</v>
      </c>
      <c r="AB40" s="5"/>
      <c r="AC40" s="5">
        <v>1</v>
      </c>
      <c r="AD40" s="5">
        <f t="shared" si="8"/>
        <v>212</v>
      </c>
      <c r="AE40" s="5"/>
      <c r="AF40" s="5">
        <v>4</v>
      </c>
      <c r="AG40" s="5">
        <f t="shared" si="9"/>
        <v>208</v>
      </c>
      <c r="AH40" s="5"/>
      <c r="AI40" s="5"/>
      <c r="AJ40" s="5">
        <f t="shared" si="10"/>
        <v>208</v>
      </c>
      <c r="AK40" s="5"/>
      <c r="AL40" s="5"/>
      <c r="AM40" s="5">
        <f t="shared" si="11"/>
        <v>208</v>
      </c>
      <c r="AN40" s="5">
        <f t="shared" si="16"/>
        <v>213</v>
      </c>
      <c r="AO40" s="5">
        <f t="shared" si="16"/>
        <v>5</v>
      </c>
      <c r="AP40" s="5">
        <f t="shared" si="13"/>
        <v>208</v>
      </c>
      <c r="AQ40">
        <f t="shared" si="14"/>
        <v>0</v>
      </c>
    </row>
    <row r="41" spans="1:43">
      <c r="A41">
        <v>37</v>
      </c>
      <c r="D41" s="5"/>
      <c r="E41" s="5"/>
      <c r="F41" s="5">
        <f t="shared" si="0"/>
        <v>0</v>
      </c>
      <c r="G41" s="5"/>
      <c r="H41" s="5"/>
      <c r="I41" s="5">
        <f t="shared" si="1"/>
        <v>0</v>
      </c>
      <c r="J41" s="5"/>
      <c r="K41" s="5"/>
      <c r="L41" s="5">
        <f t="shared" si="2"/>
        <v>0</v>
      </c>
      <c r="M41" s="5"/>
      <c r="N41" s="5"/>
      <c r="O41" s="5">
        <f t="shared" si="3"/>
        <v>0</v>
      </c>
      <c r="P41" s="5"/>
      <c r="Q41" s="5"/>
      <c r="R41" s="5">
        <f t="shared" si="18"/>
        <v>0</v>
      </c>
      <c r="S41" s="5"/>
      <c r="T41" s="5"/>
      <c r="U41" s="5">
        <f t="shared" si="5"/>
        <v>0</v>
      </c>
      <c r="V41" s="5"/>
      <c r="W41" s="5"/>
      <c r="X41" s="5">
        <f t="shared" si="6"/>
        <v>0</v>
      </c>
      <c r="Y41" s="5"/>
      <c r="Z41" s="5"/>
      <c r="AA41" s="5">
        <f t="shared" si="7"/>
        <v>0</v>
      </c>
      <c r="AB41" s="5"/>
      <c r="AC41" s="5"/>
      <c r="AD41" s="5">
        <f t="shared" si="8"/>
        <v>0</v>
      </c>
      <c r="AE41" s="5"/>
      <c r="AF41" s="5"/>
      <c r="AG41" s="5">
        <f t="shared" si="9"/>
        <v>0</v>
      </c>
      <c r="AH41" s="5"/>
      <c r="AI41" s="5"/>
      <c r="AJ41" s="5">
        <f t="shared" si="10"/>
        <v>0</v>
      </c>
      <c r="AK41" s="5"/>
      <c r="AL41" s="5"/>
      <c r="AM41" s="5">
        <f t="shared" si="11"/>
        <v>0</v>
      </c>
      <c r="AN41" s="5">
        <f t="shared" si="16"/>
        <v>0</v>
      </c>
      <c r="AO41" s="5">
        <f t="shared" si="16"/>
        <v>0</v>
      </c>
      <c r="AP41" s="5">
        <f t="shared" si="13"/>
        <v>0</v>
      </c>
      <c r="AQ41">
        <f t="shared" si="14"/>
        <v>0</v>
      </c>
    </row>
    <row r="42" spans="1:43">
      <c r="A42">
        <v>38</v>
      </c>
      <c r="D42" s="5"/>
      <c r="E42" s="5"/>
      <c r="F42" s="5">
        <f t="shared" si="0"/>
        <v>0</v>
      </c>
      <c r="G42" s="5"/>
      <c r="H42" s="5"/>
      <c r="I42" s="5">
        <f t="shared" si="1"/>
        <v>0</v>
      </c>
      <c r="J42" s="5"/>
      <c r="K42" s="5"/>
      <c r="L42" s="5">
        <f t="shared" si="2"/>
        <v>0</v>
      </c>
      <c r="M42" s="5"/>
      <c r="N42" s="5"/>
      <c r="O42" s="5">
        <f t="shared" si="3"/>
        <v>0</v>
      </c>
      <c r="P42" s="5"/>
      <c r="Q42" s="5"/>
      <c r="R42" s="5">
        <f t="shared" si="18"/>
        <v>0</v>
      </c>
      <c r="S42" s="5"/>
      <c r="T42" s="5"/>
      <c r="U42" s="5">
        <f t="shared" si="5"/>
        <v>0</v>
      </c>
      <c r="V42" s="5"/>
      <c r="W42" s="5"/>
      <c r="X42" s="5">
        <f t="shared" si="6"/>
        <v>0</v>
      </c>
      <c r="Y42" s="5"/>
      <c r="Z42" s="5"/>
      <c r="AA42" s="5">
        <f t="shared" si="7"/>
        <v>0</v>
      </c>
      <c r="AB42" s="5"/>
      <c r="AC42" s="5"/>
      <c r="AD42" s="5">
        <f t="shared" si="8"/>
        <v>0</v>
      </c>
      <c r="AE42" s="5"/>
      <c r="AF42" s="5"/>
      <c r="AG42" s="5">
        <f t="shared" si="9"/>
        <v>0</v>
      </c>
      <c r="AH42" s="5"/>
      <c r="AI42" s="5"/>
      <c r="AJ42" s="5">
        <f t="shared" si="10"/>
        <v>0</v>
      </c>
      <c r="AK42" s="5"/>
      <c r="AL42" s="5"/>
      <c r="AM42" s="5">
        <f t="shared" si="11"/>
        <v>0</v>
      </c>
      <c r="AN42" s="5">
        <f t="shared" si="16"/>
        <v>0</v>
      </c>
      <c r="AO42" s="5">
        <f t="shared" si="16"/>
        <v>0</v>
      </c>
      <c r="AP42" s="5">
        <f t="shared" si="13"/>
        <v>0</v>
      </c>
      <c r="AQ42">
        <f t="shared" si="14"/>
        <v>0</v>
      </c>
    </row>
    <row r="43" spans="1:43">
      <c r="A43">
        <v>39</v>
      </c>
      <c r="D43" s="5"/>
      <c r="E43" s="5"/>
      <c r="F43" s="5">
        <f t="shared" si="0"/>
        <v>0</v>
      </c>
      <c r="G43" s="5"/>
      <c r="H43" s="5"/>
      <c r="I43" s="5">
        <f t="shared" si="1"/>
        <v>0</v>
      </c>
      <c r="J43" s="5"/>
      <c r="K43" s="5"/>
      <c r="L43" s="5">
        <f t="shared" si="2"/>
        <v>0</v>
      </c>
      <c r="M43" s="5"/>
      <c r="N43" s="5"/>
      <c r="O43" s="5">
        <f t="shared" si="3"/>
        <v>0</v>
      </c>
      <c r="P43" s="5"/>
      <c r="Q43" s="5"/>
      <c r="R43" s="5">
        <f t="shared" si="18"/>
        <v>0</v>
      </c>
      <c r="S43" s="5"/>
      <c r="T43" s="5"/>
      <c r="U43" s="5">
        <f t="shared" si="5"/>
        <v>0</v>
      </c>
      <c r="V43" s="5"/>
      <c r="W43" s="5"/>
      <c r="X43" s="5">
        <f t="shared" si="6"/>
        <v>0</v>
      </c>
      <c r="Y43" s="5"/>
      <c r="Z43" s="5"/>
      <c r="AA43" s="5">
        <f t="shared" si="7"/>
        <v>0</v>
      </c>
      <c r="AB43" s="5"/>
      <c r="AC43" s="5"/>
      <c r="AD43" s="5">
        <f t="shared" si="8"/>
        <v>0</v>
      </c>
      <c r="AE43" s="5"/>
      <c r="AF43" s="5"/>
      <c r="AG43" s="5">
        <f t="shared" si="9"/>
        <v>0</v>
      </c>
      <c r="AH43" s="5"/>
      <c r="AI43" s="5"/>
      <c r="AJ43" s="5">
        <f t="shared" si="10"/>
        <v>0</v>
      </c>
      <c r="AK43" s="5"/>
      <c r="AL43" s="5"/>
      <c r="AM43" s="5">
        <f t="shared" si="11"/>
        <v>0</v>
      </c>
      <c r="AN43" s="5">
        <f t="shared" si="16"/>
        <v>0</v>
      </c>
      <c r="AO43" s="5">
        <f t="shared" si="16"/>
        <v>0</v>
      </c>
      <c r="AP43" s="5">
        <f t="shared" si="13"/>
        <v>0</v>
      </c>
      <c r="AQ43">
        <f t="shared" si="14"/>
        <v>0</v>
      </c>
    </row>
    <row r="44" spans="1:43">
      <c r="A44">
        <v>40</v>
      </c>
      <c r="D44" s="5"/>
      <c r="E44" s="5"/>
      <c r="F44" s="5">
        <f t="shared" si="0"/>
        <v>0</v>
      </c>
      <c r="G44" s="5"/>
      <c r="H44" s="5"/>
      <c r="I44" s="5">
        <f t="shared" si="1"/>
        <v>0</v>
      </c>
      <c r="J44" s="5"/>
      <c r="K44" s="5"/>
      <c r="L44" s="5">
        <f t="shared" si="2"/>
        <v>0</v>
      </c>
      <c r="M44" s="5"/>
      <c r="N44" s="5"/>
      <c r="O44" s="5">
        <f t="shared" si="3"/>
        <v>0</v>
      </c>
      <c r="P44" s="5"/>
      <c r="Q44" s="5"/>
      <c r="R44" s="5"/>
      <c r="S44" s="5"/>
      <c r="T44" s="5"/>
      <c r="U44" s="5">
        <f t="shared" si="5"/>
        <v>0</v>
      </c>
      <c r="V44" s="5"/>
      <c r="W44" s="5"/>
      <c r="X44" s="5">
        <f t="shared" si="6"/>
        <v>0</v>
      </c>
      <c r="Y44" s="5"/>
      <c r="Z44" s="5"/>
      <c r="AA44" s="5">
        <f t="shared" si="7"/>
        <v>0</v>
      </c>
      <c r="AB44" s="5"/>
      <c r="AC44" s="5"/>
      <c r="AD44" s="5">
        <f t="shared" si="8"/>
        <v>0</v>
      </c>
      <c r="AE44" s="5"/>
      <c r="AF44" s="5"/>
      <c r="AG44" s="5">
        <f t="shared" si="9"/>
        <v>0</v>
      </c>
      <c r="AH44" s="5"/>
      <c r="AI44" s="5"/>
      <c r="AJ44" s="5">
        <f t="shared" si="10"/>
        <v>0</v>
      </c>
      <c r="AK44" s="5"/>
      <c r="AL44" s="5"/>
      <c r="AM44" s="5">
        <f t="shared" si="11"/>
        <v>0</v>
      </c>
      <c r="AN44" s="5">
        <f t="shared" si="16"/>
        <v>0</v>
      </c>
      <c r="AO44" s="5">
        <f t="shared" si="16"/>
        <v>0</v>
      </c>
      <c r="AP44" s="5">
        <f t="shared" si="13"/>
        <v>0</v>
      </c>
      <c r="AQ44">
        <f t="shared" si="14"/>
        <v>0</v>
      </c>
    </row>
    <row r="45" spans="1:43">
      <c r="A45">
        <v>41</v>
      </c>
      <c r="D45" s="5"/>
      <c r="E45" s="5"/>
      <c r="F45" s="5">
        <f t="shared" si="0"/>
        <v>0</v>
      </c>
      <c r="G45" s="5"/>
      <c r="H45" s="5"/>
      <c r="I45" s="5">
        <f t="shared" si="1"/>
        <v>0</v>
      </c>
      <c r="J45" s="5"/>
      <c r="K45" s="5"/>
      <c r="L45" s="5">
        <f t="shared" si="2"/>
        <v>0</v>
      </c>
      <c r="M45" s="5"/>
      <c r="N45" s="5"/>
      <c r="O45" s="5">
        <f t="shared" si="3"/>
        <v>0</v>
      </c>
      <c r="P45" s="5"/>
      <c r="Q45" s="5"/>
      <c r="R45" s="5">
        <f t="shared" ref="R45:R48" si="19">O45+P45-Q45</f>
        <v>0</v>
      </c>
      <c r="S45" s="5"/>
      <c r="T45" s="5"/>
      <c r="U45" s="5">
        <f t="shared" si="5"/>
        <v>0</v>
      </c>
      <c r="V45" s="5"/>
      <c r="W45" s="5"/>
      <c r="X45" s="5">
        <f t="shared" si="6"/>
        <v>0</v>
      </c>
      <c r="Y45" s="5"/>
      <c r="Z45" s="5"/>
      <c r="AA45" s="5">
        <f t="shared" si="7"/>
        <v>0</v>
      </c>
      <c r="AB45" s="5"/>
      <c r="AC45" s="5"/>
      <c r="AD45" s="5">
        <f t="shared" si="8"/>
        <v>0</v>
      </c>
      <c r="AE45" s="5"/>
      <c r="AF45" s="5"/>
      <c r="AG45" s="5">
        <f t="shared" si="9"/>
        <v>0</v>
      </c>
      <c r="AH45" s="5"/>
      <c r="AI45" s="5"/>
      <c r="AJ45" s="5">
        <f t="shared" si="10"/>
        <v>0</v>
      </c>
      <c r="AK45" s="5"/>
      <c r="AL45" s="5"/>
      <c r="AM45" s="5">
        <f t="shared" si="11"/>
        <v>0</v>
      </c>
      <c r="AN45" s="5">
        <f t="shared" si="16"/>
        <v>0</v>
      </c>
      <c r="AO45" s="5">
        <f t="shared" si="16"/>
        <v>0</v>
      </c>
      <c r="AP45" s="5">
        <f t="shared" si="13"/>
        <v>0</v>
      </c>
      <c r="AQ45">
        <f t="shared" si="14"/>
        <v>0</v>
      </c>
    </row>
    <row r="46" spans="1:43">
      <c r="A46">
        <v>42</v>
      </c>
      <c r="D46" s="5"/>
      <c r="E46" s="5"/>
      <c r="F46" s="5">
        <f t="shared" si="0"/>
        <v>0</v>
      </c>
      <c r="G46" s="5"/>
      <c r="H46" s="5"/>
      <c r="I46" s="5">
        <f t="shared" si="1"/>
        <v>0</v>
      </c>
      <c r="J46" s="5"/>
      <c r="K46" s="5"/>
      <c r="L46" s="5">
        <f t="shared" si="2"/>
        <v>0</v>
      </c>
      <c r="M46" s="5"/>
      <c r="N46" s="5"/>
      <c r="O46" s="5">
        <f t="shared" si="3"/>
        <v>0</v>
      </c>
      <c r="P46" s="5"/>
      <c r="Q46" s="5"/>
      <c r="R46" s="5">
        <f t="shared" si="19"/>
        <v>0</v>
      </c>
      <c r="S46" s="5"/>
      <c r="T46" s="5"/>
      <c r="U46" s="5">
        <f t="shared" si="5"/>
        <v>0</v>
      </c>
      <c r="V46" s="5"/>
      <c r="W46" s="5"/>
      <c r="X46" s="5">
        <f t="shared" si="6"/>
        <v>0</v>
      </c>
      <c r="Y46" s="5"/>
      <c r="Z46" s="5"/>
      <c r="AA46" s="5">
        <f t="shared" si="7"/>
        <v>0</v>
      </c>
      <c r="AB46" s="5"/>
      <c r="AC46" s="5"/>
      <c r="AD46" s="5">
        <f t="shared" si="8"/>
        <v>0</v>
      </c>
      <c r="AE46" s="5"/>
      <c r="AF46" s="5"/>
      <c r="AG46" s="5">
        <f t="shared" si="9"/>
        <v>0</v>
      </c>
      <c r="AH46" s="5"/>
      <c r="AI46" s="5"/>
      <c r="AJ46" s="5">
        <f t="shared" si="10"/>
        <v>0</v>
      </c>
      <c r="AK46" s="5"/>
      <c r="AL46" s="5"/>
      <c r="AM46" s="5">
        <f t="shared" si="11"/>
        <v>0</v>
      </c>
      <c r="AN46" s="5">
        <f t="shared" si="16"/>
        <v>0</v>
      </c>
      <c r="AO46" s="5">
        <f t="shared" si="16"/>
        <v>0</v>
      </c>
      <c r="AP46" s="5">
        <f t="shared" si="13"/>
        <v>0</v>
      </c>
      <c r="AQ46">
        <f t="shared" si="14"/>
        <v>0</v>
      </c>
    </row>
    <row r="47" spans="1:43">
      <c r="A47">
        <v>43</v>
      </c>
      <c r="D47" s="5"/>
      <c r="E47" s="5"/>
      <c r="F47" s="5">
        <f t="shared" si="0"/>
        <v>0</v>
      </c>
      <c r="G47" s="5"/>
      <c r="H47" s="5"/>
      <c r="I47" s="5">
        <f t="shared" si="1"/>
        <v>0</v>
      </c>
      <c r="J47" s="5"/>
      <c r="K47" s="5"/>
      <c r="L47" s="5">
        <f t="shared" si="2"/>
        <v>0</v>
      </c>
      <c r="M47" s="5"/>
      <c r="N47" s="5"/>
      <c r="O47" s="5">
        <f t="shared" si="3"/>
        <v>0</v>
      </c>
      <c r="P47" s="5"/>
      <c r="Q47" s="5"/>
      <c r="R47" s="5">
        <f t="shared" si="19"/>
        <v>0</v>
      </c>
      <c r="S47" s="5"/>
      <c r="T47" s="5"/>
      <c r="U47" s="5">
        <f t="shared" si="5"/>
        <v>0</v>
      </c>
      <c r="V47" s="5"/>
      <c r="W47" s="5"/>
      <c r="X47" s="5">
        <f t="shared" si="6"/>
        <v>0</v>
      </c>
      <c r="Y47" s="5"/>
      <c r="Z47" s="5"/>
      <c r="AA47" s="5">
        <f t="shared" si="7"/>
        <v>0</v>
      </c>
      <c r="AB47" s="5"/>
      <c r="AC47" s="5"/>
      <c r="AD47" s="5">
        <f t="shared" si="8"/>
        <v>0</v>
      </c>
      <c r="AE47" s="5"/>
      <c r="AF47" s="5"/>
      <c r="AG47" s="5">
        <f t="shared" si="9"/>
        <v>0</v>
      </c>
      <c r="AH47" s="5"/>
      <c r="AI47" s="5"/>
      <c r="AJ47" s="5">
        <f t="shared" si="10"/>
        <v>0</v>
      </c>
      <c r="AK47" s="5"/>
      <c r="AL47" s="5"/>
      <c r="AM47" s="5">
        <f t="shared" si="11"/>
        <v>0</v>
      </c>
      <c r="AN47" s="5">
        <f t="shared" si="16"/>
        <v>0</v>
      </c>
      <c r="AO47" s="5">
        <f t="shared" si="16"/>
        <v>0</v>
      </c>
      <c r="AP47" s="5">
        <f t="shared" si="13"/>
        <v>0</v>
      </c>
      <c r="AQ47">
        <f t="shared" si="14"/>
        <v>0</v>
      </c>
    </row>
    <row r="48" spans="1:43">
      <c r="A48">
        <v>44</v>
      </c>
      <c r="D48" s="5"/>
      <c r="E48" s="5"/>
      <c r="F48" s="5">
        <f t="shared" si="0"/>
        <v>0</v>
      </c>
      <c r="G48" s="5"/>
      <c r="H48" s="5"/>
      <c r="I48" s="5">
        <f t="shared" si="1"/>
        <v>0</v>
      </c>
      <c r="J48" s="5"/>
      <c r="K48" s="5"/>
      <c r="L48" s="5">
        <f t="shared" si="2"/>
        <v>0</v>
      </c>
      <c r="M48" s="5"/>
      <c r="N48" s="5"/>
      <c r="O48" s="5">
        <f t="shared" si="3"/>
        <v>0</v>
      </c>
      <c r="P48" s="5"/>
      <c r="Q48" s="5"/>
      <c r="R48" s="5">
        <f t="shared" si="19"/>
        <v>0</v>
      </c>
      <c r="S48" s="5"/>
      <c r="T48" s="5"/>
      <c r="U48" s="5">
        <f t="shared" si="5"/>
        <v>0</v>
      </c>
      <c r="V48" s="5"/>
      <c r="W48" s="5"/>
      <c r="X48" s="5">
        <f t="shared" si="6"/>
        <v>0</v>
      </c>
      <c r="Y48" s="5"/>
      <c r="Z48" s="5"/>
      <c r="AA48" s="5">
        <f t="shared" si="7"/>
        <v>0</v>
      </c>
      <c r="AB48" s="5"/>
      <c r="AC48" s="5"/>
      <c r="AD48" s="5">
        <f t="shared" si="8"/>
        <v>0</v>
      </c>
      <c r="AE48" s="5"/>
      <c r="AF48" s="5"/>
      <c r="AG48" s="5">
        <f t="shared" si="9"/>
        <v>0</v>
      </c>
      <c r="AH48" s="5"/>
      <c r="AI48" s="5"/>
      <c r="AJ48" s="5">
        <f t="shared" si="10"/>
        <v>0</v>
      </c>
      <c r="AK48" s="5"/>
      <c r="AL48" s="5"/>
      <c r="AM48" s="5">
        <f t="shared" si="11"/>
        <v>0</v>
      </c>
      <c r="AN48" s="5">
        <f t="shared" si="16"/>
        <v>0</v>
      </c>
      <c r="AO48" s="5">
        <f t="shared" si="16"/>
        <v>0</v>
      </c>
      <c r="AP48" s="5">
        <f t="shared" si="13"/>
        <v>0</v>
      </c>
      <c r="AQ48">
        <f t="shared" si="14"/>
        <v>0</v>
      </c>
    </row>
    <row r="49" spans="1:43">
      <c r="A49">
        <v>45</v>
      </c>
      <c r="D49" s="5"/>
      <c r="E49" s="5"/>
      <c r="F49" s="5">
        <f t="shared" si="0"/>
        <v>0</v>
      </c>
      <c r="G49" s="5"/>
      <c r="H49" s="5"/>
      <c r="I49" s="5">
        <f t="shared" si="1"/>
        <v>0</v>
      </c>
      <c r="J49" s="5"/>
      <c r="K49" s="5"/>
      <c r="L49" s="5">
        <f t="shared" si="2"/>
        <v>0</v>
      </c>
      <c r="M49" s="5"/>
      <c r="N49" s="5"/>
      <c r="O49" s="5">
        <f t="shared" si="3"/>
        <v>0</v>
      </c>
      <c r="P49" s="5"/>
      <c r="Q49" s="5"/>
      <c r="R49" s="5"/>
      <c r="S49" s="5"/>
      <c r="T49" s="5"/>
      <c r="U49" s="5">
        <f t="shared" si="5"/>
        <v>0</v>
      </c>
      <c r="V49" s="5"/>
      <c r="W49" s="5"/>
      <c r="X49" s="5">
        <f t="shared" si="6"/>
        <v>0</v>
      </c>
      <c r="Y49" s="5"/>
      <c r="Z49" s="5"/>
      <c r="AA49" s="5">
        <f t="shared" si="7"/>
        <v>0</v>
      </c>
      <c r="AB49" s="5"/>
      <c r="AC49" s="5"/>
      <c r="AD49" s="5">
        <f t="shared" si="8"/>
        <v>0</v>
      </c>
      <c r="AE49" s="5"/>
      <c r="AF49" s="5"/>
      <c r="AG49" s="5">
        <f t="shared" si="9"/>
        <v>0</v>
      </c>
      <c r="AH49" s="5"/>
      <c r="AI49" s="5"/>
      <c r="AJ49" s="5">
        <f t="shared" si="10"/>
        <v>0</v>
      </c>
      <c r="AK49" s="5"/>
      <c r="AL49" s="5"/>
      <c r="AM49" s="5">
        <f t="shared" si="11"/>
        <v>0</v>
      </c>
      <c r="AN49" s="5">
        <f t="shared" si="16"/>
        <v>0</v>
      </c>
      <c r="AO49" s="5">
        <f t="shared" si="16"/>
        <v>0</v>
      </c>
      <c r="AP49" s="5">
        <f t="shared" si="13"/>
        <v>0</v>
      </c>
      <c r="AQ49">
        <f t="shared" si="14"/>
        <v>0</v>
      </c>
    </row>
    <row r="50" spans="1:43">
      <c r="A50">
        <v>46</v>
      </c>
      <c r="D50" s="5"/>
      <c r="E50" s="5"/>
      <c r="F50" s="5">
        <f t="shared" si="0"/>
        <v>0</v>
      </c>
      <c r="G50" s="5"/>
      <c r="H50" s="5"/>
      <c r="I50" s="5">
        <f t="shared" si="1"/>
        <v>0</v>
      </c>
      <c r="J50" s="5"/>
      <c r="K50" s="5"/>
      <c r="L50" s="5">
        <f t="shared" si="2"/>
        <v>0</v>
      </c>
      <c r="M50" s="5"/>
      <c r="N50" s="5"/>
      <c r="O50" s="5">
        <f t="shared" si="3"/>
        <v>0</v>
      </c>
      <c r="P50" s="5"/>
      <c r="Q50" s="5"/>
      <c r="R50" s="5">
        <f t="shared" ref="R50:R53" si="20">O50+P50-Q50</f>
        <v>0</v>
      </c>
      <c r="S50" s="5"/>
      <c r="T50" s="5"/>
      <c r="U50" s="5">
        <f t="shared" si="5"/>
        <v>0</v>
      </c>
      <c r="V50" s="5"/>
      <c r="W50" s="5"/>
      <c r="X50" s="5">
        <f t="shared" si="6"/>
        <v>0</v>
      </c>
      <c r="Y50" s="5"/>
      <c r="Z50" s="5"/>
      <c r="AA50" s="5">
        <f t="shared" si="7"/>
        <v>0</v>
      </c>
      <c r="AB50" s="5"/>
      <c r="AC50" s="5"/>
      <c r="AD50" s="5">
        <f t="shared" si="8"/>
        <v>0</v>
      </c>
      <c r="AE50" s="5"/>
      <c r="AF50" s="5"/>
      <c r="AG50" s="5">
        <f t="shared" si="9"/>
        <v>0</v>
      </c>
      <c r="AH50" s="5"/>
      <c r="AI50" s="5"/>
      <c r="AJ50" s="5">
        <f t="shared" si="10"/>
        <v>0</v>
      </c>
      <c r="AK50" s="5"/>
      <c r="AL50" s="5"/>
      <c r="AM50" s="5">
        <f t="shared" si="11"/>
        <v>0</v>
      </c>
      <c r="AN50" s="5">
        <f t="shared" si="16"/>
        <v>0</v>
      </c>
      <c r="AO50" s="5">
        <f t="shared" si="16"/>
        <v>0</v>
      </c>
      <c r="AP50" s="5">
        <f t="shared" si="13"/>
        <v>0</v>
      </c>
      <c r="AQ50">
        <f t="shared" si="14"/>
        <v>0</v>
      </c>
    </row>
    <row r="51" spans="1:43">
      <c r="A51">
        <v>47</v>
      </c>
      <c r="D51" s="5"/>
      <c r="E51" s="5"/>
      <c r="F51" s="5">
        <f t="shared" si="0"/>
        <v>0</v>
      </c>
      <c r="G51" s="5"/>
      <c r="H51" s="5"/>
      <c r="I51" s="5">
        <f t="shared" si="1"/>
        <v>0</v>
      </c>
      <c r="J51" s="5"/>
      <c r="K51" s="5"/>
      <c r="L51" s="5">
        <f t="shared" si="2"/>
        <v>0</v>
      </c>
      <c r="M51" s="5"/>
      <c r="N51" s="5"/>
      <c r="O51" s="5">
        <f t="shared" si="3"/>
        <v>0</v>
      </c>
      <c r="P51" s="5"/>
      <c r="Q51" s="5"/>
      <c r="R51" s="5">
        <f t="shared" si="20"/>
        <v>0</v>
      </c>
      <c r="S51" s="5"/>
      <c r="T51" s="5"/>
      <c r="U51" s="5">
        <f t="shared" si="5"/>
        <v>0</v>
      </c>
      <c r="V51" s="5"/>
      <c r="W51" s="5"/>
      <c r="X51" s="5">
        <f t="shared" si="6"/>
        <v>0</v>
      </c>
      <c r="Y51" s="5"/>
      <c r="Z51" s="5"/>
      <c r="AA51" s="5">
        <f t="shared" si="7"/>
        <v>0</v>
      </c>
      <c r="AB51" s="5"/>
      <c r="AC51" s="5"/>
      <c r="AD51" s="5">
        <f t="shared" si="8"/>
        <v>0</v>
      </c>
      <c r="AE51" s="5"/>
      <c r="AF51" s="5"/>
      <c r="AG51" s="5">
        <f t="shared" si="9"/>
        <v>0</v>
      </c>
      <c r="AH51" s="5"/>
      <c r="AI51" s="5"/>
      <c r="AJ51" s="5">
        <f t="shared" si="10"/>
        <v>0</v>
      </c>
      <c r="AK51" s="5"/>
      <c r="AL51" s="5"/>
      <c r="AM51" s="5">
        <f t="shared" si="11"/>
        <v>0</v>
      </c>
      <c r="AN51" s="5">
        <f t="shared" si="16"/>
        <v>0</v>
      </c>
      <c r="AO51" s="5">
        <f t="shared" si="16"/>
        <v>0</v>
      </c>
      <c r="AP51" s="5">
        <f t="shared" si="13"/>
        <v>0</v>
      </c>
      <c r="AQ51">
        <f t="shared" si="14"/>
        <v>0</v>
      </c>
    </row>
    <row r="52" spans="1:43">
      <c r="A52">
        <v>48</v>
      </c>
      <c r="D52" s="5"/>
      <c r="E52" s="5"/>
      <c r="F52" s="5">
        <f t="shared" si="0"/>
        <v>0</v>
      </c>
      <c r="G52" s="5"/>
      <c r="H52" s="5"/>
      <c r="I52" s="5">
        <f t="shared" si="1"/>
        <v>0</v>
      </c>
      <c r="J52" s="5"/>
      <c r="K52" s="5"/>
      <c r="L52" s="5">
        <f t="shared" si="2"/>
        <v>0</v>
      </c>
      <c r="M52" s="5"/>
      <c r="N52" s="5"/>
      <c r="O52" s="5">
        <f t="shared" si="3"/>
        <v>0</v>
      </c>
      <c r="P52" s="5"/>
      <c r="Q52" s="5"/>
      <c r="R52" s="5">
        <f t="shared" si="20"/>
        <v>0</v>
      </c>
      <c r="S52" s="5"/>
      <c r="T52" s="5"/>
      <c r="U52" s="5">
        <f t="shared" si="5"/>
        <v>0</v>
      </c>
      <c r="V52" s="5"/>
      <c r="W52" s="5"/>
      <c r="X52" s="5">
        <f t="shared" si="6"/>
        <v>0</v>
      </c>
      <c r="Y52" s="5"/>
      <c r="Z52" s="5"/>
      <c r="AA52" s="5">
        <f t="shared" si="7"/>
        <v>0</v>
      </c>
      <c r="AB52" s="5"/>
      <c r="AC52" s="5"/>
      <c r="AD52" s="5">
        <f t="shared" si="8"/>
        <v>0</v>
      </c>
      <c r="AE52" s="5"/>
      <c r="AF52" s="5"/>
      <c r="AG52" s="5">
        <f t="shared" si="9"/>
        <v>0</v>
      </c>
      <c r="AH52" s="5"/>
      <c r="AI52" s="5"/>
      <c r="AJ52" s="5">
        <f t="shared" si="10"/>
        <v>0</v>
      </c>
      <c r="AK52" s="5"/>
      <c r="AL52" s="5"/>
      <c r="AM52" s="5">
        <f t="shared" si="11"/>
        <v>0</v>
      </c>
      <c r="AN52" s="5">
        <f t="shared" si="16"/>
        <v>0</v>
      </c>
      <c r="AO52" s="5">
        <f t="shared" si="16"/>
        <v>0</v>
      </c>
      <c r="AP52" s="5">
        <f t="shared" si="13"/>
        <v>0</v>
      </c>
      <c r="AQ52">
        <f t="shared" si="14"/>
        <v>0</v>
      </c>
    </row>
    <row r="53" spans="1:43">
      <c r="A53">
        <v>49</v>
      </c>
      <c r="D53" s="5"/>
      <c r="E53" s="5"/>
      <c r="F53" s="5">
        <f t="shared" si="0"/>
        <v>0</v>
      </c>
      <c r="G53" s="5"/>
      <c r="H53" s="5"/>
      <c r="I53" s="5">
        <f t="shared" si="1"/>
        <v>0</v>
      </c>
      <c r="J53" s="5"/>
      <c r="K53" s="5"/>
      <c r="L53" s="5">
        <f t="shared" si="2"/>
        <v>0</v>
      </c>
      <c r="M53" s="5"/>
      <c r="N53" s="5"/>
      <c r="O53" s="5">
        <f t="shared" si="3"/>
        <v>0</v>
      </c>
      <c r="P53" s="5"/>
      <c r="Q53" s="5"/>
      <c r="R53" s="5">
        <f t="shared" si="20"/>
        <v>0</v>
      </c>
      <c r="S53" s="5"/>
      <c r="T53" s="5"/>
      <c r="U53" s="5">
        <f t="shared" si="5"/>
        <v>0</v>
      </c>
      <c r="V53" s="5"/>
      <c r="W53" s="5"/>
      <c r="X53" s="5">
        <f t="shared" si="6"/>
        <v>0</v>
      </c>
      <c r="Y53" s="5"/>
      <c r="Z53" s="5"/>
      <c r="AA53" s="5">
        <f t="shared" si="7"/>
        <v>0</v>
      </c>
      <c r="AB53" s="5"/>
      <c r="AC53" s="5"/>
      <c r="AD53" s="5">
        <f t="shared" si="8"/>
        <v>0</v>
      </c>
      <c r="AE53" s="5"/>
      <c r="AF53" s="5"/>
      <c r="AG53" s="5">
        <f t="shared" si="9"/>
        <v>0</v>
      </c>
      <c r="AH53" s="5"/>
      <c r="AI53" s="5"/>
      <c r="AJ53" s="5">
        <f t="shared" si="10"/>
        <v>0</v>
      </c>
      <c r="AK53" s="5"/>
      <c r="AL53" s="5"/>
      <c r="AM53" s="5">
        <f t="shared" si="11"/>
        <v>0</v>
      </c>
      <c r="AN53" s="5">
        <f t="shared" si="16"/>
        <v>0</v>
      </c>
      <c r="AO53" s="5">
        <f t="shared" si="16"/>
        <v>0</v>
      </c>
      <c r="AP53" s="5">
        <f t="shared" si="13"/>
        <v>0</v>
      </c>
      <c r="AQ53">
        <f t="shared" si="14"/>
        <v>0</v>
      </c>
    </row>
    <row r="54" spans="1:43">
      <c r="A54">
        <v>50</v>
      </c>
      <c r="D54" s="5"/>
      <c r="E54" s="5"/>
      <c r="F54" s="5">
        <f t="shared" si="0"/>
        <v>0</v>
      </c>
      <c r="G54" s="5"/>
      <c r="H54" s="5"/>
      <c r="I54" s="5">
        <f t="shared" si="1"/>
        <v>0</v>
      </c>
      <c r="J54" s="5"/>
      <c r="K54" s="5"/>
      <c r="L54" s="5">
        <f t="shared" si="2"/>
        <v>0</v>
      </c>
      <c r="M54" s="5"/>
      <c r="N54" s="5"/>
      <c r="O54" s="5">
        <f t="shared" si="3"/>
        <v>0</v>
      </c>
      <c r="P54" s="5"/>
      <c r="Q54" s="5"/>
      <c r="R54" s="5"/>
      <c r="S54" s="5"/>
      <c r="T54" s="5"/>
      <c r="U54" s="5">
        <f t="shared" si="5"/>
        <v>0</v>
      </c>
      <c r="V54" s="5"/>
      <c r="W54" s="5"/>
      <c r="X54" s="5">
        <f t="shared" si="6"/>
        <v>0</v>
      </c>
      <c r="Y54" s="5"/>
      <c r="Z54" s="5"/>
      <c r="AA54" s="5">
        <f t="shared" si="7"/>
        <v>0</v>
      </c>
      <c r="AB54" s="5"/>
      <c r="AC54" s="5"/>
      <c r="AD54" s="5">
        <f t="shared" si="8"/>
        <v>0</v>
      </c>
      <c r="AE54" s="5"/>
      <c r="AF54" s="5"/>
      <c r="AG54" s="5">
        <f t="shared" si="9"/>
        <v>0</v>
      </c>
      <c r="AH54" s="5"/>
      <c r="AI54" s="5"/>
      <c r="AJ54" s="5">
        <f t="shared" si="10"/>
        <v>0</v>
      </c>
      <c r="AK54" s="5"/>
      <c r="AL54" s="5"/>
      <c r="AM54" s="5">
        <f t="shared" si="11"/>
        <v>0</v>
      </c>
      <c r="AN54" s="5">
        <f t="shared" si="16"/>
        <v>0</v>
      </c>
      <c r="AO54" s="5">
        <f t="shared" si="16"/>
        <v>0</v>
      </c>
      <c r="AP54" s="5">
        <f t="shared" si="13"/>
        <v>0</v>
      </c>
      <c r="AQ54">
        <f t="shared" si="14"/>
        <v>0</v>
      </c>
    </row>
    <row r="55" spans="1:43">
      <c r="A55">
        <v>51</v>
      </c>
      <c r="D55" s="5"/>
      <c r="E55" s="5"/>
      <c r="F55" s="5">
        <f t="shared" si="0"/>
        <v>0</v>
      </c>
      <c r="G55" s="5"/>
      <c r="H55" s="5"/>
      <c r="I55" s="5">
        <f t="shared" si="1"/>
        <v>0</v>
      </c>
      <c r="J55" s="5"/>
      <c r="K55" s="5"/>
      <c r="L55" s="5">
        <f t="shared" si="2"/>
        <v>0</v>
      </c>
      <c r="M55" s="5"/>
      <c r="N55" s="5"/>
      <c r="O55" s="5">
        <f t="shared" si="3"/>
        <v>0</v>
      </c>
      <c r="P55" s="5"/>
      <c r="Q55" s="5"/>
      <c r="R55" s="5">
        <f t="shared" ref="R55:R58" si="21">O55+P55-Q55</f>
        <v>0</v>
      </c>
      <c r="S55" s="5"/>
      <c r="T55" s="5"/>
      <c r="U55" s="5">
        <f t="shared" si="5"/>
        <v>0</v>
      </c>
      <c r="V55" s="5"/>
      <c r="W55" s="5"/>
      <c r="X55" s="5">
        <f t="shared" si="6"/>
        <v>0</v>
      </c>
      <c r="Y55" s="5"/>
      <c r="Z55" s="5"/>
      <c r="AA55" s="5">
        <f t="shared" si="7"/>
        <v>0</v>
      </c>
      <c r="AB55" s="5"/>
      <c r="AC55" s="5"/>
      <c r="AD55" s="5">
        <f t="shared" si="8"/>
        <v>0</v>
      </c>
      <c r="AE55" s="5"/>
      <c r="AF55" s="5"/>
      <c r="AG55" s="5">
        <f t="shared" si="9"/>
        <v>0</v>
      </c>
      <c r="AH55" s="5"/>
      <c r="AI55" s="5"/>
      <c r="AJ55" s="5">
        <f t="shared" si="10"/>
        <v>0</v>
      </c>
      <c r="AK55" s="5"/>
      <c r="AL55" s="5"/>
      <c r="AM55" s="5">
        <f t="shared" si="11"/>
        <v>0</v>
      </c>
      <c r="AN55" s="5">
        <f t="shared" si="16"/>
        <v>0</v>
      </c>
      <c r="AO55" s="5">
        <f t="shared" si="16"/>
        <v>0</v>
      </c>
      <c r="AP55" s="5">
        <f t="shared" si="13"/>
        <v>0</v>
      </c>
      <c r="AQ55">
        <f t="shared" si="14"/>
        <v>0</v>
      </c>
    </row>
    <row r="56" spans="1:43">
      <c r="A56">
        <v>52</v>
      </c>
      <c r="D56" s="5"/>
      <c r="E56" s="5"/>
      <c r="F56" s="5">
        <f t="shared" si="0"/>
        <v>0</v>
      </c>
      <c r="G56" s="5"/>
      <c r="H56" s="5"/>
      <c r="I56" s="5">
        <f t="shared" si="1"/>
        <v>0</v>
      </c>
      <c r="J56" s="5"/>
      <c r="K56" s="5"/>
      <c r="L56" s="5">
        <f t="shared" si="2"/>
        <v>0</v>
      </c>
      <c r="M56" s="5"/>
      <c r="N56" s="5"/>
      <c r="O56" s="5">
        <f t="shared" si="3"/>
        <v>0</v>
      </c>
      <c r="P56" s="5"/>
      <c r="Q56" s="5"/>
      <c r="R56" s="5">
        <f t="shared" si="21"/>
        <v>0</v>
      </c>
      <c r="S56" s="5"/>
      <c r="T56" s="5"/>
      <c r="U56" s="5">
        <f t="shared" si="5"/>
        <v>0</v>
      </c>
      <c r="V56" s="5"/>
      <c r="W56" s="5"/>
      <c r="X56" s="5">
        <f t="shared" si="6"/>
        <v>0</v>
      </c>
      <c r="Y56" s="5"/>
      <c r="Z56" s="5"/>
      <c r="AA56" s="5">
        <f t="shared" si="7"/>
        <v>0</v>
      </c>
      <c r="AB56" s="5"/>
      <c r="AC56" s="5"/>
      <c r="AD56" s="5">
        <f t="shared" si="8"/>
        <v>0</v>
      </c>
      <c r="AE56" s="5"/>
      <c r="AF56" s="5"/>
      <c r="AG56" s="5">
        <f t="shared" si="9"/>
        <v>0</v>
      </c>
      <c r="AH56" s="5"/>
      <c r="AI56" s="5"/>
      <c r="AJ56" s="5">
        <f t="shared" si="10"/>
        <v>0</v>
      </c>
      <c r="AK56" s="5"/>
      <c r="AL56" s="5"/>
      <c r="AM56" s="5">
        <f t="shared" si="11"/>
        <v>0</v>
      </c>
      <c r="AN56" s="5">
        <f t="shared" si="16"/>
        <v>0</v>
      </c>
      <c r="AO56" s="5">
        <f t="shared" si="16"/>
        <v>0</v>
      </c>
      <c r="AP56" s="5">
        <f t="shared" si="13"/>
        <v>0</v>
      </c>
      <c r="AQ56">
        <f t="shared" si="14"/>
        <v>0</v>
      </c>
    </row>
    <row r="57" spans="1:43">
      <c r="A57">
        <v>53</v>
      </c>
      <c r="D57" s="5"/>
      <c r="E57" s="5"/>
      <c r="F57" s="5">
        <f t="shared" si="0"/>
        <v>0</v>
      </c>
      <c r="G57" s="5"/>
      <c r="H57" s="5"/>
      <c r="I57" s="5">
        <f t="shared" si="1"/>
        <v>0</v>
      </c>
      <c r="J57" s="5"/>
      <c r="K57" s="5"/>
      <c r="L57" s="5">
        <f t="shared" si="2"/>
        <v>0</v>
      </c>
      <c r="M57" s="5"/>
      <c r="N57" s="5"/>
      <c r="O57" s="5">
        <f t="shared" si="3"/>
        <v>0</v>
      </c>
      <c r="P57" s="5"/>
      <c r="Q57" s="5"/>
      <c r="R57" s="5">
        <f t="shared" si="21"/>
        <v>0</v>
      </c>
      <c r="S57" s="5"/>
      <c r="T57" s="5"/>
      <c r="U57" s="5">
        <f t="shared" si="5"/>
        <v>0</v>
      </c>
      <c r="V57" s="5"/>
      <c r="W57" s="5"/>
      <c r="X57" s="5">
        <f t="shared" si="6"/>
        <v>0</v>
      </c>
      <c r="Y57" s="5"/>
      <c r="Z57" s="5"/>
      <c r="AA57" s="5">
        <f t="shared" si="7"/>
        <v>0</v>
      </c>
      <c r="AB57" s="5"/>
      <c r="AC57" s="5"/>
      <c r="AD57" s="5">
        <f t="shared" si="8"/>
        <v>0</v>
      </c>
      <c r="AE57" s="5"/>
      <c r="AF57" s="5"/>
      <c r="AG57" s="5">
        <f t="shared" si="9"/>
        <v>0</v>
      </c>
      <c r="AH57" s="5"/>
      <c r="AI57" s="5"/>
      <c r="AJ57" s="5">
        <f t="shared" si="10"/>
        <v>0</v>
      </c>
      <c r="AK57" s="5"/>
      <c r="AL57" s="5"/>
      <c r="AM57" s="5">
        <f t="shared" si="11"/>
        <v>0</v>
      </c>
      <c r="AN57" s="5">
        <f t="shared" si="16"/>
        <v>0</v>
      </c>
      <c r="AO57" s="5">
        <f t="shared" si="16"/>
        <v>0</v>
      </c>
      <c r="AP57" s="5">
        <f t="shared" si="13"/>
        <v>0</v>
      </c>
      <c r="AQ57">
        <f t="shared" si="14"/>
        <v>0</v>
      </c>
    </row>
    <row r="58" spans="1:43">
      <c r="A58">
        <v>54</v>
      </c>
      <c r="D58" s="5"/>
      <c r="E58" s="5"/>
      <c r="F58" s="5">
        <f t="shared" si="0"/>
        <v>0</v>
      </c>
      <c r="G58" s="5"/>
      <c r="H58" s="5"/>
      <c r="I58" s="5">
        <f t="shared" si="1"/>
        <v>0</v>
      </c>
      <c r="J58" s="5"/>
      <c r="K58" s="5"/>
      <c r="L58" s="5">
        <f t="shared" si="2"/>
        <v>0</v>
      </c>
      <c r="M58" s="5"/>
      <c r="N58" s="5"/>
      <c r="O58" s="5">
        <f t="shared" si="3"/>
        <v>0</v>
      </c>
      <c r="P58" s="5"/>
      <c r="Q58" s="5"/>
      <c r="R58" s="5">
        <f t="shared" si="21"/>
        <v>0</v>
      </c>
      <c r="S58" s="5"/>
      <c r="T58" s="5"/>
      <c r="U58" s="5">
        <f t="shared" si="5"/>
        <v>0</v>
      </c>
      <c r="V58" s="5"/>
      <c r="W58" s="5"/>
      <c r="X58" s="5">
        <f t="shared" si="6"/>
        <v>0</v>
      </c>
      <c r="Y58" s="5"/>
      <c r="Z58" s="5"/>
      <c r="AA58" s="5">
        <f t="shared" si="7"/>
        <v>0</v>
      </c>
      <c r="AB58" s="5"/>
      <c r="AC58" s="5"/>
      <c r="AD58" s="5">
        <f t="shared" si="8"/>
        <v>0</v>
      </c>
      <c r="AE58" s="5"/>
      <c r="AF58" s="5"/>
      <c r="AG58" s="5">
        <f t="shared" si="9"/>
        <v>0</v>
      </c>
      <c r="AH58" s="5"/>
      <c r="AI58" s="5"/>
      <c r="AJ58" s="5">
        <f t="shared" si="10"/>
        <v>0</v>
      </c>
      <c r="AK58" s="5"/>
      <c r="AL58" s="5"/>
      <c r="AM58" s="5">
        <f t="shared" si="11"/>
        <v>0</v>
      </c>
      <c r="AN58" s="5">
        <f t="shared" si="16"/>
        <v>0</v>
      </c>
      <c r="AO58" s="5">
        <f t="shared" si="16"/>
        <v>0</v>
      </c>
      <c r="AP58" s="5">
        <f t="shared" si="13"/>
        <v>0</v>
      </c>
      <c r="AQ58">
        <f t="shared" si="14"/>
        <v>0</v>
      </c>
    </row>
    <row r="59" spans="1:43">
      <c r="A59">
        <v>55</v>
      </c>
      <c r="D59" s="5"/>
      <c r="E59" s="5"/>
      <c r="F59" s="5">
        <f t="shared" si="0"/>
        <v>0</v>
      </c>
      <c r="G59" s="5"/>
      <c r="H59" s="5"/>
      <c r="I59" s="5">
        <f t="shared" si="1"/>
        <v>0</v>
      </c>
      <c r="J59" s="5"/>
      <c r="K59" s="5"/>
      <c r="L59" s="5">
        <f t="shared" si="2"/>
        <v>0</v>
      </c>
      <c r="M59" s="5"/>
      <c r="N59" s="5"/>
      <c r="O59" s="5">
        <f t="shared" si="3"/>
        <v>0</v>
      </c>
      <c r="P59" s="5"/>
      <c r="Q59" s="5"/>
      <c r="R59" s="5"/>
      <c r="S59" s="5"/>
      <c r="T59" s="5"/>
      <c r="U59" s="5">
        <f t="shared" si="5"/>
        <v>0</v>
      </c>
      <c r="V59" s="5"/>
      <c r="W59" s="5"/>
      <c r="X59" s="5">
        <f t="shared" si="6"/>
        <v>0</v>
      </c>
      <c r="Y59" s="5"/>
      <c r="Z59" s="5"/>
      <c r="AA59" s="5">
        <f t="shared" si="7"/>
        <v>0</v>
      </c>
      <c r="AB59" s="5"/>
      <c r="AC59" s="5"/>
      <c r="AD59" s="5">
        <f t="shared" si="8"/>
        <v>0</v>
      </c>
      <c r="AE59" s="5"/>
      <c r="AF59" s="5"/>
      <c r="AG59" s="5">
        <f t="shared" si="9"/>
        <v>0</v>
      </c>
      <c r="AH59" s="5"/>
      <c r="AI59" s="5"/>
      <c r="AJ59" s="5">
        <f t="shared" si="10"/>
        <v>0</v>
      </c>
      <c r="AK59" s="5"/>
      <c r="AL59" s="5"/>
      <c r="AM59" s="5">
        <f t="shared" si="11"/>
        <v>0</v>
      </c>
      <c r="AN59" s="5">
        <f t="shared" si="16"/>
        <v>0</v>
      </c>
      <c r="AO59" s="5">
        <f t="shared" si="16"/>
        <v>0</v>
      </c>
      <c r="AP59" s="5">
        <f t="shared" si="13"/>
        <v>0</v>
      </c>
      <c r="AQ59">
        <f t="shared" si="14"/>
        <v>0</v>
      </c>
    </row>
    <row r="60" spans="1:43">
      <c r="A60">
        <v>56</v>
      </c>
      <c r="D60" s="5"/>
      <c r="E60" s="5"/>
      <c r="F60" s="5">
        <f t="shared" si="0"/>
        <v>0</v>
      </c>
      <c r="G60" s="5"/>
      <c r="H60" s="5"/>
      <c r="I60" s="5">
        <f t="shared" si="1"/>
        <v>0</v>
      </c>
      <c r="J60" s="5"/>
      <c r="K60" s="5"/>
      <c r="L60" s="5">
        <f t="shared" si="2"/>
        <v>0</v>
      </c>
      <c r="M60" s="5"/>
      <c r="N60" s="5"/>
      <c r="O60" s="5">
        <f t="shared" si="3"/>
        <v>0</v>
      </c>
      <c r="P60" s="5"/>
      <c r="Q60" s="5"/>
      <c r="R60" s="5">
        <f t="shared" ref="R60:R62" si="22">O60+P60-Q60</f>
        <v>0</v>
      </c>
      <c r="S60" s="5"/>
      <c r="T60" s="5"/>
      <c r="U60" s="5">
        <f t="shared" si="5"/>
        <v>0</v>
      </c>
      <c r="V60" s="5"/>
      <c r="W60" s="5"/>
      <c r="X60" s="5">
        <f t="shared" si="6"/>
        <v>0</v>
      </c>
      <c r="Y60" s="5"/>
      <c r="Z60" s="5"/>
      <c r="AA60" s="5">
        <f t="shared" si="7"/>
        <v>0</v>
      </c>
      <c r="AB60" s="5"/>
      <c r="AC60" s="5"/>
      <c r="AD60" s="5">
        <f t="shared" si="8"/>
        <v>0</v>
      </c>
      <c r="AE60" s="5"/>
      <c r="AF60" s="5"/>
      <c r="AG60" s="5">
        <f t="shared" si="9"/>
        <v>0</v>
      </c>
      <c r="AH60" s="5"/>
      <c r="AI60" s="5"/>
      <c r="AJ60" s="5">
        <f t="shared" si="10"/>
        <v>0</v>
      </c>
      <c r="AK60" s="5"/>
      <c r="AL60" s="5"/>
      <c r="AM60" s="5">
        <f t="shared" si="11"/>
        <v>0</v>
      </c>
      <c r="AN60" s="5">
        <f t="shared" si="16"/>
        <v>0</v>
      </c>
      <c r="AO60" s="5">
        <f t="shared" si="16"/>
        <v>0</v>
      </c>
      <c r="AP60" s="5">
        <f t="shared" si="13"/>
        <v>0</v>
      </c>
      <c r="AQ60">
        <f t="shared" si="14"/>
        <v>0</v>
      </c>
    </row>
    <row r="61" spans="1:43">
      <c r="A61">
        <v>57</v>
      </c>
      <c r="D61" s="5"/>
      <c r="E61" s="5"/>
      <c r="F61" s="5">
        <f t="shared" si="0"/>
        <v>0</v>
      </c>
      <c r="G61" s="5"/>
      <c r="H61" s="5"/>
      <c r="I61" s="5">
        <f t="shared" si="1"/>
        <v>0</v>
      </c>
      <c r="J61" s="5"/>
      <c r="K61" s="5"/>
      <c r="L61" s="5">
        <f t="shared" si="2"/>
        <v>0</v>
      </c>
      <c r="M61" s="5"/>
      <c r="N61" s="5"/>
      <c r="O61" s="5">
        <f t="shared" si="3"/>
        <v>0</v>
      </c>
      <c r="P61" s="5"/>
      <c r="Q61" s="5"/>
      <c r="R61" s="5">
        <f t="shared" si="22"/>
        <v>0</v>
      </c>
      <c r="S61" s="5"/>
      <c r="T61" s="5"/>
      <c r="U61" s="5">
        <f t="shared" si="5"/>
        <v>0</v>
      </c>
      <c r="V61" s="5"/>
      <c r="W61" s="5"/>
      <c r="X61" s="5">
        <f t="shared" si="6"/>
        <v>0</v>
      </c>
      <c r="Y61" s="5"/>
      <c r="Z61" s="5"/>
      <c r="AA61" s="5">
        <f t="shared" si="7"/>
        <v>0</v>
      </c>
      <c r="AB61" s="5"/>
      <c r="AC61" s="5"/>
      <c r="AD61" s="5">
        <f t="shared" si="8"/>
        <v>0</v>
      </c>
      <c r="AE61" s="5"/>
      <c r="AF61" s="5"/>
      <c r="AG61" s="5">
        <f t="shared" si="9"/>
        <v>0</v>
      </c>
      <c r="AH61" s="5"/>
      <c r="AI61" s="5"/>
      <c r="AJ61" s="5">
        <f t="shared" si="10"/>
        <v>0</v>
      </c>
      <c r="AK61" s="5"/>
      <c r="AL61" s="5"/>
      <c r="AM61" s="5">
        <f t="shared" si="11"/>
        <v>0</v>
      </c>
      <c r="AN61" s="5">
        <f t="shared" si="16"/>
        <v>0</v>
      </c>
      <c r="AO61" s="5">
        <f t="shared" si="16"/>
        <v>0</v>
      </c>
      <c r="AP61" s="5">
        <f t="shared" si="13"/>
        <v>0</v>
      </c>
      <c r="AQ61">
        <f t="shared" si="14"/>
        <v>0</v>
      </c>
    </row>
    <row r="62" spans="1:43">
      <c r="A62">
        <v>58</v>
      </c>
      <c r="D62" s="5"/>
      <c r="E62" s="5"/>
      <c r="F62" s="5">
        <f t="shared" si="0"/>
        <v>0</v>
      </c>
      <c r="G62" s="5"/>
      <c r="H62" s="5"/>
      <c r="I62" s="5">
        <f t="shared" si="1"/>
        <v>0</v>
      </c>
      <c r="J62" s="5"/>
      <c r="K62" s="5"/>
      <c r="L62" s="5">
        <f t="shared" si="2"/>
        <v>0</v>
      </c>
      <c r="M62" s="5"/>
      <c r="N62" s="5"/>
      <c r="O62" s="5">
        <f t="shared" si="3"/>
        <v>0</v>
      </c>
      <c r="P62" s="5"/>
      <c r="Q62" s="5"/>
      <c r="R62" s="5">
        <f t="shared" si="22"/>
        <v>0</v>
      </c>
      <c r="S62" s="5"/>
      <c r="T62" s="5"/>
      <c r="U62" s="5">
        <f t="shared" si="5"/>
        <v>0</v>
      </c>
      <c r="V62" s="5"/>
      <c r="W62" s="5"/>
      <c r="X62" s="5">
        <f t="shared" si="6"/>
        <v>0</v>
      </c>
      <c r="Y62" s="5"/>
      <c r="Z62" s="5"/>
      <c r="AA62" s="5">
        <f t="shared" si="7"/>
        <v>0</v>
      </c>
      <c r="AB62" s="5"/>
      <c r="AC62" s="5"/>
      <c r="AD62" s="5">
        <f t="shared" si="8"/>
        <v>0</v>
      </c>
      <c r="AE62" s="5"/>
      <c r="AF62" s="5"/>
      <c r="AG62" s="5">
        <f t="shared" si="9"/>
        <v>0</v>
      </c>
      <c r="AH62" s="5"/>
      <c r="AI62" s="5"/>
      <c r="AJ62" s="5">
        <f t="shared" si="10"/>
        <v>0</v>
      </c>
      <c r="AK62" s="5"/>
      <c r="AL62" s="5"/>
      <c r="AM62" s="5">
        <f t="shared" si="11"/>
        <v>0</v>
      </c>
      <c r="AN62" s="5">
        <f t="shared" si="16"/>
        <v>0</v>
      </c>
      <c r="AO62" s="5">
        <f t="shared" si="16"/>
        <v>0</v>
      </c>
      <c r="AP62" s="5">
        <f t="shared" si="13"/>
        <v>0</v>
      </c>
      <c r="AQ62">
        <f t="shared" si="14"/>
        <v>0</v>
      </c>
    </row>
    <row r="63" spans="1:43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>
        <f t="shared" si="13"/>
        <v>0</v>
      </c>
    </row>
    <row r="64" spans="1:43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>
        <f t="shared" si="13"/>
        <v>0</v>
      </c>
    </row>
    <row r="65" spans="4:42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>
        <f t="shared" si="13"/>
        <v>0</v>
      </c>
    </row>
    <row r="66" spans="4:42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>
        <f t="shared" si="13"/>
        <v>0</v>
      </c>
    </row>
    <row r="67" spans="4:42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>
        <f t="shared" si="13"/>
        <v>0</v>
      </c>
    </row>
    <row r="68" spans="4:42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4:42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4:42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</sheetData>
  <sheetProtection algorithmName="SHA-512" hashValue="krudWh4jYlWCLWrRKT1KYe55vCecfdc7UpMXKZL30Qn7dzShdzn+SSY65kHekK4zhsIEs8e0szleggVtyp2tOQ==" saltValue="B+PrMbCeDzS6syvXGJpTuQ==" spinCount="100000" sheet="1" objects="1" scenarios="1"/>
  <mergeCells count="13">
    <mergeCell ref="AN2:AP2"/>
    <mergeCell ref="V2:X2"/>
    <mergeCell ref="Y2:AA2"/>
    <mergeCell ref="AB2:AD2"/>
    <mergeCell ref="AE2:AG2"/>
    <mergeCell ref="AH2:AJ2"/>
    <mergeCell ref="AK2:AM2"/>
    <mergeCell ref="S2:U2"/>
    <mergeCell ref="D2:F2"/>
    <mergeCell ref="G2:I2"/>
    <mergeCell ref="J2:L2"/>
    <mergeCell ref="M2:O2"/>
    <mergeCell ref="P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enter</vt:lpstr>
      <vt:lpstr>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2019-11-05T04:47:51Z</dcterms:created>
  <dcterms:modified xsi:type="dcterms:W3CDTF">2019-12-07T12:14:08Z</dcterms:modified>
</cp:coreProperties>
</file>