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vinsadler/Box/BoxDept_MSDS - course files/MSDS 6371 Foundations of Statistics/Beta Course Spring 2020/New Course/Unit 10 Confidence Prediction Calibration Intervals/"/>
    </mc:Choice>
  </mc:AlternateContent>
  <xr:revisionPtr revIDLastSave="0" documentId="13_ncr:1_{F089EC77-5F38-4B41-8F2F-9BC9377E4E45}" xr6:coauthVersionLast="45" xr6:coauthVersionMax="45" xr10:uidLastSave="{00000000-0000-0000-0000-000000000000}"/>
  <bookViews>
    <workbookView xWindow="2800" yWindow="1720" windowWidth="27640" windowHeight="16940" xr2:uid="{00000000-000D-0000-FFFF-FFFF00000000}"/>
  </bookViews>
  <sheets>
    <sheet name="StudyHours" sheetId="1" r:id="rId1"/>
  </sheets>
  <calcPr calcId="191029"/>
</workbook>
</file>

<file path=xl/calcChain.xml><?xml version="1.0" encoding="utf-8"?>
<calcChain xmlns="http://schemas.openxmlformats.org/spreadsheetml/2006/main">
  <c r="I58" i="1" l="1"/>
  <c r="G58" i="1"/>
  <c r="B18" i="1"/>
  <c r="E5" i="1" l="1"/>
  <c r="H5" i="1" s="1"/>
  <c r="E6" i="1"/>
  <c r="H6" i="1" s="1"/>
  <c r="B17" i="1"/>
  <c r="E4" i="1" s="1"/>
  <c r="A17" i="1"/>
  <c r="F5" i="1" s="1"/>
  <c r="F12" i="1" l="1"/>
  <c r="E3" i="1"/>
  <c r="H3" i="1" s="1"/>
  <c r="F2" i="1"/>
  <c r="F14" i="1"/>
  <c r="F13" i="1"/>
  <c r="F10" i="1"/>
  <c r="F9" i="1"/>
  <c r="F8" i="1"/>
  <c r="E9" i="1"/>
  <c r="G4" i="1"/>
  <c r="H4" i="1"/>
  <c r="E2" i="1"/>
  <c r="F11" i="1"/>
  <c r="E14" i="1"/>
  <c r="E13" i="1"/>
  <c r="E12" i="1"/>
  <c r="E11" i="1"/>
  <c r="F7" i="1"/>
  <c r="E10" i="1"/>
  <c r="F6" i="1"/>
  <c r="F4" i="1"/>
  <c r="E8" i="1"/>
  <c r="F3" i="1"/>
  <c r="F15" i="1" s="1"/>
  <c r="E7" i="1"/>
  <c r="G6" i="1"/>
  <c r="G5" i="1"/>
  <c r="E15" i="1"/>
  <c r="H13" i="1" l="1"/>
  <c r="G13" i="1"/>
  <c r="H12" i="1"/>
  <c r="G12" i="1"/>
  <c r="G14" i="1"/>
  <c r="H14" i="1"/>
  <c r="G3" i="1"/>
  <c r="H2" i="1"/>
  <c r="G2" i="1"/>
  <c r="G9" i="1"/>
  <c r="H9" i="1"/>
  <c r="G7" i="1"/>
  <c r="H7" i="1"/>
  <c r="G8" i="1"/>
  <c r="H8" i="1"/>
  <c r="G10" i="1"/>
  <c r="H10" i="1"/>
  <c r="H11" i="1"/>
  <c r="G11" i="1"/>
  <c r="H15" i="1" l="1"/>
  <c r="G15" i="1"/>
  <c r="F19" i="1" s="1"/>
  <c r="E19" i="1" s="1"/>
  <c r="G23" i="1" l="1"/>
  <c r="F109" i="1"/>
  <c r="G35" i="1"/>
  <c r="H35" i="1" s="1"/>
  <c r="I35" i="1" s="1"/>
  <c r="E103" i="1"/>
  <c r="E89" i="1"/>
  <c r="G26" i="1"/>
  <c r="H26" i="1" s="1"/>
  <c r="I26" i="1" s="1"/>
  <c r="E102" i="1"/>
  <c r="E105" i="1"/>
  <c r="G30" i="1"/>
  <c r="H30" i="1" s="1"/>
  <c r="I30" i="1" s="1"/>
  <c r="E86" i="1"/>
  <c r="E80" i="1"/>
  <c r="G33" i="1"/>
  <c r="H33" i="1" s="1"/>
  <c r="I33" i="1" s="1"/>
  <c r="G25" i="1"/>
  <c r="H25" i="1" s="1"/>
  <c r="I25" i="1" s="1"/>
  <c r="E101" i="1"/>
  <c r="E104" i="1"/>
  <c r="E106" i="1"/>
  <c r="E96" i="1"/>
  <c r="G24" i="1"/>
  <c r="H24" i="1" s="1"/>
  <c r="I24" i="1" s="1"/>
  <c r="E107" i="1"/>
  <c r="G28" i="1"/>
  <c r="H28" i="1" s="1"/>
  <c r="I28" i="1" s="1"/>
  <c r="E100" i="1"/>
  <c r="E108" i="1"/>
  <c r="E99" i="1"/>
  <c r="G29" i="1"/>
  <c r="H29" i="1" s="1"/>
  <c r="I29" i="1" s="1"/>
  <c r="F90" i="1"/>
  <c r="E85" i="1"/>
  <c r="E83" i="1"/>
  <c r="E81" i="1"/>
  <c r="G32" i="1"/>
  <c r="H32" i="1" s="1"/>
  <c r="I32" i="1" s="1"/>
  <c r="G34" i="1"/>
  <c r="H34" i="1" s="1"/>
  <c r="I34" i="1" s="1"/>
  <c r="E79" i="1"/>
  <c r="E82" i="1"/>
  <c r="G27" i="1"/>
  <c r="H27" i="1" s="1"/>
  <c r="I27" i="1" s="1"/>
  <c r="E87" i="1"/>
  <c r="E98" i="1"/>
  <c r="G31" i="1"/>
  <c r="H31" i="1" s="1"/>
  <c r="I31" i="1" s="1"/>
  <c r="E77" i="1"/>
  <c r="E88" i="1"/>
  <c r="E84" i="1"/>
  <c r="E97" i="1"/>
  <c r="E78" i="1"/>
  <c r="H23" i="1" l="1"/>
  <c r="I23" i="1" s="1"/>
  <c r="I36" i="1" s="1"/>
  <c r="J23" i="1" s="1"/>
  <c r="G90" i="1" s="1"/>
  <c r="G61" i="1"/>
  <c r="G62" i="1"/>
  <c r="G64" i="1"/>
  <c r="G109" i="1"/>
  <c r="G63" i="1"/>
  <c r="G65" i="1"/>
  <c r="G69" i="1"/>
  <c r="G67" i="1"/>
  <c r="G70" i="1"/>
  <c r="G66" i="1"/>
  <c r="G68" i="1"/>
  <c r="G59" i="1"/>
  <c r="G50" i="1"/>
  <c r="G46" i="1"/>
  <c r="G51" i="1"/>
  <c r="G52" i="1"/>
  <c r="G44" i="1"/>
  <c r="G45" i="1"/>
  <c r="G41" i="1"/>
  <c r="G42" i="1"/>
  <c r="G43" i="1"/>
  <c r="G48" i="1"/>
  <c r="G49" i="1"/>
  <c r="G47" i="1" l="1"/>
  <c r="G60" i="1"/>
  <c r="G40" i="1"/>
  <c r="I40" i="1" s="1"/>
  <c r="G87" i="1"/>
  <c r="H50" i="1"/>
  <c r="I50" i="1"/>
  <c r="G97" i="1"/>
  <c r="H59" i="1"/>
  <c r="I59" i="1"/>
  <c r="G86" i="1"/>
  <c r="I49" i="1"/>
  <c r="H49" i="1"/>
  <c r="G108" i="1"/>
  <c r="H70" i="1"/>
  <c r="I70" i="1"/>
  <c r="G85" i="1"/>
  <c r="H48" i="1"/>
  <c r="I48" i="1"/>
  <c r="G105" i="1"/>
  <c r="H67" i="1"/>
  <c r="I67" i="1"/>
  <c r="G104" i="1"/>
  <c r="I66" i="1"/>
  <c r="H66" i="1"/>
  <c r="G107" i="1"/>
  <c r="I69" i="1"/>
  <c r="H69" i="1"/>
  <c r="G83" i="1"/>
  <c r="H46" i="1"/>
  <c r="I46" i="1"/>
  <c r="G106" i="1"/>
  <c r="I68" i="1"/>
  <c r="H68" i="1"/>
  <c r="G80" i="1"/>
  <c r="H43" i="1"/>
  <c r="I43" i="1"/>
  <c r="G79" i="1"/>
  <c r="I42" i="1"/>
  <c r="H42" i="1"/>
  <c r="G103" i="1"/>
  <c r="I65" i="1"/>
  <c r="H65" i="1"/>
  <c r="G101" i="1"/>
  <c r="H63" i="1"/>
  <c r="I63" i="1"/>
  <c r="G82" i="1"/>
  <c r="I45" i="1"/>
  <c r="H45" i="1"/>
  <c r="H109" i="1"/>
  <c r="I109" i="1"/>
  <c r="G102" i="1"/>
  <c r="I64" i="1"/>
  <c r="H64" i="1"/>
  <c r="G77" i="1"/>
  <c r="G81" i="1"/>
  <c r="I44" i="1"/>
  <c r="H44" i="1"/>
  <c r="G100" i="1"/>
  <c r="I62" i="1"/>
  <c r="H62" i="1"/>
  <c r="G98" i="1"/>
  <c r="H60" i="1"/>
  <c r="I60" i="1"/>
  <c r="G78" i="1"/>
  <c r="I41" i="1"/>
  <c r="H41" i="1"/>
  <c r="G89" i="1"/>
  <c r="I52" i="1"/>
  <c r="H52" i="1"/>
  <c r="G88" i="1"/>
  <c r="I51" i="1"/>
  <c r="H51" i="1"/>
  <c r="G96" i="1"/>
  <c r="H58" i="1"/>
  <c r="G84" i="1"/>
  <c r="H47" i="1"/>
  <c r="I47" i="1"/>
  <c r="G99" i="1"/>
  <c r="H61" i="1"/>
  <c r="I61" i="1"/>
  <c r="I90" i="1"/>
  <c r="H90" i="1"/>
  <c r="H40" i="1" l="1"/>
  <c r="H89" i="1"/>
  <c r="I89" i="1"/>
  <c r="H102" i="1"/>
  <c r="I102" i="1"/>
  <c r="I105" i="1"/>
  <c r="H105" i="1"/>
  <c r="I78" i="1"/>
  <c r="H78" i="1"/>
  <c r="I80" i="1"/>
  <c r="H80" i="1"/>
  <c r="I85" i="1"/>
  <c r="H85" i="1"/>
  <c r="H98" i="1"/>
  <c r="I98" i="1"/>
  <c r="H106" i="1"/>
  <c r="I106" i="1"/>
  <c r="H81" i="1"/>
  <c r="I81" i="1"/>
  <c r="H82" i="1"/>
  <c r="I82" i="1"/>
  <c r="I108" i="1"/>
  <c r="H108" i="1"/>
  <c r="I100" i="1"/>
  <c r="H100" i="1"/>
  <c r="H83" i="1"/>
  <c r="I83" i="1"/>
  <c r="I99" i="1"/>
  <c r="H99" i="1"/>
  <c r="H84" i="1"/>
  <c r="I84" i="1"/>
  <c r="I96" i="1"/>
  <c r="H96" i="1"/>
  <c r="I101" i="1"/>
  <c r="H101" i="1"/>
  <c r="I86" i="1"/>
  <c r="H86" i="1"/>
  <c r="H107" i="1"/>
  <c r="I107" i="1"/>
  <c r="I88" i="1"/>
  <c r="H88" i="1"/>
  <c r="I103" i="1"/>
  <c r="H103" i="1"/>
  <c r="I97" i="1"/>
  <c r="H97" i="1"/>
  <c r="H77" i="1"/>
  <c r="I77" i="1"/>
  <c r="I104" i="1"/>
  <c r="H104" i="1"/>
  <c r="I79" i="1"/>
  <c r="H79" i="1"/>
  <c r="I87" i="1"/>
  <c r="H87" i="1"/>
</calcChain>
</file>

<file path=xl/sharedStrings.xml><?xml version="1.0" encoding="utf-8"?>
<sst xmlns="http://schemas.openxmlformats.org/spreadsheetml/2006/main" count="42" uniqueCount="26">
  <si>
    <t>Grades</t>
  </si>
  <si>
    <t>Hours</t>
  </si>
  <si>
    <t>Hours - Hours_Bar</t>
  </si>
  <si>
    <t>Grades - Grades_Bar</t>
  </si>
  <si>
    <t>(Hours - Hours_Bar)^2</t>
  </si>
  <si>
    <t>Grades_Bar</t>
  </si>
  <si>
    <t>Hours_Bar</t>
  </si>
  <si>
    <t>Sum</t>
  </si>
  <si>
    <t>(Hours-Hours_Bar)(Grades-Grades_Bar)</t>
  </si>
  <si>
    <t>Beta_1_hat</t>
  </si>
  <si>
    <t>Beta_0_hat</t>
  </si>
  <si>
    <t>Estimated Grade</t>
  </si>
  <si>
    <t>Residual</t>
  </si>
  <si>
    <t>Residual^2</t>
  </si>
  <si>
    <t>Sigma_Hat^2</t>
  </si>
  <si>
    <t>SE(mu^hat(Y|X))</t>
  </si>
  <si>
    <t>Lower Limit</t>
  </si>
  <si>
    <t>Upper Limit</t>
  </si>
  <si>
    <t>Est Grade</t>
  </si>
  <si>
    <t>SE(mu_hat)/beta1</t>
  </si>
  <si>
    <t>Calibration Interval Mean</t>
  </si>
  <si>
    <t>Calibration Interval Individual</t>
  </si>
  <si>
    <t>SE(Y|X)</t>
  </si>
  <si>
    <t>Confidence Interval (Mean)</t>
  </si>
  <si>
    <t>Predicion Interval (Individual)</t>
  </si>
  <si>
    <t>Var(Hours)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</si>
</sst>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74" workbookViewId="0">
      <selection activeCell="K61" sqref="K61"/>
    </sheetView>
  </sheetViews>
  <sheetFormatPr baseColWidth="10" defaultRowHeight="16"/>
  <cols>
    <col min="5" max="5" width="10.1640625" customWidth="1"/>
    <col min="6" max="6" width="7.83203125" customWidth="1"/>
    <col min="7" max="7" width="16" customWidth="1"/>
    <col min="8" max="8" width="14.1640625" customWidth="1"/>
    <col min="10" max="10" width="12.1640625" customWidth="1"/>
  </cols>
  <sheetData>
    <row r="1" spans="1:8" s="1" customFormat="1">
      <c r="A1" s="1" t="s">
        <v>0</v>
      </c>
      <c r="B1" s="1" t="s">
        <v>1</v>
      </c>
      <c r="E1" s="1" t="s">
        <v>2</v>
      </c>
      <c r="F1" s="1" t="s">
        <v>3</v>
      </c>
      <c r="G1" s="1" t="s">
        <v>8</v>
      </c>
      <c r="H1" s="1" t="s">
        <v>4</v>
      </c>
    </row>
    <row r="2" spans="1:8">
      <c r="A2">
        <v>34</v>
      </c>
      <c r="B2">
        <v>1</v>
      </c>
      <c r="E2">
        <f>B2-$B$17</f>
        <v>-2.9230769230769229</v>
      </c>
      <c r="F2">
        <f>A2 - $A$17</f>
        <v>-33.307692307692307</v>
      </c>
      <c r="G2">
        <f>E2*F2</f>
        <v>97.360946745562117</v>
      </c>
      <c r="H2">
        <f>E2^2</f>
        <v>8.5443786982248504</v>
      </c>
    </row>
    <row r="3" spans="1:8">
      <c r="A3">
        <v>56</v>
      </c>
      <c r="B3">
        <v>1</v>
      </c>
      <c r="E3">
        <f t="shared" ref="E3:E14" si="0">B3-$B$17</f>
        <v>-2.9230769230769229</v>
      </c>
      <c r="F3">
        <f t="shared" ref="F3:F14" si="1">A3 - $A$17</f>
        <v>-11.307692307692307</v>
      </c>
      <c r="G3">
        <f t="shared" ref="G3:G14" si="2">E3*F3</f>
        <v>33.053254437869818</v>
      </c>
      <c r="H3">
        <f t="shared" ref="H3:H14" si="3">E3^2</f>
        <v>8.5443786982248504</v>
      </c>
    </row>
    <row r="4" spans="1:8">
      <c r="A4">
        <v>45</v>
      </c>
      <c r="B4">
        <v>2</v>
      </c>
      <c r="E4">
        <f>B4-$B$17</f>
        <v>-1.9230769230769229</v>
      </c>
      <c r="F4">
        <f t="shared" si="1"/>
        <v>-22.307692307692307</v>
      </c>
      <c r="G4">
        <f>E4*F4</f>
        <v>42.899408284023664</v>
      </c>
      <c r="H4">
        <f>E4^2</f>
        <v>3.698224852071005</v>
      </c>
    </row>
    <row r="5" spans="1:8">
      <c r="A5">
        <v>70</v>
      </c>
      <c r="B5">
        <v>2</v>
      </c>
      <c r="E5">
        <f t="shared" si="0"/>
        <v>-1.9230769230769229</v>
      </c>
      <c r="F5">
        <f>A5 - $A$17</f>
        <v>2.6923076923076934</v>
      </c>
      <c r="G5">
        <f t="shared" si="2"/>
        <v>-5.1775147928994096</v>
      </c>
      <c r="H5">
        <f t="shared" si="3"/>
        <v>3.698224852071005</v>
      </c>
    </row>
    <row r="6" spans="1:8">
      <c r="A6">
        <v>55</v>
      </c>
      <c r="B6">
        <v>2</v>
      </c>
      <c r="E6">
        <f t="shared" si="0"/>
        <v>-1.9230769230769229</v>
      </c>
      <c r="F6">
        <f t="shared" si="1"/>
        <v>-12.307692307692307</v>
      </c>
      <c r="G6">
        <f t="shared" si="2"/>
        <v>23.668639053254434</v>
      </c>
      <c r="H6">
        <f t="shared" si="3"/>
        <v>3.698224852071005</v>
      </c>
    </row>
    <row r="7" spans="1:8">
      <c r="A7">
        <v>68</v>
      </c>
      <c r="B7">
        <v>3</v>
      </c>
      <c r="E7">
        <f t="shared" si="0"/>
        <v>-0.92307692307692291</v>
      </c>
      <c r="F7">
        <f t="shared" si="1"/>
        <v>0.6923076923076934</v>
      </c>
      <c r="G7">
        <f t="shared" si="2"/>
        <v>-0.63905325443787075</v>
      </c>
      <c r="H7">
        <f t="shared" si="3"/>
        <v>0.85207100591715945</v>
      </c>
    </row>
    <row r="8" spans="1:8">
      <c r="A8">
        <v>67</v>
      </c>
      <c r="B8">
        <v>4</v>
      </c>
      <c r="E8">
        <f t="shared" si="0"/>
        <v>7.6923076923077094E-2</v>
      </c>
      <c r="F8">
        <f t="shared" si="1"/>
        <v>-0.3076923076923066</v>
      </c>
      <c r="G8">
        <f t="shared" si="2"/>
        <v>-2.3668639053254406E-2</v>
      </c>
      <c r="H8">
        <f t="shared" si="3"/>
        <v>5.9171597633136353E-3</v>
      </c>
    </row>
    <row r="9" spans="1:8">
      <c r="A9">
        <v>79</v>
      </c>
      <c r="B9">
        <v>4</v>
      </c>
      <c r="E9">
        <f t="shared" si="0"/>
        <v>7.6923076923077094E-2</v>
      </c>
      <c r="F9">
        <f t="shared" si="1"/>
        <v>11.692307692307693</v>
      </c>
      <c r="G9">
        <f t="shared" si="2"/>
        <v>0.89940828402367068</v>
      </c>
      <c r="H9">
        <f t="shared" si="3"/>
        <v>5.9171597633136353E-3</v>
      </c>
    </row>
    <row r="10" spans="1:8">
      <c r="A10">
        <v>45</v>
      </c>
      <c r="B10">
        <v>4</v>
      </c>
      <c r="E10">
        <f t="shared" si="0"/>
        <v>7.6923076923077094E-2</v>
      </c>
      <c r="F10">
        <f t="shared" si="1"/>
        <v>-22.307692307692307</v>
      </c>
      <c r="G10">
        <f t="shared" si="2"/>
        <v>-1.7159763313609504</v>
      </c>
      <c r="H10">
        <f t="shared" si="3"/>
        <v>5.9171597633136353E-3</v>
      </c>
    </row>
    <row r="11" spans="1:8">
      <c r="A11">
        <v>89</v>
      </c>
      <c r="B11">
        <v>6</v>
      </c>
      <c r="E11">
        <f t="shared" si="0"/>
        <v>2.0769230769230771</v>
      </c>
      <c r="F11">
        <f t="shared" si="1"/>
        <v>21.692307692307693</v>
      </c>
      <c r="G11">
        <f t="shared" si="2"/>
        <v>45.053254437869832</v>
      </c>
      <c r="H11">
        <f t="shared" si="3"/>
        <v>4.3136094674556222</v>
      </c>
    </row>
    <row r="12" spans="1:8">
      <c r="A12">
        <v>95</v>
      </c>
      <c r="B12">
        <v>7</v>
      </c>
      <c r="E12">
        <f t="shared" si="0"/>
        <v>3.0769230769230771</v>
      </c>
      <c r="F12">
        <f t="shared" si="1"/>
        <v>27.692307692307693</v>
      </c>
      <c r="G12">
        <f t="shared" si="2"/>
        <v>85.207100591715985</v>
      </c>
      <c r="H12">
        <f t="shared" si="3"/>
        <v>9.4674556213017755</v>
      </c>
    </row>
    <row r="13" spans="1:8">
      <c r="A13">
        <v>78</v>
      </c>
      <c r="B13">
        <v>7</v>
      </c>
      <c r="E13">
        <f t="shared" si="0"/>
        <v>3.0769230769230771</v>
      </c>
      <c r="F13">
        <f t="shared" si="1"/>
        <v>10.692307692307693</v>
      </c>
      <c r="G13">
        <f t="shared" si="2"/>
        <v>32.899408284023671</v>
      </c>
      <c r="H13">
        <f t="shared" si="3"/>
        <v>9.4674556213017755</v>
      </c>
    </row>
    <row r="14" spans="1:8">
      <c r="A14">
        <v>94</v>
      </c>
      <c r="B14">
        <v>8</v>
      </c>
      <c r="E14">
        <f t="shared" si="0"/>
        <v>4.0769230769230766</v>
      </c>
      <c r="F14">
        <f t="shared" si="1"/>
        <v>26.692307692307693</v>
      </c>
      <c r="G14">
        <f t="shared" si="2"/>
        <v>108.82248520710058</v>
      </c>
      <c r="H14">
        <f t="shared" si="3"/>
        <v>16.621301775147927</v>
      </c>
    </row>
    <row r="15" spans="1:8">
      <c r="D15" s="1" t="s">
        <v>7</v>
      </c>
      <c r="E15" s="1">
        <f>SUM(E2:E14)</f>
        <v>0</v>
      </c>
      <c r="F15" s="1">
        <f>SUM(F2:F14)</f>
        <v>0</v>
      </c>
      <c r="G15" s="1">
        <f>SUM(G2:G14)</f>
        <v>462.30769230769226</v>
      </c>
      <c r="H15" s="1">
        <f>SUM(H2:H14)</f>
        <v>68.923076923076906</v>
      </c>
    </row>
    <row r="16" spans="1:8">
      <c r="A16" s="1" t="s">
        <v>5</v>
      </c>
      <c r="B16" s="1" t="s">
        <v>6</v>
      </c>
    </row>
    <row r="17" spans="1:10">
      <c r="A17" s="1">
        <f>AVERAGE(A2:A14)</f>
        <v>67.307692307692307</v>
      </c>
      <c r="B17" s="1">
        <f>AVERAGE(B2:B14)</f>
        <v>3.9230769230769229</v>
      </c>
    </row>
    <row r="18" spans="1:10">
      <c r="A18" s="2" t="s">
        <v>25</v>
      </c>
      <c r="B18" s="2">
        <f>VAR(B2:B14)</f>
        <v>5.7435897435897445</v>
      </c>
      <c r="E18" s="1" t="s">
        <v>10</v>
      </c>
      <c r="F18" s="1" t="s">
        <v>9</v>
      </c>
    </row>
    <row r="19" spans="1:10">
      <c r="E19" s="1">
        <f>A17-F19*B17</f>
        <v>40.993303571428569</v>
      </c>
      <c r="F19" s="1">
        <f>G15/H15</f>
        <v>6.7075892857142865</v>
      </c>
    </row>
    <row r="22" spans="1:10">
      <c r="E22" s="1" t="s">
        <v>0</v>
      </c>
      <c r="F22" s="1" t="s">
        <v>1</v>
      </c>
      <c r="G22" s="1" t="s">
        <v>11</v>
      </c>
      <c r="H22" s="1" t="s">
        <v>12</v>
      </c>
      <c r="I22" s="1" t="s">
        <v>13</v>
      </c>
      <c r="J22" s="1" t="s">
        <v>14</v>
      </c>
    </row>
    <row r="23" spans="1:10">
      <c r="E23">
        <v>34</v>
      </c>
      <c r="F23">
        <v>1</v>
      </c>
      <c r="G23">
        <f>$E$19+$F$19*F23</f>
        <v>47.700892857142854</v>
      </c>
      <c r="H23">
        <f>E23-G23</f>
        <v>-13.700892857142854</v>
      </c>
      <c r="I23">
        <f>H23^2</f>
        <v>187.71446508290808</v>
      </c>
      <c r="J23">
        <f>I36/11</f>
        <v>135.61810064935065</v>
      </c>
    </row>
    <row r="24" spans="1:10">
      <c r="E24">
        <v>56</v>
      </c>
      <c r="F24">
        <v>1</v>
      </c>
      <c r="G24">
        <f t="shared" ref="G24:G35" si="4">$E$19+$F$19*F24</f>
        <v>47.700892857142854</v>
      </c>
      <c r="H24">
        <f t="shared" ref="H24:H35" si="5">E24-G24</f>
        <v>8.2991071428571459</v>
      </c>
      <c r="I24">
        <f t="shared" ref="I24:I35" si="6">H24^2</f>
        <v>68.875179368622497</v>
      </c>
    </row>
    <row r="25" spans="1:10">
      <c r="E25">
        <v>45</v>
      </c>
      <c r="F25">
        <v>2</v>
      </c>
      <c r="G25">
        <f t="shared" si="4"/>
        <v>54.408482142857139</v>
      </c>
      <c r="H25">
        <f t="shared" si="5"/>
        <v>-9.4084821428571388</v>
      </c>
      <c r="I25">
        <f t="shared" si="6"/>
        <v>88.519536232461661</v>
      </c>
    </row>
    <row r="26" spans="1:10">
      <c r="E26">
        <v>70</v>
      </c>
      <c r="F26">
        <v>2</v>
      </c>
      <c r="G26">
        <f t="shared" si="4"/>
        <v>54.408482142857139</v>
      </c>
      <c r="H26">
        <f t="shared" si="5"/>
        <v>15.591517857142861</v>
      </c>
      <c r="I26">
        <f t="shared" si="6"/>
        <v>243.09542908960472</v>
      </c>
    </row>
    <row r="27" spans="1:10">
      <c r="E27">
        <v>55</v>
      </c>
      <c r="F27">
        <v>2</v>
      </c>
      <c r="G27">
        <f t="shared" si="4"/>
        <v>54.408482142857139</v>
      </c>
      <c r="H27">
        <f t="shared" si="5"/>
        <v>0.5915178571428612</v>
      </c>
      <c r="I27">
        <f t="shared" si="6"/>
        <v>0.34989337531888237</v>
      </c>
    </row>
    <row r="28" spans="1:10">
      <c r="E28">
        <v>68</v>
      </c>
      <c r="F28">
        <v>3</v>
      </c>
      <c r="G28">
        <f t="shared" si="4"/>
        <v>61.116071428571431</v>
      </c>
      <c r="H28">
        <f t="shared" si="5"/>
        <v>6.8839285714285694</v>
      </c>
      <c r="I28">
        <f t="shared" si="6"/>
        <v>47.388472576530582</v>
      </c>
    </row>
    <row r="29" spans="1:10">
      <c r="E29">
        <v>67</v>
      </c>
      <c r="F29">
        <v>4</v>
      </c>
      <c r="G29">
        <f t="shared" si="4"/>
        <v>67.823660714285722</v>
      </c>
      <c r="H29">
        <f t="shared" si="5"/>
        <v>-0.82366071428572241</v>
      </c>
      <c r="I29">
        <f t="shared" si="6"/>
        <v>0.6784169722576664</v>
      </c>
    </row>
    <row r="30" spans="1:10">
      <c r="E30">
        <v>79</v>
      </c>
      <c r="F30">
        <v>4</v>
      </c>
      <c r="G30">
        <f t="shared" si="4"/>
        <v>67.823660714285722</v>
      </c>
      <c r="H30">
        <f t="shared" si="5"/>
        <v>11.176339285714278</v>
      </c>
      <c r="I30">
        <f t="shared" si="6"/>
        <v>124.91055982940033</v>
      </c>
    </row>
    <row r="31" spans="1:10">
      <c r="E31">
        <v>45</v>
      </c>
      <c r="F31">
        <v>4</v>
      </c>
      <c r="G31">
        <f t="shared" si="4"/>
        <v>67.823660714285722</v>
      </c>
      <c r="H31">
        <f t="shared" si="5"/>
        <v>-22.823660714285722</v>
      </c>
      <c r="I31">
        <f t="shared" si="6"/>
        <v>520.91948840082944</v>
      </c>
    </row>
    <row r="32" spans="1:10">
      <c r="E32">
        <v>89</v>
      </c>
      <c r="F32">
        <v>6</v>
      </c>
      <c r="G32">
        <f t="shared" si="4"/>
        <v>81.238839285714292</v>
      </c>
      <c r="H32">
        <f t="shared" si="5"/>
        <v>7.7611607142857082</v>
      </c>
      <c r="I32">
        <f t="shared" si="6"/>
        <v>60.235615632971843</v>
      </c>
    </row>
    <row r="33" spans="5:9">
      <c r="E33">
        <v>95</v>
      </c>
      <c r="F33">
        <v>7</v>
      </c>
      <c r="G33">
        <f t="shared" si="4"/>
        <v>87.946428571428584</v>
      </c>
      <c r="H33">
        <f t="shared" si="5"/>
        <v>7.0535714285714164</v>
      </c>
      <c r="I33">
        <f t="shared" si="6"/>
        <v>49.752869897959009</v>
      </c>
    </row>
    <row r="34" spans="5:9">
      <c r="E34">
        <v>78</v>
      </c>
      <c r="F34">
        <v>7</v>
      </c>
      <c r="G34">
        <f t="shared" si="4"/>
        <v>87.946428571428584</v>
      </c>
      <c r="H34">
        <f t="shared" si="5"/>
        <v>-9.9464285714285836</v>
      </c>
      <c r="I34">
        <f t="shared" si="6"/>
        <v>98.931441326530859</v>
      </c>
    </row>
    <row r="35" spans="5:9">
      <c r="E35">
        <v>94</v>
      </c>
      <c r="F35">
        <v>8</v>
      </c>
      <c r="G35">
        <f t="shared" si="4"/>
        <v>94.654017857142861</v>
      </c>
      <c r="H35">
        <f t="shared" si="5"/>
        <v>-0.6540178571428612</v>
      </c>
      <c r="I35">
        <f t="shared" si="6"/>
        <v>0.42773935746174002</v>
      </c>
    </row>
    <row r="36" spans="5:9">
      <c r="I36">
        <f>SUM(I23:I35)</f>
        <v>1491.7991071428571</v>
      </c>
    </row>
    <row r="37" spans="5:9">
      <c r="E37" t="s">
        <v>23</v>
      </c>
    </row>
    <row r="39" spans="5:9">
      <c r="E39" s="1" t="s">
        <v>0</v>
      </c>
      <c r="F39" s="1" t="s">
        <v>1</v>
      </c>
      <c r="G39" s="1" t="s">
        <v>15</v>
      </c>
      <c r="H39" s="1" t="s">
        <v>16</v>
      </c>
      <c r="I39" s="1" t="s">
        <v>17</v>
      </c>
    </row>
    <row r="40" spans="5:9">
      <c r="E40">
        <v>34</v>
      </c>
      <c r="F40">
        <v>1</v>
      </c>
      <c r="G40">
        <f>SQRT($J$23)*SQRT(1/13+(F40-$B$17)^2/(12*$B$18))</f>
        <v>5.2196463213263424</v>
      </c>
      <c r="H40">
        <f>G23-_xlfn.T.INV(0.975,11)*G40</f>
        <v>36.21252876297666</v>
      </c>
      <c r="I40">
        <f>G23+_xlfn.T.INV(0.975,11)*G40</f>
        <v>59.189256951309048</v>
      </c>
    </row>
    <row r="41" spans="5:9">
      <c r="E41">
        <v>56</v>
      </c>
      <c r="F41">
        <v>1</v>
      </c>
      <c r="G41">
        <f t="shared" ref="G41:G52" si="7">SQRT($J$23)*SQRT(1/13+(F41-$B$17)^2/(12*$B$18))</f>
        <v>5.2196463213263424</v>
      </c>
      <c r="H41">
        <f t="shared" ref="H41:H52" si="8">G24-_xlfn.T.INV(0.975,11)*G41</f>
        <v>36.21252876297666</v>
      </c>
      <c r="I41">
        <f t="shared" ref="I41:I52" si="9">G24+_xlfn.T.INV(0.975,11)*G41</f>
        <v>59.189256951309048</v>
      </c>
    </row>
    <row r="42" spans="5:9">
      <c r="E42">
        <v>45</v>
      </c>
      <c r="F42">
        <v>2</v>
      </c>
      <c r="G42">
        <f t="shared" si="7"/>
        <v>4.2082133997491322</v>
      </c>
      <c r="H42">
        <f t="shared" si="8"/>
        <v>45.146266899510515</v>
      </c>
      <c r="I42">
        <f t="shared" si="9"/>
        <v>63.670697386203763</v>
      </c>
    </row>
    <row r="43" spans="5:9">
      <c r="E43">
        <v>70</v>
      </c>
      <c r="F43">
        <v>2</v>
      </c>
      <c r="G43">
        <f t="shared" si="7"/>
        <v>4.2082133997491322</v>
      </c>
      <c r="H43">
        <f t="shared" si="8"/>
        <v>45.146266899510515</v>
      </c>
      <c r="I43">
        <f t="shared" si="9"/>
        <v>63.670697386203763</v>
      </c>
    </row>
    <row r="44" spans="5:9">
      <c r="E44">
        <v>55</v>
      </c>
      <c r="F44">
        <v>2</v>
      </c>
      <c r="G44">
        <f t="shared" si="7"/>
        <v>4.2082133997491322</v>
      </c>
      <c r="H44">
        <f t="shared" si="8"/>
        <v>45.146266899510515</v>
      </c>
      <c r="I44">
        <f t="shared" si="9"/>
        <v>63.670697386203763</v>
      </c>
    </row>
    <row r="45" spans="5:9">
      <c r="E45">
        <v>68</v>
      </c>
      <c r="F45">
        <v>3</v>
      </c>
      <c r="G45">
        <f t="shared" si="7"/>
        <v>3.4797642142175618</v>
      </c>
      <c r="H45">
        <f t="shared" si="8"/>
        <v>53.457162032460637</v>
      </c>
      <c r="I45">
        <f t="shared" si="9"/>
        <v>68.774980824682231</v>
      </c>
    </row>
    <row r="46" spans="5:9">
      <c r="E46">
        <v>67</v>
      </c>
      <c r="F46">
        <v>4</v>
      </c>
      <c r="G46">
        <f t="shared" si="7"/>
        <v>3.2316875817285706</v>
      </c>
      <c r="H46">
        <f t="shared" si="8"/>
        <v>60.710764304848702</v>
      </c>
      <c r="I46">
        <f t="shared" si="9"/>
        <v>74.936557123722736</v>
      </c>
    </row>
    <row r="47" spans="5:9">
      <c r="E47">
        <v>79</v>
      </c>
      <c r="F47">
        <v>4</v>
      </c>
      <c r="G47">
        <f t="shared" si="7"/>
        <v>3.2316875817285706</v>
      </c>
      <c r="H47">
        <f t="shared" si="8"/>
        <v>60.710764304848702</v>
      </c>
      <c r="I47">
        <f t="shared" si="9"/>
        <v>74.936557123722736</v>
      </c>
    </row>
    <row r="48" spans="5:9">
      <c r="E48">
        <v>45</v>
      </c>
      <c r="F48">
        <v>4</v>
      </c>
      <c r="G48">
        <f t="shared" si="7"/>
        <v>3.2316875817285706</v>
      </c>
      <c r="H48">
        <f t="shared" si="8"/>
        <v>60.710764304848702</v>
      </c>
      <c r="I48">
        <f t="shared" si="9"/>
        <v>74.936557123722736</v>
      </c>
    </row>
    <row r="49" spans="5:9">
      <c r="E49">
        <v>89</v>
      </c>
      <c r="F49">
        <v>6</v>
      </c>
      <c r="G49">
        <f t="shared" si="7"/>
        <v>4.3497052677719523</v>
      </c>
      <c r="H49">
        <f t="shared" si="8"/>
        <v>71.665202540575791</v>
      </c>
      <c r="I49">
        <f t="shared" si="9"/>
        <v>90.812476030852793</v>
      </c>
    </row>
    <row r="50" spans="5:9">
      <c r="E50">
        <v>95</v>
      </c>
      <c r="F50">
        <v>7</v>
      </c>
      <c r="G50">
        <f t="shared" si="7"/>
        <v>5.3908275401572618</v>
      </c>
      <c r="H50">
        <f t="shared" si="8"/>
        <v>76.081297154929132</v>
      </c>
      <c r="I50">
        <f t="shared" si="9"/>
        <v>99.811559987928035</v>
      </c>
    </row>
    <row r="51" spans="5:9">
      <c r="E51">
        <v>78</v>
      </c>
      <c r="F51">
        <v>7</v>
      </c>
      <c r="G51">
        <f t="shared" si="7"/>
        <v>5.3908275401572618</v>
      </c>
      <c r="H51">
        <f t="shared" si="8"/>
        <v>76.081297154929132</v>
      </c>
      <c r="I51">
        <f t="shared" si="9"/>
        <v>99.811559987928035</v>
      </c>
    </row>
    <row r="52" spans="5:9">
      <c r="E52">
        <v>94</v>
      </c>
      <c r="F52">
        <v>8</v>
      </c>
      <c r="G52">
        <f t="shared" si="7"/>
        <v>6.5679109227806522</v>
      </c>
      <c r="H52">
        <f t="shared" si="8"/>
        <v>80.19814338329887</v>
      </c>
      <c r="I52">
        <f t="shared" si="9"/>
        <v>109.10989233098685</v>
      </c>
    </row>
    <row r="55" spans="5:9">
      <c r="E55" t="s">
        <v>24</v>
      </c>
    </row>
    <row r="57" spans="5:9">
      <c r="E57" s="1" t="s">
        <v>0</v>
      </c>
      <c r="F57" s="1" t="s">
        <v>1</v>
      </c>
      <c r="G57" s="1" t="s">
        <v>22</v>
      </c>
      <c r="H57" s="1" t="s">
        <v>16</v>
      </c>
      <c r="I57" s="1" t="s">
        <v>17</v>
      </c>
    </row>
    <row r="58" spans="5:9">
      <c r="E58">
        <v>34</v>
      </c>
      <c r="F58">
        <v>1</v>
      </c>
      <c r="G58">
        <f>SQRT($J$23)*SQRT(1 + 1/13+(F58-$B$17)^2/(12*$B$18))</f>
        <v>12.76177136486492</v>
      </c>
      <c r="H58">
        <f>G23-_xlfn.T.INV(0.975,11)*G58</f>
        <v>19.612423466592752</v>
      </c>
      <c r="I58">
        <f>G23+_xlfn.T.INV(0.975,11)*G58</f>
        <v>75.789362247692964</v>
      </c>
    </row>
    <row r="59" spans="5:9">
      <c r="E59">
        <v>56</v>
      </c>
      <c r="F59">
        <v>1</v>
      </c>
      <c r="G59">
        <f>SQRT($J$23)*SQRT(1 + 1/13+(F59-$B$17)^2/(12*$B$18))</f>
        <v>12.76177136486492</v>
      </c>
      <c r="H59">
        <f>G24-_xlfn.T.INV(0.975,11)*G59</f>
        <v>19.612423466592752</v>
      </c>
      <c r="I59">
        <f>G24+_xlfn.T.INV(0.975,11)*G59</f>
        <v>75.789362247692964</v>
      </c>
    </row>
    <row r="60" spans="5:9">
      <c r="E60">
        <v>45</v>
      </c>
      <c r="F60">
        <v>2</v>
      </c>
      <c r="G60">
        <f>SQRT($J$23)*SQRT(1 + 1/13+(F60-$B$17)^2/(12*$B$18))</f>
        <v>12.382534500948454</v>
      </c>
      <c r="H60">
        <f>G25-_xlfn.T.INV(0.975,11)*G60</f>
        <v>27.15470746194687</v>
      </c>
      <c r="I60">
        <f>G25+_xlfn.T.INV(0.975,11)*G60</f>
        <v>81.662256823767407</v>
      </c>
    </row>
    <row r="61" spans="5:9">
      <c r="E61">
        <v>70</v>
      </c>
      <c r="F61">
        <v>2</v>
      </c>
      <c r="G61">
        <f>SQRT($J$23)*SQRT(1 + 1/13+(F61-$B$17)^2/(12*$B$18))</f>
        <v>12.382534500948454</v>
      </c>
      <c r="H61">
        <f>G26-_xlfn.T.INV(0.975,11)*G61</f>
        <v>27.15470746194687</v>
      </c>
      <c r="I61">
        <f>G26+_xlfn.T.INV(0.975,11)*G61</f>
        <v>81.662256823767407</v>
      </c>
    </row>
    <row r="62" spans="5:9">
      <c r="E62">
        <v>55</v>
      </c>
      <c r="F62">
        <v>2</v>
      </c>
      <c r="G62">
        <f>SQRT($J$23)*SQRT(1 + 1/13+(F62-$B$17)^2/(12*$B$18))</f>
        <v>12.382534500948454</v>
      </c>
      <c r="H62">
        <f>G27-_xlfn.T.INV(0.975,11)*G62</f>
        <v>27.15470746194687</v>
      </c>
      <c r="I62">
        <f>G27+_xlfn.T.INV(0.975,11)*G62</f>
        <v>81.662256823767407</v>
      </c>
    </row>
    <row r="63" spans="5:9">
      <c r="E63">
        <v>68</v>
      </c>
      <c r="F63">
        <v>3</v>
      </c>
      <c r="G63">
        <f>SQRT($J$23)*SQRT(1 + 1/13+(F63-$B$17)^2/(12*$B$18))</f>
        <v>12.154293876482491</v>
      </c>
      <c r="H63">
        <f>G28-_xlfn.T.INV(0.975,11)*G63</f>
        <v>34.364650975040796</v>
      </c>
      <c r="I63">
        <f>G28+_xlfn.T.INV(0.975,11)*G63</f>
        <v>87.867491882102058</v>
      </c>
    </row>
    <row r="64" spans="5:9">
      <c r="E64">
        <v>67</v>
      </c>
      <c r="F64">
        <v>4</v>
      </c>
      <c r="G64">
        <f>SQRT($J$23)*SQRT(1 + 1/13+(F64-$B$17)^2/(12*$B$18))</f>
        <v>12.085607360627321</v>
      </c>
      <c r="H64">
        <f>G29-_xlfn.T.INV(0.975,11)*G64</f>
        <v>41.223418262850714</v>
      </c>
      <c r="I64">
        <f>G29+_xlfn.T.INV(0.975,11)*G64</f>
        <v>94.423903165720731</v>
      </c>
    </row>
    <row r="65" spans="5:9">
      <c r="E65">
        <v>79</v>
      </c>
      <c r="F65">
        <v>4</v>
      </c>
      <c r="G65">
        <f>SQRT($J$23)*SQRT(1 + 1/13+(F65-$B$17)^2/(12*$B$18))</f>
        <v>12.085607360627321</v>
      </c>
      <c r="H65">
        <f>G30-_xlfn.T.INV(0.975,11)*G65</f>
        <v>41.223418262850714</v>
      </c>
      <c r="I65">
        <f>G30+_xlfn.T.INV(0.975,11)*G65</f>
        <v>94.423903165720731</v>
      </c>
    </row>
    <row r="66" spans="5:9">
      <c r="E66">
        <v>45</v>
      </c>
      <c r="F66">
        <v>4</v>
      </c>
      <c r="G66">
        <f>SQRT($J$23)*SQRT(1 + 1/13+(F66-$B$17)^2/(12*$B$18))</f>
        <v>12.085607360627321</v>
      </c>
      <c r="H66">
        <f>G31-_xlfn.T.INV(0.975,11)*G66</f>
        <v>41.223418262850714</v>
      </c>
      <c r="I66">
        <f>G31+_xlfn.T.INV(0.975,11)*G66</f>
        <v>94.423903165720731</v>
      </c>
    </row>
    <row r="67" spans="5:9">
      <c r="E67">
        <v>89</v>
      </c>
      <c r="F67">
        <v>6</v>
      </c>
      <c r="G67">
        <f>SQRT($J$23)*SQRT(1 + 1/13+(F67-$B$17)^2/(12*$B$18))</f>
        <v>12.431332855564351</v>
      </c>
      <c r="H67">
        <f>G32-_xlfn.T.INV(0.975,11)*G67</f>
        <v>53.877660150457544</v>
      </c>
      <c r="I67">
        <f>G32+_xlfn.T.INV(0.975,11)*G67</f>
        <v>108.60001842097104</v>
      </c>
    </row>
    <row r="68" spans="5:9">
      <c r="E68">
        <v>95</v>
      </c>
      <c r="F68">
        <v>7</v>
      </c>
      <c r="G68">
        <f>SQRT($J$23)*SQRT(1 + 1/13+(F68-$B$17)^2/(12*$B$18))</f>
        <v>12.832736349550263</v>
      </c>
      <c r="H68">
        <f>G33-_xlfn.T.INV(0.975,11)*G68</f>
        <v>59.701766302699909</v>
      </c>
      <c r="I68">
        <f>G33+_xlfn.T.INV(0.975,11)*G68</f>
        <v>116.19109084015726</v>
      </c>
    </row>
    <row r="69" spans="5:9">
      <c r="E69">
        <v>78</v>
      </c>
      <c r="F69">
        <v>7</v>
      </c>
      <c r="G69">
        <f>SQRT($J$23)*SQRT(1 + 1/13+(F69-$B$17)^2/(12*$B$18))</f>
        <v>12.832736349550263</v>
      </c>
      <c r="H69">
        <f>G34-_xlfn.T.INV(0.975,11)*G69</f>
        <v>59.701766302699909</v>
      </c>
      <c r="I69">
        <f>G34+_xlfn.T.INV(0.975,11)*G69</f>
        <v>116.19109084015726</v>
      </c>
    </row>
    <row r="70" spans="5:9">
      <c r="E70">
        <v>94</v>
      </c>
      <c r="F70">
        <v>8</v>
      </c>
      <c r="G70">
        <f>SQRT($J$23)*SQRT(1 + 1/13+(F70-$B$17)^2/(12*$B$18))</f>
        <v>13.369949683485425</v>
      </c>
      <c r="H70">
        <f>G35-_xlfn.T.INV(0.975,11)*G70</f>
        <v>65.22695701261955</v>
      </c>
      <c r="I70">
        <f>G35+_xlfn.T.INV(0.975,11)*G70</f>
        <v>124.08107870166617</v>
      </c>
    </row>
    <row r="74" spans="5:9">
      <c r="E74" s="1" t="s">
        <v>20</v>
      </c>
      <c r="F74" s="1"/>
      <c r="G74" s="1"/>
      <c r="H74" s="1"/>
      <c r="I74" s="1"/>
    </row>
    <row r="75" spans="5:9">
      <c r="E75" s="1"/>
      <c r="F75" s="1"/>
      <c r="G75" s="1"/>
      <c r="H75" s="1"/>
      <c r="I75" s="1"/>
    </row>
    <row r="76" spans="5:9">
      <c r="E76" s="1" t="s">
        <v>18</v>
      </c>
      <c r="F76" s="1" t="s">
        <v>1</v>
      </c>
      <c r="G76" s="1" t="s">
        <v>19</v>
      </c>
      <c r="H76" s="1" t="s">
        <v>16</v>
      </c>
      <c r="I76" s="1" t="s">
        <v>17</v>
      </c>
    </row>
    <row r="77" spans="5:9">
      <c r="E77">
        <f>$E$19+$F$19*F77</f>
        <v>47.700892857142854</v>
      </c>
      <c r="F77">
        <v>1</v>
      </c>
      <c r="G77">
        <f t="shared" ref="G77:G89" si="10">G40/$F$19</f>
        <v>0.77817023359540805</v>
      </c>
      <c r="H77">
        <f>F77-_xlfn.T.INV(0.975,11)*G77</f>
        <v>-0.71274113616853674</v>
      </c>
      <c r="I77">
        <f>F77+_xlfn.T.INV(0.975,11)*G77</f>
        <v>2.7127411361685367</v>
      </c>
    </row>
    <row r="78" spans="5:9">
      <c r="E78">
        <f t="shared" ref="E78:E89" si="11">$E$19+$F$19*F78</f>
        <v>47.700892857142854</v>
      </c>
      <c r="F78">
        <v>1</v>
      </c>
      <c r="G78">
        <f t="shared" si="10"/>
        <v>0.77817023359540805</v>
      </c>
      <c r="H78">
        <f t="shared" ref="H78:H89" si="12">F78-_xlfn.T.INV(0.975,11)*G78</f>
        <v>-0.71274113616853674</v>
      </c>
      <c r="I78">
        <f t="shared" ref="I78:I89" si="13">F78+_xlfn.T.INV(0.975,11)*G78</f>
        <v>2.7127411361685367</v>
      </c>
    </row>
    <row r="79" spans="5:9">
      <c r="E79">
        <f t="shared" si="11"/>
        <v>54.408482142857139</v>
      </c>
      <c r="F79">
        <v>2</v>
      </c>
      <c r="G79">
        <f t="shared" si="10"/>
        <v>0.62738089952998699</v>
      </c>
      <c r="H79">
        <f t="shared" si="12"/>
        <v>0.6191439504095555</v>
      </c>
      <c r="I79">
        <f t="shared" si="13"/>
        <v>3.3808560495904443</v>
      </c>
    </row>
    <row r="80" spans="5:9">
      <c r="E80">
        <f t="shared" si="11"/>
        <v>54.408482142857139</v>
      </c>
      <c r="F80">
        <v>2</v>
      </c>
      <c r="G80">
        <f t="shared" si="10"/>
        <v>0.62738089952998699</v>
      </c>
      <c r="H80">
        <f t="shared" si="12"/>
        <v>0.6191439504095555</v>
      </c>
      <c r="I80">
        <f t="shared" si="13"/>
        <v>3.3808560495904443</v>
      </c>
    </row>
    <row r="81" spans="5:9">
      <c r="E81">
        <f t="shared" si="11"/>
        <v>54.408482142857139</v>
      </c>
      <c r="F81">
        <v>2</v>
      </c>
      <c r="G81">
        <f t="shared" si="10"/>
        <v>0.62738089952998699</v>
      </c>
      <c r="H81">
        <f t="shared" si="12"/>
        <v>0.6191439504095555</v>
      </c>
      <c r="I81">
        <f t="shared" si="13"/>
        <v>3.3808560495904443</v>
      </c>
    </row>
    <row r="82" spans="5:9">
      <c r="E82">
        <f t="shared" si="11"/>
        <v>61.116071428571431</v>
      </c>
      <c r="F82">
        <v>3</v>
      </c>
      <c r="G82">
        <f t="shared" si="10"/>
        <v>0.51878015573027203</v>
      </c>
      <c r="H82">
        <f t="shared" si="12"/>
        <v>1.8581725758876422</v>
      </c>
      <c r="I82">
        <f t="shared" si="13"/>
        <v>4.1418274241123578</v>
      </c>
    </row>
    <row r="83" spans="5:9">
      <c r="E83">
        <f t="shared" si="11"/>
        <v>67.823660714285722</v>
      </c>
      <c r="F83">
        <v>4</v>
      </c>
      <c r="G83">
        <f t="shared" si="10"/>
        <v>0.48179568606136419</v>
      </c>
      <c r="H83">
        <f t="shared" si="12"/>
        <v>2.9395748447827676</v>
      </c>
      <c r="I83">
        <f t="shared" si="13"/>
        <v>5.0604251552172324</v>
      </c>
    </row>
    <row r="84" spans="5:9">
      <c r="E84">
        <f t="shared" si="11"/>
        <v>67.823660714285722</v>
      </c>
      <c r="F84">
        <v>4</v>
      </c>
      <c r="G84">
        <f t="shared" si="10"/>
        <v>0.48179568606136419</v>
      </c>
      <c r="H84">
        <f t="shared" si="12"/>
        <v>2.9395748447827676</v>
      </c>
      <c r="I84">
        <f t="shared" si="13"/>
        <v>5.0604251552172324</v>
      </c>
    </row>
    <row r="85" spans="5:9">
      <c r="E85">
        <f t="shared" si="11"/>
        <v>67.823660714285722</v>
      </c>
      <c r="F85">
        <v>4</v>
      </c>
      <c r="G85">
        <f t="shared" si="10"/>
        <v>0.48179568606136419</v>
      </c>
      <c r="H85">
        <f t="shared" si="12"/>
        <v>2.9395748447827676</v>
      </c>
      <c r="I85">
        <f t="shared" si="13"/>
        <v>5.0604251552172324</v>
      </c>
    </row>
    <row r="86" spans="5:9">
      <c r="E86">
        <f t="shared" si="11"/>
        <v>81.238839285714292</v>
      </c>
      <c r="F86">
        <v>6</v>
      </c>
      <c r="G86">
        <f t="shared" si="10"/>
        <v>0.64847519466284009</v>
      </c>
      <c r="H86">
        <f t="shared" si="12"/>
        <v>4.5727157198595521</v>
      </c>
      <c r="I86">
        <f t="shared" si="13"/>
        <v>7.4272842801404479</v>
      </c>
    </row>
    <row r="87" spans="5:9">
      <c r="E87">
        <f t="shared" si="11"/>
        <v>87.946428571428584</v>
      </c>
      <c r="F87">
        <v>7</v>
      </c>
      <c r="G87">
        <f t="shared" si="10"/>
        <v>0.80369076139449347</v>
      </c>
      <c r="H87">
        <f t="shared" si="12"/>
        <v>5.2310885608679705</v>
      </c>
      <c r="I87">
        <f t="shared" si="13"/>
        <v>8.7689114391320295</v>
      </c>
    </row>
    <row r="88" spans="5:9">
      <c r="E88">
        <f t="shared" si="11"/>
        <v>87.946428571428584</v>
      </c>
      <c r="F88">
        <v>7</v>
      </c>
      <c r="G88">
        <f t="shared" si="10"/>
        <v>0.80369076139449347</v>
      </c>
      <c r="H88">
        <f t="shared" si="12"/>
        <v>5.2310885608679705</v>
      </c>
      <c r="I88">
        <f t="shared" si="13"/>
        <v>8.7689114391320295</v>
      </c>
    </row>
    <row r="89" spans="5:9">
      <c r="E89">
        <f t="shared" si="11"/>
        <v>94.654017857142861</v>
      </c>
      <c r="F89">
        <v>8</v>
      </c>
      <c r="G89">
        <f t="shared" si="10"/>
        <v>0.97917607101688253</v>
      </c>
      <c r="H89">
        <f t="shared" si="12"/>
        <v>5.8448479985750055</v>
      </c>
      <c r="I89">
        <f t="shared" si="13"/>
        <v>10.155152001424995</v>
      </c>
    </row>
    <row r="90" spans="5:9">
      <c r="E90">
        <v>75</v>
      </c>
      <c r="F90">
        <f>(E90-E19)/F19</f>
        <v>5.0698835274542429</v>
      </c>
      <c r="G90">
        <f>SQRT($J$23)*SQRT(1/13+(F90-$B$17)^2/(12*$B$18))/F19</f>
        <v>0.53794596428204644</v>
      </c>
      <c r="H90">
        <f>F90-_xlfn.T.INV(0.975,11)*G90</f>
        <v>3.8858724431382718</v>
      </c>
      <c r="I90">
        <f>F90+_xlfn.T.INV(0.975,11)*G90</f>
        <v>6.2538946117702139</v>
      </c>
    </row>
    <row r="93" spans="5:9">
      <c r="E93" s="1" t="s">
        <v>21</v>
      </c>
      <c r="F93" s="1"/>
      <c r="G93" s="1"/>
      <c r="H93" s="1"/>
      <c r="I93" s="1"/>
    </row>
    <row r="94" spans="5:9">
      <c r="E94" s="1"/>
      <c r="F94" s="1"/>
      <c r="G94" s="1"/>
      <c r="H94" s="1"/>
      <c r="I94" s="1"/>
    </row>
    <row r="95" spans="5:9">
      <c r="E95" s="1" t="s">
        <v>18</v>
      </c>
      <c r="F95" s="1" t="s">
        <v>1</v>
      </c>
      <c r="G95" s="1" t="s">
        <v>19</v>
      </c>
      <c r="H95" s="1" t="s">
        <v>16</v>
      </c>
      <c r="I95" s="1" t="s">
        <v>17</v>
      </c>
    </row>
    <row r="96" spans="5:9">
      <c r="E96">
        <f>$E$19+$F$19*F96</f>
        <v>47.700892857142854</v>
      </c>
      <c r="F96">
        <v>1</v>
      </c>
      <c r="G96">
        <f>G58/$F$19</f>
        <v>1.9025868790214588</v>
      </c>
      <c r="H96">
        <f>F96-_xlfn.T.INV(0.975,11)*G96</f>
        <v>-3.1875654865112963</v>
      </c>
      <c r="I96">
        <f>F96+_xlfn.T.INV(0.975,11)*G96</f>
        <v>5.1875654865112963</v>
      </c>
    </row>
    <row r="97" spans="5:9">
      <c r="E97">
        <f t="shared" ref="E97:E108" si="14">$E$19+$F$19*F97</f>
        <v>47.700892857142854</v>
      </c>
      <c r="F97">
        <v>1</v>
      </c>
      <c r="G97">
        <f>G59/$F$19</f>
        <v>1.9025868790214588</v>
      </c>
      <c r="H97">
        <f t="shared" ref="H97:H108" si="15">F97-_xlfn.T.INV(0.975,11)*G97</f>
        <v>-3.1875654865112963</v>
      </c>
      <c r="I97">
        <f t="shared" ref="I97:I108" si="16">F97+_xlfn.T.INV(0.975,11)*G97</f>
        <v>5.1875654865112963</v>
      </c>
    </row>
    <row r="98" spans="5:9">
      <c r="E98">
        <f t="shared" si="14"/>
        <v>54.408482142857139</v>
      </c>
      <c r="F98">
        <v>2</v>
      </c>
      <c r="G98">
        <f>G60/$F$19</f>
        <v>1.8460484048003019</v>
      </c>
      <c r="H98">
        <f t="shared" si="15"/>
        <v>-2.0631251437763058</v>
      </c>
      <c r="I98">
        <f t="shared" si="16"/>
        <v>6.0631251437763058</v>
      </c>
    </row>
    <row r="99" spans="5:9">
      <c r="E99">
        <f t="shared" si="14"/>
        <v>54.408482142857139</v>
      </c>
      <c r="F99">
        <v>2</v>
      </c>
      <c r="G99">
        <f>G61/$F$19</f>
        <v>1.8460484048003019</v>
      </c>
      <c r="H99">
        <f t="shared" si="15"/>
        <v>-2.0631251437763058</v>
      </c>
      <c r="I99">
        <f t="shared" si="16"/>
        <v>6.0631251437763058</v>
      </c>
    </row>
    <row r="100" spans="5:9">
      <c r="E100">
        <f t="shared" si="14"/>
        <v>54.408482142857139</v>
      </c>
      <c r="F100">
        <v>2</v>
      </c>
      <c r="G100">
        <f>G62/$F$19</f>
        <v>1.8460484048003019</v>
      </c>
      <c r="H100">
        <f t="shared" si="15"/>
        <v>-2.0631251437763058</v>
      </c>
      <c r="I100">
        <f t="shared" si="16"/>
        <v>6.0631251437763058</v>
      </c>
    </row>
    <row r="101" spans="5:9">
      <c r="E101">
        <f t="shared" si="14"/>
        <v>61.116071428571431</v>
      </c>
      <c r="F101">
        <v>3</v>
      </c>
      <c r="G101">
        <f>G63/$F$19</f>
        <v>1.8120211835820816</v>
      </c>
      <c r="H101">
        <f t="shared" si="15"/>
        <v>-0.98823173483584803</v>
      </c>
      <c r="I101">
        <f t="shared" si="16"/>
        <v>6.988231734835848</v>
      </c>
    </row>
    <row r="102" spans="5:9">
      <c r="E102">
        <f t="shared" si="14"/>
        <v>67.823660714285722</v>
      </c>
      <c r="F102">
        <v>4</v>
      </c>
      <c r="G102">
        <f>G64/$F$19</f>
        <v>1.8017810640802128</v>
      </c>
      <c r="H102">
        <f t="shared" si="15"/>
        <v>3.4306616225330266E-2</v>
      </c>
      <c r="I102">
        <f t="shared" si="16"/>
        <v>7.9656933837746697</v>
      </c>
    </row>
    <row r="103" spans="5:9">
      <c r="E103">
        <f t="shared" si="14"/>
        <v>67.823660714285722</v>
      </c>
      <c r="F103">
        <v>4</v>
      </c>
      <c r="G103">
        <f>G65/$F$19</f>
        <v>1.8017810640802128</v>
      </c>
      <c r="H103">
        <f t="shared" si="15"/>
        <v>3.4306616225330266E-2</v>
      </c>
      <c r="I103">
        <f t="shared" si="16"/>
        <v>7.9656933837746697</v>
      </c>
    </row>
    <row r="104" spans="5:9">
      <c r="E104">
        <f t="shared" si="14"/>
        <v>67.823660714285722</v>
      </c>
      <c r="F104">
        <v>4</v>
      </c>
      <c r="G104">
        <f>G66/$F$19</f>
        <v>1.8017810640802128</v>
      </c>
      <c r="H104">
        <f t="shared" si="15"/>
        <v>3.4306616225330266E-2</v>
      </c>
      <c r="I104">
        <f t="shared" si="16"/>
        <v>7.9656933837746697</v>
      </c>
    </row>
    <row r="105" spans="5:9">
      <c r="E105">
        <f t="shared" si="14"/>
        <v>81.238839285714292</v>
      </c>
      <c r="F105">
        <v>6</v>
      </c>
      <c r="G105">
        <f>G67/$F$19</f>
        <v>1.8533235005966151</v>
      </c>
      <c r="H105">
        <f t="shared" si="15"/>
        <v>1.9208624783377637</v>
      </c>
      <c r="I105">
        <f t="shared" si="16"/>
        <v>10.079137521662236</v>
      </c>
    </row>
    <row r="106" spans="5:9">
      <c r="E106">
        <f t="shared" si="14"/>
        <v>87.946428571428584</v>
      </c>
      <c r="F106">
        <v>7</v>
      </c>
      <c r="G106">
        <f>G68/$F$19</f>
        <v>1.9131666837266281</v>
      </c>
      <c r="H106">
        <f t="shared" si="15"/>
        <v>2.7891485203359583</v>
      </c>
      <c r="I106">
        <f t="shared" si="16"/>
        <v>11.210851479664042</v>
      </c>
    </row>
    <row r="107" spans="5:9">
      <c r="E107">
        <f t="shared" si="14"/>
        <v>87.946428571428584</v>
      </c>
      <c r="F107">
        <v>7</v>
      </c>
      <c r="G107">
        <f>G69/$F$19</f>
        <v>1.9131666837266281</v>
      </c>
      <c r="H107">
        <f t="shared" si="15"/>
        <v>2.7891485203359583</v>
      </c>
      <c r="I107">
        <f t="shared" si="16"/>
        <v>11.210851479664042</v>
      </c>
    </row>
    <row r="108" spans="5:9">
      <c r="E108">
        <f t="shared" si="14"/>
        <v>94.654017857142861</v>
      </c>
      <c r="F108">
        <v>8</v>
      </c>
      <c r="G108">
        <f>G70/$F$19</f>
        <v>1.9932570576377602</v>
      </c>
      <c r="H108">
        <f t="shared" si="15"/>
        <v>3.6128707958913662</v>
      </c>
      <c r="I108">
        <f t="shared" si="16"/>
        <v>12.387129204108634</v>
      </c>
    </row>
    <row r="109" spans="5:9">
      <c r="E109">
        <v>75</v>
      </c>
      <c r="F109">
        <f>(E90-E19)/F19</f>
        <v>5.0698835274542429</v>
      </c>
      <c r="G109">
        <f>SQRT($J$23)*SQRT(1 + 1/13+(F90-$B$17)^2/(12*$B$18))/F19</f>
        <v>1.8176011059245163</v>
      </c>
      <c r="H109">
        <f>F109-_xlfn.T.INV(0.975,11)*G109</f>
        <v>1.0693704663482322</v>
      </c>
      <c r="I109">
        <f>F109+_xlfn.T.INV(0.975,11)*G109</f>
        <v>9.0703965885602535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2020-07-10T22:34:05Z</dcterms:created>
  <dcterms:modified xsi:type="dcterms:W3CDTF">2020-10-01T17:48:54Z</dcterms:modified>
</cp:coreProperties>
</file>