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User\Documents\Sadie's Job\For SMU\Courses to Teach\6371 Spring 2018 Statistical Foundations of Data Science\Week 13\"/>
    </mc:Choice>
  </mc:AlternateContent>
  <xr:revisionPtr revIDLastSave="0" documentId="8_{396016BF-583C-4BC8-A51E-245197F7DADE}" xr6:coauthVersionLast="28" xr6:coauthVersionMax="28" xr10:uidLastSave="{00000000-0000-0000-0000-000000000000}"/>
  <bookViews>
    <workbookView xWindow="0" yWindow="0" windowWidth="24000" windowHeight="95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24" i="1" l="1"/>
  <c r="S19" i="1"/>
  <c r="R19" i="1"/>
  <c r="M24" i="1"/>
  <c r="M23" i="1"/>
  <c r="M22" i="1"/>
  <c r="M21" i="1"/>
  <c r="M20" i="1"/>
  <c r="M19" i="1"/>
  <c r="Q11" i="1"/>
  <c r="S4" i="1"/>
  <c r="S5" i="1"/>
  <c r="S6" i="1"/>
  <c r="T6" i="1" s="1"/>
  <c r="S7" i="1"/>
  <c r="S8" i="1"/>
  <c r="S3" i="1"/>
  <c r="T3" i="1" s="1"/>
  <c r="T8" i="1"/>
  <c r="T7" i="1"/>
  <c r="T5" i="1"/>
  <c r="T4" i="1"/>
  <c r="R4" i="1"/>
  <c r="R5" i="1"/>
  <c r="R6" i="1"/>
  <c r="R7" i="1"/>
  <c r="R8" i="1"/>
  <c r="R3" i="1"/>
  <c r="M4" i="1"/>
  <c r="M5" i="1"/>
  <c r="M6" i="1"/>
  <c r="M7" i="1"/>
  <c r="N7" i="1" s="1"/>
  <c r="O7" i="1" s="1"/>
  <c r="P7" i="1" s="1"/>
  <c r="Q7" i="1" s="1"/>
  <c r="M8" i="1"/>
  <c r="N4" i="1"/>
  <c r="O4" i="1" s="1"/>
  <c r="P4" i="1" s="1"/>
  <c r="Q4" i="1" s="1"/>
  <c r="N5" i="1"/>
  <c r="O5" i="1" s="1"/>
  <c r="P5" i="1" s="1"/>
  <c r="Q5" i="1" s="1"/>
  <c r="N6" i="1"/>
  <c r="O6" i="1" s="1"/>
  <c r="P6" i="1" s="1"/>
  <c r="Q6" i="1" s="1"/>
  <c r="N8" i="1"/>
  <c r="N3" i="1"/>
  <c r="M3" i="1"/>
  <c r="O8" i="1"/>
  <c r="P8" i="1" s="1"/>
  <c r="Q8" i="1" s="1"/>
  <c r="O3" i="1"/>
  <c r="P3" i="1" s="1"/>
  <c r="Q3" i="1" s="1"/>
  <c r="E19" i="1"/>
  <c r="F19" i="1" s="1"/>
  <c r="G19" i="1" s="1"/>
  <c r="C25" i="1"/>
  <c r="I20" i="1" s="1"/>
  <c r="J20" i="1" s="1"/>
  <c r="K20" i="1" s="1"/>
  <c r="E24" i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4" i="1"/>
  <c r="F4" i="1" s="1"/>
  <c r="G4" i="1" s="1"/>
  <c r="E3" i="1"/>
  <c r="F3" i="1" s="1"/>
  <c r="G3" i="1" s="1"/>
  <c r="C9" i="1"/>
  <c r="I6" i="1" s="1"/>
  <c r="J6" i="1" s="1"/>
  <c r="K6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F24" i="1" l="1"/>
  <c r="G24" i="1" s="1"/>
  <c r="I19" i="1"/>
  <c r="J19" i="1" s="1"/>
  <c r="K19" i="1" s="1"/>
  <c r="N19" i="1"/>
  <c r="O19" i="1" s="1"/>
  <c r="P19" i="1" s="1"/>
  <c r="Q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Q22" i="1" s="1"/>
  <c r="N23" i="1"/>
  <c r="O23" i="1" s="1"/>
  <c r="P23" i="1" s="1"/>
  <c r="Q23" i="1" s="1"/>
  <c r="R23" i="1" s="1"/>
  <c r="S23" i="1" s="1"/>
  <c r="T23" i="1" s="1"/>
  <c r="N24" i="1"/>
  <c r="O24" i="1" s="1"/>
  <c r="P24" i="1" s="1"/>
  <c r="Q24" i="1" s="1"/>
  <c r="T9" i="1"/>
  <c r="I8" i="1"/>
  <c r="J8" i="1" s="1"/>
  <c r="K8" i="1" s="1"/>
  <c r="I5" i="1"/>
  <c r="J5" i="1" s="1"/>
  <c r="K5" i="1" s="1"/>
  <c r="I4" i="1"/>
  <c r="J4" i="1" s="1"/>
  <c r="K4" i="1" s="1"/>
  <c r="I7" i="1"/>
  <c r="J7" i="1" s="1"/>
  <c r="K7" i="1" s="1"/>
  <c r="I21" i="1"/>
  <c r="J21" i="1" s="1"/>
  <c r="K21" i="1" s="1"/>
  <c r="G9" i="1"/>
  <c r="I23" i="1"/>
  <c r="J23" i="1" s="1"/>
  <c r="K23" i="1" s="1"/>
  <c r="I22" i="1"/>
  <c r="J22" i="1" s="1"/>
  <c r="K22" i="1" s="1"/>
  <c r="I3" i="1"/>
  <c r="J3" i="1" s="1"/>
  <c r="K3" i="1" s="1"/>
  <c r="I24" i="1"/>
  <c r="J24" i="1" s="1"/>
  <c r="K24" i="1" s="1"/>
  <c r="G25" i="1"/>
  <c r="F46" i="1"/>
  <c r="G46" i="1" s="1"/>
  <c r="G43" i="1"/>
  <c r="F13" i="1"/>
  <c r="F33" i="1"/>
  <c r="F38" i="1"/>
  <c r="K25" i="1" l="1"/>
  <c r="T19" i="1"/>
  <c r="R24" i="1"/>
  <c r="S24" i="1" s="1"/>
  <c r="T24" i="1" s="1"/>
  <c r="R22" i="1"/>
  <c r="S22" i="1" s="1"/>
  <c r="T22" i="1" s="1"/>
  <c r="R20" i="1"/>
  <c r="S20" i="1" s="1"/>
  <c r="T20" i="1" s="1"/>
  <c r="R21" i="1"/>
  <c r="S21" i="1" s="1"/>
  <c r="T21" i="1" s="1"/>
  <c r="K9" i="1"/>
  <c r="D11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9" i="1"/>
  <c r="D27" i="1" l="1"/>
  <c r="T25" i="1"/>
  <c r="Q27" i="1" s="1"/>
</calcChain>
</file>

<file path=xl/sharedStrings.xml><?xml version="1.0" encoding="utf-8"?>
<sst xmlns="http://schemas.openxmlformats.org/spreadsheetml/2006/main" count="135" uniqueCount="57">
  <si>
    <t xml:space="preserve"> </t>
  </si>
  <si>
    <t xml:space="preserve">x </t>
  </si>
  <si>
    <t>y</t>
  </si>
  <si>
    <t>X</t>
  </si>
  <si>
    <t>Y</t>
  </si>
  <si>
    <t>Adj R^2</t>
  </si>
  <si>
    <t>ADJ R2</t>
  </si>
  <si>
    <t>DEG 2</t>
  </si>
  <si>
    <t>Deg 3</t>
  </si>
  <si>
    <t>Deg 1</t>
  </si>
  <si>
    <t>R2</t>
  </si>
  <si>
    <t>p = # of variables</t>
  </si>
  <si>
    <t>Adj R2</t>
  </si>
  <si>
    <t>Original data to fit model</t>
  </si>
  <si>
    <t>New Data</t>
  </si>
  <si>
    <t>Pred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</si>
  <si>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</si>
  <si>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</si>
  <si>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</si>
  <si>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</si>
  <si>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</si>
  <si>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</si>
  <si>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</si>
  <si>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</si>
  <si>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</si>
  <si>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</si>
  <si>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</si>
  <si>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</si>
  <si>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</si>
  <si>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</si>
  <si>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</si>
  <si>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</si>
  <si>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</si>
  <si>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</si>
  <si>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</si>
  <si>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</si>
  <si>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</si>
  <si>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</si>
  <si>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</si>
  <si>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</si>
  <si>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</si>
  <si>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</si>
  <si>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</si>
  <si>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</si>
  <si>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Res</t>
  </si>
  <si>
    <t>res^2</t>
  </si>
  <si>
    <t>sum</t>
  </si>
  <si>
    <t>mean</t>
  </si>
  <si>
    <t>reg</t>
  </si>
  <si>
    <t>Eq Means</t>
  </si>
  <si>
    <t>R^2</t>
  </si>
  <si>
    <t>reg 5th degree</t>
  </si>
  <si>
    <t>x^2</t>
  </si>
  <si>
    <t>x^3</t>
  </si>
  <si>
    <t>x^4</t>
  </si>
  <si>
    <t>x^5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</si>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</sst>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9" formatCode="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6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of y on x: degree = 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0-46F9-8C4C-A91F7D76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2736"/>
        <c:axId val="186245032"/>
      </c:scatterChart>
      <c:valAx>
        <c:axId val="1843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45032"/>
        <c:crosses val="autoZero"/>
        <c:crossBetween val="midCat"/>
      </c:valAx>
      <c:valAx>
        <c:axId val="18624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of y on x: degree =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56407042869641"/>
                  <c:y val="-7.6050233304170295E-2"/>
                </c:manualLayout>
              </c:layout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1-423C-A1B5-AF736594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7520"/>
        <c:axId val="184512880"/>
      </c:scatterChart>
      <c:valAx>
        <c:axId val="1838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12880"/>
        <c:crosses val="autoZero"/>
        <c:crossBetween val="midCat"/>
      </c:valAx>
      <c:valAx>
        <c:axId val="18451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7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 of Regression</a:t>
            </a:r>
            <a:r>
              <a:rPr lang="en-US" baseline="0"/>
              <a:t> on New Data: deg=5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Overfit</c:v>
          </c:tx>
          <c:marker>
            <c:symbol val="none"/>
          </c:marker>
          <c:xVal>
            <c:numRef>
              <c:f>Sheet1!$A$29:$A$79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xVal>
          <c:yVal>
            <c:numRef>
              <c:f>Sheet1!$B$29:$B$79</c:f>
              <c:numCache>
                <c:formatCode>General</c:formatCode>
                <c:ptCount val="51"/>
                <c:pt idx="0">
                  <c:v>1.9999999999999858</c:v>
                </c:pt>
                <c:pt idx="1">
                  <c:v>4.4632207969999911</c:v>
                </c:pt>
                <c:pt idx="2">
                  <c:v>6.271789823999967</c:v>
                </c:pt>
                <c:pt idx="3">
                  <c:v>7.5324213109999789</c:v>
                </c:pt>
                <c:pt idx="4">
                  <c:v>8.3419498879999878</c:v>
                </c:pt>
                <c:pt idx="5">
                  <c:v>8.7877406250000263</c:v>
                </c:pt>
                <c:pt idx="6">
                  <c:v>8.948099071999934</c:v>
                </c:pt>
                <c:pt idx="7">
                  <c:v>8.8926812989999462</c:v>
                </c:pt>
                <c:pt idx="8">
                  <c:v>8.6829039359999456</c:v>
                </c:pt>
                <c:pt idx="9">
                  <c:v>8.3723542129999373</c:v>
                </c:pt>
                <c:pt idx="10">
                  <c:v>8.0071999999999548</c:v>
                </c:pt>
                <c:pt idx="11">
                  <c:v>7.6265998469999658</c:v>
                </c:pt>
                <c:pt idx="12">
                  <c:v>7.2631130240000061</c:v>
                </c:pt>
                <c:pt idx="13">
                  <c:v>6.9431095609998579</c:v>
                </c:pt>
                <c:pt idx="14">
                  <c:v>6.6871802879999223</c:v>
                </c:pt>
                <c:pt idx="15">
                  <c:v>6.5105468749998749</c:v>
                </c:pt>
                <c:pt idx="16">
                  <c:v>6.4234718719999364</c:v>
                </c:pt>
                <c:pt idx="17">
                  <c:v>6.4316687489999822</c:v>
                </c:pt>
                <c:pt idx="18">
                  <c:v>6.5367119359999606</c:v>
                </c:pt>
                <c:pt idx="19">
                  <c:v>6.7364468629998555</c:v>
                </c:pt>
                <c:pt idx="20">
                  <c:v>7.0254000000001042</c:v>
                </c:pt>
                <c:pt idx="21">
                  <c:v>7.3951888969999118</c:v>
                </c:pt>
                <c:pt idx="22">
                  <c:v>7.8349322239996582</c:v>
                </c:pt>
                <c:pt idx="23">
                  <c:v>8.3316598109998949</c:v>
                </c:pt>
                <c:pt idx="24">
                  <c:v>8.8707226879997734</c:v>
                </c:pt>
                <c:pt idx="25">
                  <c:v>9.4362031249997926</c:v>
                </c:pt>
                <c:pt idx="26">
                  <c:v>10.011324671999887</c:v>
                </c:pt>
                <c:pt idx="27">
                  <c:v>10.578862198999673</c:v>
                </c:pt>
                <c:pt idx="28">
                  <c:v>11.121551935999605</c:v>
                </c:pt>
                <c:pt idx="29">
                  <c:v>11.622501512999975</c:v>
                </c:pt>
                <c:pt idx="30">
                  <c:v>12.065600000000018</c:v>
                </c:pt>
                <c:pt idx="31">
                  <c:v>12.435927946999527</c:v>
                </c:pt>
                <c:pt idx="32">
                  <c:v>12.720167424000238</c:v>
                </c:pt>
                <c:pt idx="33">
                  <c:v>12.907012061000046</c:v>
                </c:pt>
                <c:pt idx="34">
                  <c:v>12.987577088000194</c:v>
                </c:pt>
                <c:pt idx="35">
                  <c:v>12.955809374999944</c:v>
                </c:pt>
                <c:pt idx="36">
                  <c:v>12.808897471999558</c:v>
                </c:pt>
                <c:pt idx="37">
                  <c:v>12.547681648999628</c:v>
                </c:pt>
                <c:pt idx="38">
                  <c:v>12.177063936000195</c:v>
                </c:pt>
                <c:pt idx="39">
                  <c:v>11.706418163000308</c:v>
                </c:pt>
                <c:pt idx="40">
                  <c:v>11.149999999999977</c:v>
                </c:pt>
                <c:pt idx="41">
                  <c:v>10.527356997000197</c:v>
                </c:pt>
                <c:pt idx="42">
                  <c:v>9.8637386240000069</c:v>
                </c:pt>
                <c:pt idx="43">
                  <c:v>9.1905063109985576</c:v>
                </c:pt>
                <c:pt idx="44">
                  <c:v>8.545543487999339</c:v>
                </c:pt>
                <c:pt idx="45">
                  <c:v>7.9736656249992848</c:v>
                </c:pt>
                <c:pt idx="46">
                  <c:v>7.5270302720000473</c:v>
                </c:pt>
                <c:pt idx="47">
                  <c:v>7.2655470990002868</c:v>
                </c:pt>
                <c:pt idx="48">
                  <c:v>7.2572879359984199</c:v>
                </c:pt>
                <c:pt idx="49">
                  <c:v>7.5788968130007106</c:v>
                </c:pt>
                <c:pt idx="50">
                  <c:v>8.3160000000013952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3F8-8580-930EEBA5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4808"/>
        <c:axId val="186035200"/>
      </c:scatterChart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3F8-8580-930EEBA5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4808"/>
        <c:axId val="186035200"/>
      </c:scatterChart>
      <c:valAx>
        <c:axId val="1860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35200"/>
        <c:crosses val="autoZero"/>
        <c:crossBetween val="midCat"/>
      </c:valAx>
      <c:valAx>
        <c:axId val="1860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3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</a:t>
            </a:r>
            <a:r>
              <a:rPr lang="en-US" baseline="0"/>
              <a:t> of </a:t>
            </a:r>
            <a:r>
              <a:rPr lang="en-US"/>
              <a:t>Regression on</a:t>
            </a:r>
            <a:r>
              <a:rPr lang="en-US" baseline="0"/>
              <a:t> New Data</a:t>
            </a:r>
            <a:r>
              <a:rPr lang="en-US"/>
              <a:t>: degree =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C-4AB6-A2A1-4B9E75C36DCD}"/>
            </c:ext>
          </c:extLst>
        </c:ser>
        <c:ser>
          <c:idx val="1"/>
          <c:order val="1"/>
          <c:tx>
            <c:v>New Data</c:v>
          </c:tx>
          <c:spPr>
            <a:ln w="2857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C-4AB6-A2A1-4B9E75C3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7520"/>
        <c:axId val="184512880"/>
      </c:scatterChart>
      <c:valAx>
        <c:axId val="1838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12880"/>
        <c:crosses val="autoZero"/>
        <c:crossBetween val="midCat"/>
      </c:valAx>
      <c:valAx>
        <c:axId val="18451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7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of y on x: degree = 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4-4BAD-A0C5-7A712BF64E9E}"/>
            </c:ext>
          </c:extLst>
        </c:ser>
        <c:ser>
          <c:idx val="1"/>
          <c:order val="1"/>
          <c:tx>
            <c:v>y</c:v>
          </c:tx>
          <c:spPr>
            <a:ln w="2857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4-4BAD-A0C5-7A712BF6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2736"/>
        <c:axId val="186245032"/>
      </c:scatterChart>
      <c:valAx>
        <c:axId val="1843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45032"/>
        <c:crosses val="autoZero"/>
        <c:crossBetween val="midCat"/>
      </c:valAx>
      <c:valAx>
        <c:axId val="18624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377396</xdr:colOff>
      <xdr:row>4</xdr:row>
      <xdr:rowOff>53549</xdr:rowOff>
    </xdr:from>
    <xdr:to>
      <xdr:col>41</xdr:col>
      <xdr:colOff>45608</xdr:colOff>
      <xdr:row>23</xdr:row>
      <xdr:rowOff>168796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36082</xdr:colOff>
      <xdr:row>4</xdr:row>
      <xdr:rowOff>40849</xdr:rowOff>
    </xdr:from>
    <xdr:to>
      <xdr:col>31</xdr:col>
      <xdr:colOff>193367</xdr:colOff>
      <xdr:row>23</xdr:row>
      <xdr:rowOff>156096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300416</xdr:colOff>
      <xdr:row>46</xdr:row>
      <xdr:rowOff>132285</xdr:rowOff>
    </xdr:from>
    <xdr:to>
      <xdr:col>29</xdr:col>
      <xdr:colOff>536837</xdr:colOff>
      <xdr:row>66</xdr:row>
      <xdr:rowOff>65609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11906</xdr:colOff>
      <xdr:row>25</xdr:row>
      <xdr:rowOff>107156</xdr:rowOff>
    </xdr:from>
    <xdr:to>
      <xdr:col>30</xdr:col>
      <xdr:colOff>169191</xdr:colOff>
      <xdr:row>45</xdr:row>
      <xdr:rowOff>31903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841891-D56D-4294-9318-330019BC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404813</xdr:colOff>
      <xdr:row>25</xdr:row>
      <xdr:rowOff>47625</xdr:rowOff>
    </xdr:from>
    <xdr:to>
      <xdr:col>40</xdr:col>
      <xdr:colOff>73025</xdr:colOff>
      <xdr:row>44</xdr:row>
      <xdr:rowOff>174779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3DC9DE-DC91-4F95-9DB3-3006249D0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9"/>
  <sheetViews>
    <sheetView tabSelected="1" zoomScale="80" zoomScaleNormal="80" workbookViewId="0">
      <selection activeCell="F1" sqref="F1"/>
    </sheetView>
  </sheetViews>
  <sheetFormatPr defaultColWidth="8.85546875" defaultRowHeight="15" x14ac:dyDescent="0.25"/>
  <cols>
    <col min="2" max="2" width="18.85546875" customWidth="1"/>
    <col min="9" max="16" width="3.28515625" customWidth="1"/>
    <col min="17" max="17" width="8.42578125" customWidth="1"/>
    <col min="18" max="19" width="3.28515625" customWidth="1"/>
    <col min="20" max="20" width="7.28515625" customWidth="1"/>
  </cols>
  <sheetData>
    <row r="1" spans="1:47" x14ac:dyDescent="0.25">
      <c r="B1" t="s">
        <v>13</v>
      </c>
      <c r="E1" t="s">
        <v>48</v>
      </c>
      <c r="I1" t="s">
        <v>49</v>
      </c>
      <c r="M1" t="s">
        <v>51</v>
      </c>
      <c r="V1" t="s">
        <v>2</v>
      </c>
    </row>
    <row r="2" spans="1:47" x14ac:dyDescent="0.25">
      <c r="A2" t="s">
        <v>0</v>
      </c>
      <c r="B2" t="s">
        <v>1</v>
      </c>
      <c r="C2" t="s">
        <v>2</v>
      </c>
      <c r="E2" t="s">
        <v>15</v>
      </c>
      <c r="F2" t="s">
        <v>44</v>
      </c>
      <c r="G2" t="s">
        <v>45</v>
      </c>
      <c r="I2" t="s">
        <v>15</v>
      </c>
      <c r="J2" t="s">
        <v>44</v>
      </c>
      <c r="K2" t="s">
        <v>45</v>
      </c>
      <c r="M2" t="s">
        <v>56</v>
      </c>
      <c r="N2" t="s">
        <v>52</v>
      </c>
      <c r="O2" t="s">
        <v>53</v>
      </c>
      <c r="P2" t="s">
        <v>54</v>
      </c>
      <c r="Q2" t="s">
        <v>55</v>
      </c>
      <c r="R2" t="s">
        <v>15</v>
      </c>
      <c r="S2" t="s">
        <v>44</v>
      </c>
      <c r="T2" t="s">
        <v>45</v>
      </c>
      <c r="V2" t="s">
        <v>2</v>
      </c>
      <c r="AP2" t="s">
        <v>16</v>
      </c>
    </row>
    <row r="3" spans="1:47" ht="15.75" thickBot="1" x14ac:dyDescent="0.3">
      <c r="B3">
        <v>1</v>
      </c>
      <c r="C3">
        <v>2</v>
      </c>
      <c r="E3">
        <f>B3*$AQ$19+$AQ$18</f>
        <v>4.8571428571428568</v>
      </c>
      <c r="F3">
        <f>C3-E3</f>
        <v>-2.8571428571428568</v>
      </c>
      <c r="G3">
        <f>F3^2</f>
        <v>8.1632653061224474</v>
      </c>
      <c r="I3">
        <f>$C$9</f>
        <v>8</v>
      </c>
      <c r="J3">
        <f>C3-I3</f>
        <v>-6</v>
      </c>
      <c r="K3">
        <f>J3^2</f>
        <v>36</v>
      </c>
      <c r="M3">
        <f>B3</f>
        <v>1</v>
      </c>
      <c r="N3">
        <f>M3*M3</f>
        <v>1</v>
      </c>
      <c r="O3">
        <f>N3*$B3</f>
        <v>1</v>
      </c>
      <c r="P3">
        <f>O3*$B3</f>
        <v>1</v>
      </c>
      <c r="Q3">
        <f>P3*$B3</f>
        <v>1</v>
      </c>
      <c r="R3">
        <f>$AQ$50+M3*$AQ$51+N3*$AQ$52+O3*$AQ$53+P3*$AQ$54+Q3*$AQ$55</f>
        <v>1.9999999999990719</v>
      </c>
      <c r="S3" s="6">
        <f>C3-R3</f>
        <v>9.2814644858663087E-13</v>
      </c>
      <c r="T3" s="6">
        <f>S3^2</f>
        <v>8.6145583002397542E-25</v>
      </c>
    </row>
    <row r="4" spans="1:47" x14ac:dyDescent="0.25">
      <c r="B4">
        <v>2</v>
      </c>
      <c r="C4">
        <v>8</v>
      </c>
      <c r="E4">
        <f>B4*$AQ$19+$AQ$18</f>
        <v>6.1142857142857139</v>
      </c>
      <c r="F4">
        <f>C4-E4</f>
        <v>1.8857142857142861</v>
      </c>
      <c r="G4">
        <f t="shared" ref="G4:G8" si="0">F4^2</f>
        <v>3.5559183673469401</v>
      </c>
      <c r="I4">
        <f t="shared" ref="I4:I8" si="1">$C$9</f>
        <v>8</v>
      </c>
      <c r="J4">
        <f>C4-I4</f>
        <v>0</v>
      </c>
      <c r="K4">
        <f>J4^2</f>
        <v>0</v>
      </c>
      <c r="M4">
        <f t="shared" ref="M4:M8" si="2">B4</f>
        <v>2</v>
      </c>
      <c r="N4">
        <f t="shared" ref="N4:N8" si="3">M4*M4</f>
        <v>4</v>
      </c>
      <c r="O4">
        <f>N4*$B4</f>
        <v>8</v>
      </c>
      <c r="P4">
        <f>O4*$B4</f>
        <v>16</v>
      </c>
      <c r="Q4">
        <f>P4*$B4</f>
        <v>32</v>
      </c>
      <c r="R4">
        <f t="shared" ref="R4:R8" si="4">$AQ$50+M4*$AQ$51+N4*$AQ$52+O4*$AQ$53+P4*$AQ$54+Q4*$AQ$55</f>
        <v>7.9999999999979803</v>
      </c>
      <c r="S4" s="6">
        <f t="shared" ref="S4:S8" si="5">C4-R4</f>
        <v>2.0197177263980848E-12</v>
      </c>
      <c r="T4" s="6">
        <f>S4^2</f>
        <v>4.0792596943266488E-24</v>
      </c>
      <c r="AP4" s="4" t="s">
        <v>17</v>
      </c>
      <c r="AQ4" s="4"/>
    </row>
    <row r="5" spans="1:47" x14ac:dyDescent="0.25">
      <c r="B5">
        <v>3</v>
      </c>
      <c r="C5">
        <v>7</v>
      </c>
      <c r="E5">
        <f>B5*$AQ$19+$AQ$18</f>
        <v>7.3714285714285719</v>
      </c>
      <c r="F5">
        <f>C5-E5</f>
        <v>-0.37142857142857189</v>
      </c>
      <c r="G5">
        <f t="shared" si="0"/>
        <v>0.13795918367346974</v>
      </c>
      <c r="I5">
        <f t="shared" si="1"/>
        <v>8</v>
      </c>
      <c r="J5">
        <f>C5-I5</f>
        <v>-1</v>
      </c>
      <c r="K5">
        <f t="shared" ref="K5:K8" si="6">J5^2</f>
        <v>1</v>
      </c>
      <c r="M5">
        <f t="shared" si="2"/>
        <v>3</v>
      </c>
      <c r="N5">
        <f t="shared" si="3"/>
        <v>9</v>
      </c>
      <c r="O5">
        <f>N5*$B5</f>
        <v>27</v>
      </c>
      <c r="P5">
        <f>O5*$B5</f>
        <v>81</v>
      </c>
      <c r="Q5">
        <f>P5*$B5</f>
        <v>243</v>
      </c>
      <c r="R5">
        <f t="shared" si="4"/>
        <v>6.9999999999991189</v>
      </c>
      <c r="S5" s="6">
        <f t="shared" si="5"/>
        <v>8.8107299234252423E-13</v>
      </c>
      <c r="T5" s="6">
        <f t="shared" ref="T5:T8" si="7">S5^2</f>
        <v>7.7628961783540976E-25</v>
      </c>
      <c r="AP5" s="1" t="s">
        <v>18</v>
      </c>
      <c r="AQ5" s="1">
        <v>0.66789441479080802</v>
      </c>
    </row>
    <row r="6" spans="1:47" x14ac:dyDescent="0.25">
      <c r="B6">
        <v>4</v>
      </c>
      <c r="C6">
        <v>12</v>
      </c>
      <c r="E6">
        <f>B6*$AQ$19+$AQ$18</f>
        <v>8.6285714285714299</v>
      </c>
      <c r="F6">
        <f>C6-E6</f>
        <v>3.3714285714285701</v>
      </c>
      <c r="G6">
        <f t="shared" si="0"/>
        <v>11.366530612244889</v>
      </c>
      <c r="I6">
        <f t="shared" si="1"/>
        <v>8</v>
      </c>
      <c r="J6">
        <f>C6-I6</f>
        <v>4</v>
      </c>
      <c r="K6">
        <f t="shared" si="6"/>
        <v>16</v>
      </c>
      <c r="M6">
        <f t="shared" si="2"/>
        <v>4</v>
      </c>
      <c r="N6">
        <f t="shared" si="3"/>
        <v>16</v>
      </c>
      <c r="O6">
        <f>N6*$B6</f>
        <v>64</v>
      </c>
      <c r="P6">
        <f>O6*$B6</f>
        <v>256</v>
      </c>
      <c r="Q6">
        <f>P6*$B6</f>
        <v>1024</v>
      </c>
      <c r="R6">
        <f t="shared" si="4"/>
        <v>11.999999999999488</v>
      </c>
      <c r="S6" s="6">
        <f t="shared" si="5"/>
        <v>5.1159076974727213E-13</v>
      </c>
      <c r="T6" s="6">
        <f t="shared" si="7"/>
        <v>2.6172511569060641E-25</v>
      </c>
      <c r="AP6" s="1" t="s">
        <v>19</v>
      </c>
      <c r="AQ6" s="1">
        <v>0.44608294930875592</v>
      </c>
    </row>
    <row r="7" spans="1:47" x14ac:dyDescent="0.25">
      <c r="B7">
        <v>5</v>
      </c>
      <c r="C7">
        <v>11</v>
      </c>
      <c r="E7">
        <f>B7*$AQ$19+$AQ$18</f>
        <v>9.8857142857142861</v>
      </c>
      <c r="F7">
        <f>C7-E7</f>
        <v>1.1142857142857139</v>
      </c>
      <c r="G7">
        <f t="shared" si="0"/>
        <v>1.2416326530612236</v>
      </c>
      <c r="I7">
        <f t="shared" si="1"/>
        <v>8</v>
      </c>
      <c r="J7">
        <f>C7-I7</f>
        <v>3</v>
      </c>
      <c r="K7">
        <f t="shared" si="6"/>
        <v>9</v>
      </c>
      <c r="M7">
        <f t="shared" si="2"/>
        <v>5</v>
      </c>
      <c r="N7">
        <f t="shared" si="3"/>
        <v>25</v>
      </c>
      <c r="O7">
        <f>N7*$B7</f>
        <v>125</v>
      </c>
      <c r="P7">
        <f>O7*$B7</f>
        <v>625</v>
      </c>
      <c r="Q7">
        <f>P7*$B7</f>
        <v>3125</v>
      </c>
      <c r="R7">
        <f t="shared" si="4"/>
        <v>11.000000000000909</v>
      </c>
      <c r="S7" s="6">
        <f t="shared" si="5"/>
        <v>-9.0949470177292824E-13</v>
      </c>
      <c r="T7" s="6">
        <f t="shared" si="7"/>
        <v>8.2718061255302767E-25</v>
      </c>
      <c r="AP7" s="1" t="s">
        <v>20</v>
      </c>
      <c r="AQ7" s="1">
        <v>0.30760368663594484</v>
      </c>
    </row>
    <row r="8" spans="1:47" x14ac:dyDescent="0.25">
      <c r="B8">
        <v>6</v>
      </c>
      <c r="C8">
        <v>8</v>
      </c>
      <c r="E8">
        <f>B8*$AQ$19+$AQ$18</f>
        <v>11.142857142857144</v>
      </c>
      <c r="F8">
        <f>C8-E8</f>
        <v>-3.1428571428571441</v>
      </c>
      <c r="G8">
        <f t="shared" si="0"/>
        <v>9.8775510204081716</v>
      </c>
      <c r="I8">
        <f t="shared" si="1"/>
        <v>8</v>
      </c>
      <c r="J8">
        <f>C8-I8</f>
        <v>0</v>
      </c>
      <c r="K8">
        <f t="shared" si="6"/>
        <v>0</v>
      </c>
      <c r="M8">
        <f t="shared" si="2"/>
        <v>6</v>
      </c>
      <c r="N8">
        <f t="shared" si="3"/>
        <v>36</v>
      </c>
      <c r="O8">
        <f>N8*$B8</f>
        <v>216</v>
      </c>
      <c r="P8">
        <f>O8*$B8</f>
        <v>1296</v>
      </c>
      <c r="Q8">
        <f>P8*$B8</f>
        <v>7776</v>
      </c>
      <c r="R8">
        <f t="shared" si="4"/>
        <v>8.000000000003638</v>
      </c>
      <c r="S8" s="6">
        <f t="shared" si="5"/>
        <v>-3.637978807091713E-12</v>
      </c>
      <c r="T8" s="6">
        <f t="shared" si="7"/>
        <v>1.3234889800848443E-23</v>
      </c>
      <c r="AP8" s="1" t="s">
        <v>21</v>
      </c>
      <c r="AQ8" s="1">
        <v>2.9301389533116486</v>
      </c>
    </row>
    <row r="9" spans="1:47" ht="15.75" thickBot="1" x14ac:dyDescent="0.3">
      <c r="B9" t="s">
        <v>47</v>
      </c>
      <c r="C9">
        <f>AVERAGE(C3:C8)</f>
        <v>8</v>
      </c>
      <c r="F9" t="s">
        <v>46</v>
      </c>
      <c r="G9">
        <f>SUM(G3:G8)</f>
        <v>34.342857142857142</v>
      </c>
      <c r="J9" t="s">
        <v>46</v>
      </c>
      <c r="K9">
        <f>SUM(K3:K8)</f>
        <v>62</v>
      </c>
      <c r="S9" t="s">
        <v>46</v>
      </c>
      <c r="T9">
        <f>SUM(T3:T8)</f>
        <v>2.0040800671278111E-23</v>
      </c>
      <c r="AP9" s="2" t="s">
        <v>22</v>
      </c>
      <c r="AQ9" s="2">
        <v>6</v>
      </c>
    </row>
    <row r="11" spans="1:47" ht="15.75" thickBot="1" x14ac:dyDescent="0.3">
      <c r="C11" t="s">
        <v>50</v>
      </c>
      <c r="D11" s="5">
        <f>(K9-G9)/K9</f>
        <v>0.44608294930875581</v>
      </c>
      <c r="F11" t="s">
        <v>5</v>
      </c>
      <c r="P11" t="s">
        <v>50</v>
      </c>
      <c r="Q11" s="5">
        <f>(K9-T9)/K9</f>
        <v>1</v>
      </c>
      <c r="AP11" t="s">
        <v>23</v>
      </c>
    </row>
    <row r="12" spans="1:47" x14ac:dyDescent="0.25">
      <c r="F12" t="s">
        <v>9</v>
      </c>
      <c r="G12" t="s">
        <v>10</v>
      </c>
      <c r="AP12" s="3"/>
      <c r="AQ12" s="3" t="s">
        <v>28</v>
      </c>
      <c r="AR12" s="3" t="s">
        <v>29</v>
      </c>
      <c r="AS12" s="3" t="s">
        <v>30</v>
      </c>
      <c r="AT12" s="3" t="s">
        <v>31</v>
      </c>
      <c r="AU12" s="3" t="s">
        <v>32</v>
      </c>
    </row>
    <row r="13" spans="1:47" x14ac:dyDescent="0.25">
      <c r="F13">
        <f>1-(1-0.4461)*(6-1)/(6-1-1)</f>
        <v>0.30762499999999993</v>
      </c>
      <c r="G13">
        <v>0.4461</v>
      </c>
      <c r="AP13" s="1" t="s">
        <v>24</v>
      </c>
      <c r="AQ13" s="1">
        <v>1</v>
      </c>
      <c r="AR13" s="1">
        <v>27.657142857142865</v>
      </c>
      <c r="AS13" s="1">
        <v>27.657142857142865</v>
      </c>
      <c r="AT13" s="1">
        <v>3.2212978369384375</v>
      </c>
      <c r="AU13" s="1">
        <v>0.14712653300215259</v>
      </c>
    </row>
    <row r="14" spans="1:47" x14ac:dyDescent="0.25">
      <c r="AP14" s="1" t="s">
        <v>25</v>
      </c>
      <c r="AQ14" s="1">
        <v>4</v>
      </c>
      <c r="AR14" s="1">
        <v>34.342857142857135</v>
      </c>
      <c r="AS14" s="1">
        <v>8.5857142857142836</v>
      </c>
      <c r="AT14" s="1"/>
      <c r="AU14" s="1"/>
    </row>
    <row r="15" spans="1:47" ht="15.75" thickBot="1" x14ac:dyDescent="0.3">
      <c r="AP15" s="2" t="s">
        <v>26</v>
      </c>
      <c r="AQ15" s="2">
        <v>5</v>
      </c>
      <c r="AR15" s="2">
        <v>62</v>
      </c>
      <c r="AS15" s="2"/>
      <c r="AT15" s="2"/>
      <c r="AU15" s="2"/>
    </row>
    <row r="16" spans="1:47" ht="15.75" thickBot="1" x14ac:dyDescent="0.3"/>
    <row r="17" spans="1:50" x14ac:dyDescent="0.25">
      <c r="B17" t="s">
        <v>14</v>
      </c>
      <c r="E17" t="s">
        <v>48</v>
      </c>
      <c r="I17" t="s">
        <v>49</v>
      </c>
      <c r="M17" t="s">
        <v>51</v>
      </c>
      <c r="AP17" s="3"/>
      <c r="AQ17" s="3" t="s">
        <v>33</v>
      </c>
      <c r="AR17" s="3" t="s">
        <v>21</v>
      </c>
      <c r="AS17" s="3" t="s">
        <v>34</v>
      </c>
      <c r="AT17" s="3" t="s">
        <v>35</v>
      </c>
      <c r="AU17" s="3" t="s">
        <v>36</v>
      </c>
      <c r="AV17" s="3" t="s">
        <v>37</v>
      </c>
      <c r="AW17" s="3" t="s">
        <v>38</v>
      </c>
      <c r="AX17" s="3" t="s">
        <v>39</v>
      </c>
    </row>
    <row r="18" spans="1:50" x14ac:dyDescent="0.25">
      <c r="B18" t="s">
        <v>1</v>
      </c>
      <c r="C18" t="s">
        <v>2</v>
      </c>
      <c r="E18" t="s">
        <v>15</v>
      </c>
      <c r="F18" t="s">
        <v>44</v>
      </c>
      <c r="G18" t="s">
        <v>45</v>
      </c>
      <c r="I18" t="s">
        <v>15</v>
      </c>
      <c r="J18" t="s">
        <v>44</v>
      </c>
      <c r="K18" t="s">
        <v>45</v>
      </c>
      <c r="M18" t="s">
        <v>56</v>
      </c>
      <c r="N18" t="s">
        <v>52</v>
      </c>
      <c r="O18" t="s">
        <v>53</v>
      </c>
      <c r="P18" t="s">
        <v>54</v>
      </c>
      <c r="Q18" t="s">
        <v>55</v>
      </c>
      <c r="R18" t="s">
        <v>15</v>
      </c>
      <c r="S18" t="s">
        <v>44</v>
      </c>
      <c r="T18" t="s">
        <v>45</v>
      </c>
      <c r="AP18" s="1" t="s">
        <v>27</v>
      </c>
      <c r="AQ18" s="1">
        <v>3.5999999999999996</v>
      </c>
      <c r="AR18" s="1">
        <v>2.7278109137094488</v>
      </c>
      <c r="AS18" s="1">
        <v>1.3197395691567542</v>
      </c>
      <c r="AT18" s="1">
        <v>0.25738603568584001</v>
      </c>
      <c r="AU18" s="1">
        <v>-3.9736172592737198</v>
      </c>
      <c r="AV18" s="1">
        <v>11.173617259273719</v>
      </c>
      <c r="AW18" s="1">
        <v>-3.9736172592737198</v>
      </c>
      <c r="AX18" s="1">
        <v>11.173617259273719</v>
      </c>
    </row>
    <row r="19" spans="1:50" ht="15.75" thickBot="1" x14ac:dyDescent="0.3">
      <c r="B19">
        <v>1</v>
      </c>
      <c r="C19">
        <v>8</v>
      </c>
      <c r="E19">
        <f>B19*$AQ$19+$AQ$18</f>
        <v>4.8571428571428568</v>
      </c>
      <c r="F19">
        <f>C19-E19</f>
        <v>3.1428571428571432</v>
      </c>
      <c r="G19">
        <f>F19^2</f>
        <v>9.8775510204081662</v>
      </c>
      <c r="I19">
        <f>$C$25</f>
        <v>8</v>
      </c>
      <c r="J19">
        <f>C19-I19</f>
        <v>0</v>
      </c>
      <c r="K19">
        <f>J19^2</f>
        <v>0</v>
      </c>
      <c r="M19">
        <f>B19</f>
        <v>1</v>
      </c>
      <c r="N19">
        <f>M19*M19</f>
        <v>1</v>
      </c>
      <c r="O19">
        <f>N19*$B19</f>
        <v>1</v>
      </c>
      <c r="P19">
        <f>O19*$B19</f>
        <v>1</v>
      </c>
      <c r="Q19">
        <f>P19*$B19</f>
        <v>1</v>
      </c>
      <c r="R19">
        <f>$AQ$50+M19*$AQ$51+N19*$AQ$52+O19*$AQ$53+P19*$AQ$54+Q19*$AQ$55</f>
        <v>1.9999999999990719</v>
      </c>
      <c r="S19" s="7">
        <f>C19-R19</f>
        <v>6.0000000000009281</v>
      </c>
      <c r="T19" s="7">
        <f>S19^2</f>
        <v>36.000000000011141</v>
      </c>
      <c r="AP19" s="2" t="s">
        <v>1</v>
      </c>
      <c r="AQ19" s="2">
        <v>1.2571428571428573</v>
      </c>
      <c r="AR19" s="2">
        <v>0.70043718126464349</v>
      </c>
      <c r="AS19" s="2">
        <v>1.7947974361856098</v>
      </c>
      <c r="AT19" s="2">
        <v>0.14712653300215259</v>
      </c>
      <c r="AU19" s="2">
        <v>-0.68758252627790162</v>
      </c>
      <c r="AV19" s="2">
        <v>3.2018682405636163</v>
      </c>
      <c r="AW19" s="2">
        <v>-0.68758252627790162</v>
      </c>
      <c r="AX19" s="2">
        <v>3.2018682405636163</v>
      </c>
    </row>
    <row r="20" spans="1:50" x14ac:dyDescent="0.25">
      <c r="B20">
        <v>2</v>
      </c>
      <c r="C20">
        <v>2</v>
      </c>
      <c r="E20">
        <f>B20*$AQ$19+$AQ$18</f>
        <v>6.1142857142857139</v>
      </c>
      <c r="F20">
        <f>C20-E20</f>
        <v>-4.1142857142857139</v>
      </c>
      <c r="G20">
        <f t="shared" ref="G20:G24" si="8">F20^2</f>
        <v>16.927346938775507</v>
      </c>
      <c r="I20">
        <f t="shared" ref="I20:I24" si="9">$C$25</f>
        <v>8</v>
      </c>
      <c r="J20">
        <f>C20-I20</f>
        <v>-6</v>
      </c>
      <c r="K20">
        <f>J20^2</f>
        <v>36</v>
      </c>
      <c r="M20">
        <f t="shared" ref="M20:M24" si="10">B20</f>
        <v>2</v>
      </c>
      <c r="N20">
        <f t="shared" ref="N20:N24" si="11">M20*M20</f>
        <v>4</v>
      </c>
      <c r="O20">
        <f>N20*$B20</f>
        <v>8</v>
      </c>
      <c r="P20">
        <f>O20*$B20</f>
        <v>16</v>
      </c>
      <c r="Q20">
        <f>P20*$B20</f>
        <v>32</v>
      </c>
      <c r="R20">
        <f t="shared" ref="R20:R24" si="12">$AQ$50+M20*$AQ$51+N20*$AQ$52+O20*$AQ$53+P20*$AQ$54+Q20*$AQ$55</f>
        <v>7.9999999999979803</v>
      </c>
      <c r="S20" s="7">
        <f t="shared" ref="S20:S24" si="13">C20-R20</f>
        <v>-5.9999999999979803</v>
      </c>
      <c r="T20" s="7">
        <f>S20^2</f>
        <v>35.999999999975763</v>
      </c>
    </row>
    <row r="21" spans="1:50" x14ac:dyDescent="0.25">
      <c r="B21">
        <v>3</v>
      </c>
      <c r="C21">
        <v>12</v>
      </c>
      <c r="E21">
        <f>B21*$AQ$19+$AQ$18</f>
        <v>7.3714285714285719</v>
      </c>
      <c r="F21">
        <f>C21-E21</f>
        <v>4.6285714285714281</v>
      </c>
      <c r="G21">
        <f t="shared" si="8"/>
        <v>21.423673469387751</v>
      </c>
      <c r="I21">
        <f t="shared" si="9"/>
        <v>8</v>
      </c>
      <c r="J21">
        <f>C21-I21</f>
        <v>4</v>
      </c>
      <c r="K21">
        <f t="shared" ref="K21:K24" si="14">J21^2</f>
        <v>16</v>
      </c>
      <c r="M21">
        <f t="shared" si="10"/>
        <v>3</v>
      </c>
      <c r="N21">
        <f t="shared" si="11"/>
        <v>9</v>
      </c>
      <c r="O21">
        <f>N21*$B21</f>
        <v>27</v>
      </c>
      <c r="P21">
        <f>O21*$B21</f>
        <v>81</v>
      </c>
      <c r="Q21">
        <f>P21*$B21</f>
        <v>243</v>
      </c>
      <c r="R21">
        <f t="shared" si="12"/>
        <v>6.9999999999991189</v>
      </c>
      <c r="S21" s="7">
        <f t="shared" si="13"/>
        <v>5.0000000000008811</v>
      </c>
      <c r="T21" s="7">
        <f t="shared" ref="T21:T24" si="15">S21^2</f>
        <v>25.000000000008811</v>
      </c>
    </row>
    <row r="22" spans="1:50" x14ac:dyDescent="0.25">
      <c r="B22">
        <v>4</v>
      </c>
      <c r="C22">
        <v>7</v>
      </c>
      <c r="E22">
        <f>B22*$AQ$19+$AQ$18</f>
        <v>8.6285714285714299</v>
      </c>
      <c r="F22">
        <f>C22-E22</f>
        <v>-1.6285714285714299</v>
      </c>
      <c r="G22">
        <f t="shared" si="8"/>
        <v>2.6522448979591879</v>
      </c>
      <c r="I22">
        <f t="shared" si="9"/>
        <v>8</v>
      </c>
      <c r="J22">
        <f>C22-I22</f>
        <v>-1</v>
      </c>
      <c r="K22">
        <f t="shared" si="14"/>
        <v>1</v>
      </c>
      <c r="M22">
        <f t="shared" si="10"/>
        <v>4</v>
      </c>
      <c r="N22">
        <f t="shared" si="11"/>
        <v>16</v>
      </c>
      <c r="O22">
        <f>N22*$B22</f>
        <v>64</v>
      </c>
      <c r="P22">
        <f>O22*$B22</f>
        <v>256</v>
      </c>
      <c r="Q22">
        <f>P22*$B22</f>
        <v>1024</v>
      </c>
      <c r="R22">
        <f t="shared" si="12"/>
        <v>11.999999999999488</v>
      </c>
      <c r="S22" s="7">
        <f t="shared" si="13"/>
        <v>-4.9999999999994884</v>
      </c>
      <c r="T22" s="7">
        <f t="shared" si="15"/>
        <v>24.999999999994884</v>
      </c>
    </row>
    <row r="23" spans="1:50" x14ac:dyDescent="0.25">
      <c r="B23">
        <v>5</v>
      </c>
      <c r="C23">
        <v>8</v>
      </c>
      <c r="E23">
        <f>B23*$AQ$19+$AQ$18</f>
        <v>9.8857142857142861</v>
      </c>
      <c r="F23">
        <f>C23-E23</f>
        <v>-1.8857142857142861</v>
      </c>
      <c r="G23">
        <f t="shared" si="8"/>
        <v>3.5559183673469401</v>
      </c>
      <c r="I23">
        <f t="shared" si="9"/>
        <v>8</v>
      </c>
      <c r="J23">
        <f>C23-I23</f>
        <v>0</v>
      </c>
      <c r="K23">
        <f t="shared" si="14"/>
        <v>0</v>
      </c>
      <c r="M23">
        <f t="shared" si="10"/>
        <v>5</v>
      </c>
      <c r="N23">
        <f t="shared" si="11"/>
        <v>25</v>
      </c>
      <c r="O23">
        <f>N23*$B23</f>
        <v>125</v>
      </c>
      <c r="P23">
        <f>O23*$B23</f>
        <v>625</v>
      </c>
      <c r="Q23">
        <f>P23*$B23</f>
        <v>3125</v>
      </c>
      <c r="R23">
        <f t="shared" si="12"/>
        <v>11.000000000000909</v>
      </c>
      <c r="S23" s="7">
        <f t="shared" si="13"/>
        <v>-3.0000000000009095</v>
      </c>
      <c r="T23" s="7">
        <f t="shared" si="15"/>
        <v>9.000000000005457</v>
      </c>
      <c r="AP23" t="s">
        <v>40</v>
      </c>
    </row>
    <row r="24" spans="1:50" ht="15.75" thickBot="1" x14ac:dyDescent="0.3">
      <c r="B24">
        <v>6</v>
      </c>
      <c r="C24">
        <f>C9*6-SUM(C19:C23)</f>
        <v>11</v>
      </c>
      <c r="E24">
        <f>B24*$AQ$19+$AQ$18</f>
        <v>11.142857142857144</v>
      </c>
      <c r="F24">
        <f>C24-E24</f>
        <v>-0.14285714285714413</v>
      </c>
      <c r="G24">
        <f t="shared" si="8"/>
        <v>2.0408163265306485E-2</v>
      </c>
      <c r="I24">
        <f t="shared" si="9"/>
        <v>8</v>
      </c>
      <c r="J24">
        <f>C24-I24</f>
        <v>3</v>
      </c>
      <c r="K24">
        <f t="shared" si="14"/>
        <v>9</v>
      </c>
      <c r="M24">
        <f t="shared" si="10"/>
        <v>6</v>
      </c>
      <c r="N24">
        <f t="shared" si="11"/>
        <v>36</v>
      </c>
      <c r="O24">
        <f>N24*$B24</f>
        <v>216</v>
      </c>
      <c r="P24">
        <f>O24*$B24</f>
        <v>1296</v>
      </c>
      <c r="Q24">
        <f>P24*$B24</f>
        <v>7776</v>
      </c>
      <c r="R24">
        <f t="shared" si="12"/>
        <v>8.000000000003638</v>
      </c>
      <c r="S24" s="7">
        <f t="shared" si="13"/>
        <v>2.999999999996362</v>
      </c>
      <c r="T24" s="7">
        <f t="shared" si="15"/>
        <v>8.9999999999781721</v>
      </c>
    </row>
    <row r="25" spans="1:50" x14ac:dyDescent="0.25">
      <c r="B25" t="s">
        <v>47</v>
      </c>
      <c r="C25">
        <f>AVERAGE(C19:C24)</f>
        <v>8</v>
      </c>
      <c r="F25" t="s">
        <v>46</v>
      </c>
      <c r="G25">
        <f>SUM(G19:G24)</f>
        <v>54.457142857142863</v>
      </c>
      <c r="J25" t="s">
        <v>46</v>
      </c>
      <c r="K25">
        <f>SUM(K19:K24)</f>
        <v>62</v>
      </c>
      <c r="S25" t="s">
        <v>46</v>
      </c>
      <c r="T25">
        <f>SUM(T19:T24)</f>
        <v>139.99999999997422</v>
      </c>
      <c r="AP25" s="3" t="s">
        <v>41</v>
      </c>
      <c r="AQ25" s="3" t="s">
        <v>42</v>
      </c>
      <c r="AR25" s="3" t="s">
        <v>43</v>
      </c>
    </row>
    <row r="26" spans="1:50" x14ac:dyDescent="0.25">
      <c r="AP26" s="1">
        <v>1</v>
      </c>
      <c r="AQ26" s="1">
        <v>4.8571428571428568</v>
      </c>
      <c r="AR26" s="1">
        <v>-2.8571428571428568</v>
      </c>
    </row>
    <row r="27" spans="1:50" x14ac:dyDescent="0.25">
      <c r="C27" t="s">
        <v>50</v>
      </c>
      <c r="D27" s="5">
        <f>(K25-G25)/K25</f>
        <v>0.12165898617511511</v>
      </c>
      <c r="P27" t="s">
        <v>50</v>
      </c>
      <c r="Q27" s="5">
        <f>(K25-T25)/K25</f>
        <v>-1.2580645161286166</v>
      </c>
      <c r="AP27" s="1">
        <v>2</v>
      </c>
      <c r="AQ27" s="1">
        <v>6.1142857142857139</v>
      </c>
      <c r="AR27" s="1">
        <v>1.8857142857142861</v>
      </c>
    </row>
    <row r="28" spans="1:50" x14ac:dyDescent="0.25">
      <c r="A28" t="s">
        <v>3</v>
      </c>
      <c r="B28" t="s">
        <v>4</v>
      </c>
      <c r="AP28" s="1">
        <v>3</v>
      </c>
      <c r="AQ28" s="1">
        <v>7.3714285714285719</v>
      </c>
      <c r="AR28" s="1">
        <v>-0.37142857142857189</v>
      </c>
    </row>
    <row r="29" spans="1:50" x14ac:dyDescent="0.25">
      <c r="A29">
        <v>1</v>
      </c>
      <c r="B29">
        <f>0.3417*A29^5-6.1667*A29^4+41.625*A29^3-129.83*A29^2+186.03*A29 - 90</f>
        <v>1.9999999999999858</v>
      </c>
      <c r="AP29" s="1">
        <v>4</v>
      </c>
      <c r="AQ29" s="1">
        <v>8.6285714285714299</v>
      </c>
      <c r="AR29" s="1">
        <v>3.3714285714285701</v>
      </c>
    </row>
    <row r="30" spans="1:50" x14ac:dyDescent="0.25">
      <c r="A30">
        <v>1.1000000000000001</v>
      </c>
      <c r="B30">
        <f t="shared" ref="B30:B79" si="16">0.3417*A30^5-6.1667*A30^4+41.625*A30^3-129.83*A30^2+186.03*A30 - 90</f>
        <v>4.4632207969999911</v>
      </c>
      <c r="AP30" s="1">
        <v>5</v>
      </c>
      <c r="AQ30" s="1">
        <v>9.8857142857142861</v>
      </c>
      <c r="AR30" s="1">
        <v>1.1142857142857139</v>
      </c>
    </row>
    <row r="31" spans="1:50" ht="15.75" thickBot="1" x14ac:dyDescent="0.3">
      <c r="A31">
        <v>1.2</v>
      </c>
      <c r="B31">
        <f t="shared" si="16"/>
        <v>6.271789823999967</v>
      </c>
      <c r="F31" t="s">
        <v>6</v>
      </c>
      <c r="AP31" s="2">
        <v>6</v>
      </c>
      <c r="AQ31" s="2">
        <v>11.142857142857144</v>
      </c>
      <c r="AR31" s="2">
        <v>-3.1428571428571441</v>
      </c>
    </row>
    <row r="32" spans="1:50" x14ac:dyDescent="0.25">
      <c r="A32">
        <v>1.3</v>
      </c>
      <c r="B32">
        <f t="shared" si="16"/>
        <v>7.5324213109999789</v>
      </c>
      <c r="F32" t="s">
        <v>7</v>
      </c>
      <c r="G32" t="s">
        <v>10</v>
      </c>
    </row>
    <row r="33" spans="1:47" x14ac:dyDescent="0.25">
      <c r="A33">
        <v>1.4</v>
      </c>
      <c r="B33">
        <f t="shared" si="16"/>
        <v>8.3419498879999878</v>
      </c>
      <c r="F33">
        <f>1-(1-0.8349)*5/(3)</f>
        <v>0.72483333333333322</v>
      </c>
      <c r="G33">
        <v>0.83489999999999998</v>
      </c>
    </row>
    <row r="34" spans="1:47" x14ac:dyDescent="0.25">
      <c r="A34">
        <v>1.5</v>
      </c>
      <c r="B34">
        <f t="shared" si="16"/>
        <v>8.7877406250000263</v>
      </c>
      <c r="AP34" t="s">
        <v>16</v>
      </c>
    </row>
    <row r="35" spans="1:47" ht="15.75" thickBot="1" x14ac:dyDescent="0.3">
      <c r="A35">
        <v>1.6</v>
      </c>
      <c r="B35">
        <f t="shared" si="16"/>
        <v>8.948099071999934</v>
      </c>
    </row>
    <row r="36" spans="1:47" x14ac:dyDescent="0.25">
      <c r="A36">
        <v>1.7</v>
      </c>
      <c r="B36">
        <f t="shared" si="16"/>
        <v>8.8926812989999462</v>
      </c>
      <c r="F36" t="s">
        <v>6</v>
      </c>
      <c r="AP36" s="4" t="s">
        <v>17</v>
      </c>
      <c r="AQ36" s="4"/>
    </row>
    <row r="37" spans="1:47" x14ac:dyDescent="0.25">
      <c r="A37">
        <v>1.8</v>
      </c>
      <c r="B37">
        <f t="shared" si="16"/>
        <v>8.6829039359999456</v>
      </c>
      <c r="F37" t="s">
        <v>8</v>
      </c>
      <c r="G37" t="s">
        <v>10</v>
      </c>
      <c r="AP37" s="1" t="s">
        <v>18</v>
      </c>
      <c r="AQ37" s="1">
        <v>1</v>
      </c>
    </row>
    <row r="38" spans="1:47" x14ac:dyDescent="0.25">
      <c r="A38">
        <v>1.9</v>
      </c>
      <c r="B38">
        <f t="shared" si="16"/>
        <v>8.3723542129999373</v>
      </c>
      <c r="F38">
        <f>1-(1-0.8458)*5/2</f>
        <v>0.61450000000000005</v>
      </c>
      <c r="G38">
        <v>0.84589999999999999</v>
      </c>
      <c r="AP38" s="1" t="s">
        <v>19</v>
      </c>
      <c r="AQ38" s="1">
        <v>1</v>
      </c>
    </row>
    <row r="39" spans="1:47" x14ac:dyDescent="0.25">
      <c r="A39">
        <v>2</v>
      </c>
      <c r="B39">
        <f t="shared" si="16"/>
        <v>8.0071999999999548</v>
      </c>
      <c r="AP39" s="1" t="s">
        <v>20</v>
      </c>
      <c r="AQ39" s="1">
        <v>65535</v>
      </c>
    </row>
    <row r="40" spans="1:47" x14ac:dyDescent="0.25">
      <c r="A40">
        <v>2.1</v>
      </c>
      <c r="B40">
        <f t="shared" si="16"/>
        <v>7.6265998469999658</v>
      </c>
      <c r="AP40" s="1" t="s">
        <v>21</v>
      </c>
      <c r="AQ40" s="1">
        <v>0</v>
      </c>
    </row>
    <row r="41" spans="1:47" ht="15.75" thickBot="1" x14ac:dyDescent="0.3">
      <c r="A41">
        <v>2.2000000000000002</v>
      </c>
      <c r="B41">
        <f t="shared" si="16"/>
        <v>7.2631130240000061</v>
      </c>
      <c r="F41" t="s">
        <v>11</v>
      </c>
      <c r="AP41" s="2" t="s">
        <v>22</v>
      </c>
      <c r="AQ41" s="2">
        <v>6</v>
      </c>
    </row>
    <row r="42" spans="1:47" x14ac:dyDescent="0.25">
      <c r="A42">
        <v>2.2999999999999998</v>
      </c>
      <c r="B42">
        <f t="shared" si="16"/>
        <v>6.9431095609998579</v>
      </c>
      <c r="F42" t="s">
        <v>10</v>
      </c>
      <c r="G42" t="s">
        <v>12</v>
      </c>
    </row>
    <row r="43" spans="1:47" ht="15.75" thickBot="1" x14ac:dyDescent="0.3">
      <c r="A43">
        <v>2.4</v>
      </c>
      <c r="B43">
        <f t="shared" si="16"/>
        <v>6.6871802879999223</v>
      </c>
      <c r="F43">
        <v>0.87609999999999999</v>
      </c>
      <c r="G43">
        <f>1-(1-F43)*9/6</f>
        <v>0.81415000000000004</v>
      </c>
      <c r="AP43" t="s">
        <v>23</v>
      </c>
    </row>
    <row r="44" spans="1:47" x14ac:dyDescent="0.25">
      <c r="A44">
        <v>2.5</v>
      </c>
      <c r="B44">
        <f t="shared" si="16"/>
        <v>6.5105468749998749</v>
      </c>
      <c r="AP44" s="3"/>
      <c r="AQ44" s="3" t="s">
        <v>28</v>
      </c>
      <c r="AR44" s="3" t="s">
        <v>29</v>
      </c>
      <c r="AS44" s="3" t="s">
        <v>30</v>
      </c>
      <c r="AT44" s="3" t="s">
        <v>31</v>
      </c>
      <c r="AU44" s="3" t="s">
        <v>32</v>
      </c>
    </row>
    <row r="45" spans="1:47" x14ac:dyDescent="0.25">
      <c r="A45">
        <v>2.6</v>
      </c>
      <c r="B45">
        <f t="shared" si="16"/>
        <v>6.4234718719999364</v>
      </c>
      <c r="F45" t="s">
        <v>10</v>
      </c>
      <c r="G45" t="s">
        <v>12</v>
      </c>
      <c r="AP45" s="1" t="s">
        <v>24</v>
      </c>
      <c r="AQ45" s="1">
        <v>5</v>
      </c>
      <c r="AR45" s="1">
        <v>62</v>
      </c>
      <c r="AS45" s="1">
        <v>12.4</v>
      </c>
      <c r="AT45" s="1" t="e">
        <v>#NUM!</v>
      </c>
      <c r="AU45" s="1" t="e">
        <v>#NUM!</v>
      </c>
    </row>
    <row r="46" spans="1:47" x14ac:dyDescent="0.25">
      <c r="A46">
        <v>2.7</v>
      </c>
      <c r="B46">
        <f t="shared" si="16"/>
        <v>6.4316687489999822</v>
      </c>
      <c r="F46">
        <f>0.9677</f>
        <v>0.9677</v>
      </c>
      <c r="G46">
        <f>1 - (1-F46)*9/4</f>
        <v>0.92732499999999995</v>
      </c>
      <c r="AP46" s="1" t="s">
        <v>25</v>
      </c>
      <c r="AQ46" s="1">
        <v>0</v>
      </c>
      <c r="AR46" s="1">
        <v>0</v>
      </c>
      <c r="AS46" s="1">
        <v>65535</v>
      </c>
      <c r="AT46" s="1"/>
      <c r="AU46" s="1"/>
    </row>
    <row r="47" spans="1:47" ht="15.75" thickBot="1" x14ac:dyDescent="0.3">
      <c r="A47">
        <v>2.8</v>
      </c>
      <c r="B47">
        <f t="shared" si="16"/>
        <v>6.5367119359999606</v>
      </c>
      <c r="AP47" s="2" t="s">
        <v>26</v>
      </c>
      <c r="AQ47" s="2">
        <v>5</v>
      </c>
      <c r="AR47" s="2">
        <v>62</v>
      </c>
      <c r="AS47" s="2"/>
      <c r="AT47" s="2"/>
      <c r="AU47" s="2"/>
    </row>
    <row r="48" spans="1:47" ht="15.75" thickBot="1" x14ac:dyDescent="0.3">
      <c r="A48">
        <v>2.9</v>
      </c>
      <c r="B48">
        <f t="shared" si="16"/>
        <v>6.7364468629998555</v>
      </c>
    </row>
    <row r="49" spans="1:50" x14ac:dyDescent="0.25">
      <c r="A49">
        <v>3</v>
      </c>
      <c r="B49">
        <f t="shared" si="16"/>
        <v>7.0254000000001042</v>
      </c>
      <c r="AP49" s="3"/>
      <c r="AQ49" s="3" t="s">
        <v>33</v>
      </c>
      <c r="AR49" s="3" t="s">
        <v>21</v>
      </c>
      <c r="AS49" s="3" t="s">
        <v>34</v>
      </c>
      <c r="AT49" s="3" t="s">
        <v>35</v>
      </c>
      <c r="AU49" s="3" t="s">
        <v>36</v>
      </c>
      <c r="AV49" s="3" t="s">
        <v>37</v>
      </c>
      <c r="AW49" s="3" t="s">
        <v>38</v>
      </c>
      <c r="AX49" s="3" t="s">
        <v>39</v>
      </c>
    </row>
    <row r="50" spans="1:50" x14ac:dyDescent="0.25">
      <c r="A50">
        <v>3.1</v>
      </c>
      <c r="B50">
        <f t="shared" si="16"/>
        <v>7.3951888969999118</v>
      </c>
      <c r="AP50" s="1" t="s">
        <v>27</v>
      </c>
      <c r="AQ50" s="1">
        <v>-89.999999999987836</v>
      </c>
      <c r="AR50" s="1">
        <v>0</v>
      </c>
      <c r="AS50" s="1">
        <v>65535</v>
      </c>
      <c r="AT50" s="1" t="e">
        <v>#NUM!</v>
      </c>
      <c r="AU50" s="1">
        <v>-89.999999999987836</v>
      </c>
      <c r="AV50" s="1">
        <v>-89.999999999987836</v>
      </c>
      <c r="AW50" s="1">
        <v>-89.999999999987836</v>
      </c>
      <c r="AX50" s="1">
        <v>-89.999999999987836</v>
      </c>
    </row>
    <row r="51" spans="1:50" x14ac:dyDescent="0.25">
      <c r="A51">
        <v>3.2</v>
      </c>
      <c r="B51">
        <f t="shared" si="16"/>
        <v>7.8349322239996582</v>
      </c>
      <c r="AP51" s="1" t="s">
        <v>56</v>
      </c>
      <c r="AQ51" s="1">
        <v>186.03333333330821</v>
      </c>
      <c r="AR51" s="1">
        <v>0</v>
      </c>
      <c r="AS51" s="1">
        <v>65535</v>
      </c>
      <c r="AT51" s="1" t="e">
        <v>#NUM!</v>
      </c>
      <c r="AU51" s="1">
        <v>186.03333333330821</v>
      </c>
      <c r="AV51" s="1">
        <v>186.03333333330821</v>
      </c>
      <c r="AW51" s="1">
        <v>186.03333333330821</v>
      </c>
      <c r="AX51" s="1">
        <v>186.03333333330821</v>
      </c>
    </row>
    <row r="52" spans="1:50" x14ac:dyDescent="0.25">
      <c r="A52">
        <v>3.3</v>
      </c>
      <c r="B52">
        <f t="shared" si="16"/>
        <v>8.3316598109998949</v>
      </c>
      <c r="AP52" s="1" t="s">
        <v>52</v>
      </c>
      <c r="AQ52" s="1">
        <v>-129.83333333331717</v>
      </c>
      <c r="AR52" s="1">
        <v>0</v>
      </c>
      <c r="AS52" s="1">
        <v>65535</v>
      </c>
      <c r="AT52" s="1" t="e">
        <v>#NUM!</v>
      </c>
      <c r="AU52" s="1">
        <v>-129.83333333331717</v>
      </c>
      <c r="AV52" s="1">
        <v>-129.83333333331717</v>
      </c>
      <c r="AW52" s="1">
        <v>-129.83333333331717</v>
      </c>
      <c r="AX52" s="1">
        <v>-129.83333333331717</v>
      </c>
    </row>
    <row r="53" spans="1:50" x14ac:dyDescent="0.25">
      <c r="A53">
        <v>3.4</v>
      </c>
      <c r="B53">
        <f t="shared" si="16"/>
        <v>8.8707226879997734</v>
      </c>
      <c r="AP53" s="1" t="s">
        <v>53</v>
      </c>
      <c r="AQ53" s="1">
        <v>41.624999999995246</v>
      </c>
      <c r="AR53" s="1">
        <v>0</v>
      </c>
      <c r="AS53" s="1">
        <v>65535</v>
      </c>
      <c r="AT53" s="1" t="e">
        <v>#NUM!</v>
      </c>
      <c r="AU53" s="1">
        <v>41.624999999995246</v>
      </c>
      <c r="AV53" s="1">
        <v>41.624999999995246</v>
      </c>
      <c r="AW53" s="1">
        <v>41.624999999995246</v>
      </c>
      <c r="AX53" s="1">
        <v>41.624999999995246</v>
      </c>
    </row>
    <row r="54" spans="1:50" x14ac:dyDescent="0.25">
      <c r="A54">
        <v>3.5</v>
      </c>
      <c r="B54">
        <f t="shared" si="16"/>
        <v>9.4362031249997926</v>
      </c>
      <c r="AP54" s="1" t="s">
        <v>54</v>
      </c>
      <c r="AQ54" s="1">
        <v>-6.166666666666007</v>
      </c>
      <c r="AR54" s="1">
        <v>0</v>
      </c>
      <c r="AS54" s="1">
        <v>65535</v>
      </c>
      <c r="AT54" s="1" t="e">
        <v>#NUM!</v>
      </c>
      <c r="AU54" s="1">
        <v>-6.166666666666007</v>
      </c>
      <c r="AV54" s="1">
        <v>-6.166666666666007</v>
      </c>
      <c r="AW54" s="1">
        <v>-6.166666666666007</v>
      </c>
      <c r="AX54" s="1">
        <v>-6.166666666666007</v>
      </c>
    </row>
    <row r="55" spans="1:50" ht="15.75" thickBot="1" x14ac:dyDescent="0.3">
      <c r="A55">
        <v>3.6</v>
      </c>
      <c r="B55">
        <f t="shared" si="16"/>
        <v>10.011324671999887</v>
      </c>
      <c r="AP55" s="2" t="s">
        <v>55</v>
      </c>
      <c r="AQ55" s="2">
        <v>0.34166666666663209</v>
      </c>
      <c r="AR55" s="2">
        <v>0</v>
      </c>
      <c r="AS55" s="2">
        <v>65535</v>
      </c>
      <c r="AT55" s="2" t="e">
        <v>#NUM!</v>
      </c>
      <c r="AU55" s="2">
        <v>0.34166666666663209</v>
      </c>
      <c r="AV55" s="2">
        <v>0.34166666666663209</v>
      </c>
      <c r="AW55" s="2">
        <v>0.34166666666663209</v>
      </c>
      <c r="AX55" s="2">
        <v>0.34166666666663209</v>
      </c>
    </row>
    <row r="56" spans="1:50" x14ac:dyDescent="0.25">
      <c r="A56">
        <v>3.7</v>
      </c>
      <c r="B56">
        <f t="shared" si="16"/>
        <v>10.578862198999673</v>
      </c>
    </row>
    <row r="57" spans="1:50" x14ac:dyDescent="0.25">
      <c r="A57">
        <v>3.8</v>
      </c>
      <c r="B57">
        <f t="shared" si="16"/>
        <v>11.121551935999605</v>
      </c>
    </row>
    <row r="58" spans="1:50" x14ac:dyDescent="0.25">
      <c r="A58">
        <v>3.9</v>
      </c>
      <c r="B58">
        <f t="shared" si="16"/>
        <v>11.622501512999975</v>
      </c>
    </row>
    <row r="59" spans="1:50" x14ac:dyDescent="0.25">
      <c r="A59">
        <v>4</v>
      </c>
      <c r="B59">
        <f t="shared" si="16"/>
        <v>12.065600000000018</v>
      </c>
      <c r="AP59" t="s">
        <v>40</v>
      </c>
    </row>
    <row r="60" spans="1:50" ht="15.75" thickBot="1" x14ac:dyDescent="0.3">
      <c r="A60">
        <v>4.0999999999999996</v>
      </c>
      <c r="B60">
        <f t="shared" si="16"/>
        <v>12.435927946999527</v>
      </c>
    </row>
    <row r="61" spans="1:50" x14ac:dyDescent="0.25">
      <c r="A61">
        <v>4.2</v>
      </c>
      <c r="B61">
        <f t="shared" si="16"/>
        <v>12.720167424000238</v>
      </c>
      <c r="AP61" s="3" t="s">
        <v>41</v>
      </c>
      <c r="AQ61" s="3" t="s">
        <v>42</v>
      </c>
      <c r="AR61" s="3" t="s">
        <v>43</v>
      </c>
    </row>
    <row r="62" spans="1:50" x14ac:dyDescent="0.25">
      <c r="A62">
        <v>4.3</v>
      </c>
      <c r="B62">
        <f t="shared" si="16"/>
        <v>12.907012061000046</v>
      </c>
      <c r="AP62" s="1">
        <v>1</v>
      </c>
      <c r="AQ62" s="1">
        <v>1.9999999999990719</v>
      </c>
      <c r="AR62" s="1">
        <v>9.2814644858663087E-13</v>
      </c>
    </row>
    <row r="63" spans="1:50" x14ac:dyDescent="0.25">
      <c r="A63">
        <v>4.4000000000000004</v>
      </c>
      <c r="B63">
        <f t="shared" si="16"/>
        <v>12.987577088000194</v>
      </c>
      <c r="AP63" s="1">
        <v>2</v>
      </c>
      <c r="AQ63" s="1">
        <v>7.9999999999979803</v>
      </c>
      <c r="AR63" s="1">
        <v>2.0197177263980848E-12</v>
      </c>
    </row>
    <row r="64" spans="1:50" x14ac:dyDescent="0.25">
      <c r="A64">
        <v>4.5</v>
      </c>
      <c r="B64">
        <f t="shared" si="16"/>
        <v>12.955809374999944</v>
      </c>
      <c r="AP64" s="1">
        <v>3</v>
      </c>
      <c r="AQ64" s="1">
        <v>6.9999999999991189</v>
      </c>
      <c r="AR64" s="1">
        <v>8.8107299234252423E-13</v>
      </c>
    </row>
    <row r="65" spans="1:44" x14ac:dyDescent="0.25">
      <c r="A65">
        <v>4.5999999999999996</v>
      </c>
      <c r="B65">
        <f t="shared" si="16"/>
        <v>12.808897471999558</v>
      </c>
      <c r="AP65" s="1">
        <v>4</v>
      </c>
      <c r="AQ65" s="1">
        <v>11.999999999999488</v>
      </c>
      <c r="AR65" s="1">
        <v>5.1159076974727213E-13</v>
      </c>
    </row>
    <row r="66" spans="1:44" x14ac:dyDescent="0.25">
      <c r="A66">
        <v>4.7</v>
      </c>
      <c r="B66">
        <f t="shared" si="16"/>
        <v>12.547681648999628</v>
      </c>
      <c r="AP66" s="1">
        <v>5</v>
      </c>
      <c r="AQ66" s="1">
        <v>11.000000000000909</v>
      </c>
      <c r="AR66" s="1">
        <v>-9.0949470177292824E-13</v>
      </c>
    </row>
    <row r="67" spans="1:44" ht="15.75" thickBot="1" x14ac:dyDescent="0.3">
      <c r="A67">
        <v>4.8</v>
      </c>
      <c r="B67">
        <f t="shared" si="16"/>
        <v>12.177063936000195</v>
      </c>
      <c r="AP67" s="2">
        <v>6</v>
      </c>
      <c r="AQ67" s="2">
        <v>8.000000000003638</v>
      </c>
      <c r="AR67" s="2">
        <v>-3.637978807091713E-12</v>
      </c>
    </row>
    <row r="68" spans="1:44" x14ac:dyDescent="0.25">
      <c r="A68">
        <v>4.9000000000000004</v>
      </c>
      <c r="B68">
        <f t="shared" si="16"/>
        <v>11.706418163000308</v>
      </c>
    </row>
    <row r="69" spans="1:44" x14ac:dyDescent="0.25">
      <c r="A69">
        <v>5</v>
      </c>
      <c r="B69">
        <f t="shared" si="16"/>
        <v>11.149999999999977</v>
      </c>
    </row>
    <row r="70" spans="1:44" x14ac:dyDescent="0.25">
      <c r="A70">
        <v>5.0999999999999996</v>
      </c>
      <c r="B70">
        <f t="shared" si="16"/>
        <v>10.527356997000197</v>
      </c>
    </row>
    <row r="71" spans="1:44" x14ac:dyDescent="0.25">
      <c r="A71">
        <v>5.2</v>
      </c>
      <c r="B71">
        <f t="shared" si="16"/>
        <v>9.8637386240000069</v>
      </c>
    </row>
    <row r="72" spans="1:44" x14ac:dyDescent="0.25">
      <c r="A72">
        <v>5.3</v>
      </c>
      <c r="B72">
        <f t="shared" si="16"/>
        <v>9.1905063109985576</v>
      </c>
    </row>
    <row r="73" spans="1:44" x14ac:dyDescent="0.25">
      <c r="A73">
        <v>5.4</v>
      </c>
      <c r="B73">
        <f t="shared" si="16"/>
        <v>8.545543487999339</v>
      </c>
    </row>
    <row r="74" spans="1:44" x14ac:dyDescent="0.25">
      <c r="A74">
        <v>5.5</v>
      </c>
      <c r="B74">
        <f t="shared" si="16"/>
        <v>7.9736656249992848</v>
      </c>
    </row>
    <row r="75" spans="1:44" x14ac:dyDescent="0.25">
      <c r="A75">
        <v>5.6</v>
      </c>
      <c r="B75">
        <f t="shared" si="16"/>
        <v>7.5270302720000473</v>
      </c>
    </row>
    <row r="76" spans="1:44" x14ac:dyDescent="0.25">
      <c r="A76">
        <v>5.7</v>
      </c>
      <c r="B76">
        <f t="shared" si="16"/>
        <v>7.2655470990002868</v>
      </c>
    </row>
    <row r="77" spans="1:44" x14ac:dyDescent="0.25">
      <c r="A77">
        <v>5.8</v>
      </c>
      <c r="B77">
        <f t="shared" si="16"/>
        <v>7.2572879359984199</v>
      </c>
    </row>
    <row r="78" spans="1:44" x14ac:dyDescent="0.25">
      <c r="A78">
        <v>5.9</v>
      </c>
      <c r="B78">
        <f t="shared" si="16"/>
        <v>7.5788968130007106</v>
      </c>
    </row>
    <row r="79" spans="1:44" x14ac:dyDescent="0.25">
      <c r="A79">
        <v>6</v>
      </c>
      <c r="B79">
        <f t="shared" si="16"/>
        <v>8.3160000000013952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Bivin Sadler</dc:creator>
  <cp:lastModifiedBy>User</cp:lastModifiedBy>
  <dcterms:created xsi:type="dcterms:W3CDTF">2015-02-09T07:14:28Z</dcterms:created>
  <dcterms:modified xsi:type="dcterms:W3CDTF">2018-03-31T20:47:46Z</dcterms:modified>
</cp:coreProperties>
</file>