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ster 0" sheetId="1" r:id="rId4"/>
    <sheet state="visible" name="Cluster 1" sheetId="2" r:id="rId5"/>
    <sheet state="visible" name="Cluster 2" sheetId="3" r:id="rId6"/>
    <sheet state="visible" name="Cluster 3" sheetId="4" r:id="rId7"/>
  </sheets>
  <definedNames/>
  <calcPr/>
</workbook>
</file>

<file path=xl/sharedStrings.xml><?xml version="1.0" encoding="utf-8"?>
<sst xmlns="http://schemas.openxmlformats.org/spreadsheetml/2006/main" count="150" uniqueCount="31">
  <si>
    <t>subscription_type</t>
  </si>
  <si>
    <t>discount_type_code</t>
  </si>
  <si>
    <t>user_price_after</t>
  </si>
  <si>
    <t>total_deal_won</t>
  </si>
  <si>
    <t>num_month</t>
  </si>
  <si>
    <t>avg_deal_won</t>
  </si>
  <si>
    <t>avg_employee</t>
  </si>
  <si>
    <t>avg_price_paid</t>
  </si>
  <si>
    <t>growth%</t>
  </si>
  <si>
    <t>predicted</t>
  </si>
  <si>
    <t>Business</t>
  </si>
  <si>
    <t>D2</t>
  </si>
  <si>
    <t>total_customer_growth</t>
  </si>
  <si>
    <t>previous</t>
  </si>
  <si>
    <t>no_disc</t>
  </si>
  <si>
    <t>total</t>
  </si>
  <si>
    <t>Enterprise</t>
  </si>
  <si>
    <t>business</t>
  </si>
  <si>
    <t>startup</t>
  </si>
  <si>
    <t>Startup</t>
  </si>
  <si>
    <t>enterprise</t>
  </si>
  <si>
    <t>Log Quantity (ln Y)</t>
  </si>
  <si>
    <t>Log Price (ln X)</t>
  </si>
  <si>
    <t>Equation 1</t>
  </si>
  <si>
    <t>Equation 2</t>
  </si>
  <si>
    <t>Slope / Elasticity</t>
  </si>
  <si>
    <t>Intercept</t>
  </si>
  <si>
    <t>Price Elasticity</t>
  </si>
  <si>
    <t>growth</t>
  </si>
  <si>
    <t>Price (X)</t>
  </si>
  <si>
    <t>Deal Won (Y)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</si>
</sst>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;(#,##0)"/>
    <numFmt numFmtId="165" formatCode="#,##0.000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2" xfId="0" applyAlignment="1" applyBorder="1" applyFont="1" applyNumberForma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1" xfId="0" applyBorder="1" applyFont="1" applyNumberFormat="1"/>
    <xf borderId="1" fillId="0" fontId="2" numFmtId="0" xfId="0" applyBorder="1" applyFont="1"/>
    <xf borderId="1" fillId="0" fontId="2" numFmtId="10" xfId="0" applyBorder="1" applyFont="1" applyNumberFormat="1"/>
    <xf borderId="1" fillId="0" fontId="2" numFmtId="165" xfId="0" applyAlignment="1" applyBorder="1" applyFont="1" applyNumberFormat="1">
      <alignment readingOrder="0"/>
    </xf>
    <xf borderId="2" fillId="0" fontId="3" numFmtId="0" xfId="0" applyAlignment="1" applyBorder="1" applyFont="1">
      <alignment vertical="bottom"/>
    </xf>
    <xf borderId="3" fillId="0" fontId="3" numFmtId="2" xfId="0" applyAlignment="1" applyBorder="1" applyFont="1" applyNumberForma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4" fillId="0" fontId="5" numFmtId="0" xfId="0" applyAlignment="1" applyBorder="1" applyFont="1">
      <alignment readingOrder="0" shrinkToFit="0" vertical="center" wrapText="0"/>
    </xf>
    <xf borderId="3" fillId="0" fontId="5" numFmtId="4" xfId="0" applyAlignment="1" applyBorder="1" applyFont="1" applyNumberFormat="1">
      <alignment horizontal="right" readingOrder="0" shrinkToFit="0" vertical="bottom" wrapText="0"/>
    </xf>
    <xf borderId="1" fillId="0" fontId="5" numFmtId="3" xfId="0" applyAlignment="1" applyBorder="1" applyFont="1" applyNumberFormat="1">
      <alignment horizontal="right" readingOrder="0" shrinkToFit="0" vertical="bottom" wrapText="0"/>
    </xf>
    <xf borderId="1" fillId="0" fontId="3" numFmtId="4" xfId="0" applyAlignment="1" applyBorder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2" fillId="0" fontId="6" numFmtId="0" xfId="0" applyBorder="1" applyFont="1"/>
    <xf borderId="5" fillId="0" fontId="5" numFmtId="0" xfId="0" applyAlignment="1" applyBorder="1" applyFont="1">
      <alignment readingOrder="0" shrinkToFit="0" vertical="center" wrapText="0"/>
    </xf>
    <xf borderId="1" fillId="0" fontId="5" numFmtId="4" xfId="0" applyAlignment="1" applyBorder="1" applyFont="1" applyNumberFormat="1">
      <alignment horizontal="right" readingOrder="0" shrinkToFit="0" vertical="bottom" wrapText="0"/>
    </xf>
    <xf borderId="6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readingOrder="0"/>
    </xf>
    <xf borderId="7" fillId="0" fontId="6" numFmtId="0" xfId="0" applyBorder="1" applyFont="1"/>
    <xf borderId="7" fillId="0" fontId="3" numFmtId="0" xfId="0" applyAlignment="1" applyBorder="1" applyFont="1">
      <alignment horizontal="center" readingOrder="0" vertical="bottom"/>
    </xf>
    <xf borderId="1" fillId="0" fontId="3" numFmtId="2" xfId="0" applyAlignment="1" applyBorder="1" applyFont="1" applyNumberFormat="1">
      <alignment horizontal="right" vertical="bottom"/>
    </xf>
    <xf borderId="1" fillId="0" fontId="3" numFmtId="2" xfId="0" applyBorder="1" applyFont="1" applyNumberFormat="1"/>
    <xf borderId="1" fillId="2" fontId="3" numFmtId="0" xfId="0" applyAlignment="1" applyBorder="1" applyFill="1" applyFont="1">
      <alignment horizontal="center" readingOrder="0" vertical="bottom"/>
    </xf>
    <xf borderId="1" fillId="2" fontId="3" numFmtId="2" xfId="0" applyAlignment="1" applyBorder="1" applyFont="1" applyNumberFormat="1">
      <alignment horizontal="right" vertical="bottom"/>
    </xf>
    <xf borderId="0" fillId="0" fontId="2" numFmtId="3" xfId="0" applyAlignment="1" applyFont="1" applyNumberFormat="1">
      <alignment readingOrder="0"/>
    </xf>
    <xf borderId="0" fillId="0" fontId="2" numFmtId="2" xfId="0" applyFont="1" applyNumberFormat="1"/>
    <xf borderId="1" fillId="0" fontId="2" numFmtId="3" xfId="0" applyBorder="1" applyFont="1" applyNumberFormat="1"/>
    <xf borderId="1" fillId="0" fontId="2" numFmtId="1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readingOrder="0" shrinkToFit="0" vertical="center" wrapText="0"/>
    </xf>
    <xf borderId="1" fillId="0" fontId="4" numFmtId="0" xfId="0" applyAlignment="1" applyBorder="1" applyFont="1">
      <alignment horizontal="center" readingOrder="0" shrinkToFit="0" vertical="top" wrapText="0"/>
    </xf>
    <xf borderId="1" fillId="0" fontId="5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horizontal="right" readingOrder="0" shrinkToFit="0" vertical="bottom" wrapText="0"/>
    </xf>
    <xf borderId="1" fillId="0" fontId="3" numFmtId="1" xfId="0" applyBorder="1" applyFont="1" applyNumberFormat="1"/>
    <xf borderId="1" fillId="0" fontId="3" numFmtId="0" xfId="0" applyBorder="1" applyFont="1"/>
    <xf borderId="1" fillId="0" fontId="3" numFmtId="2" xfId="0" applyAlignment="1" applyBorder="1" applyFont="1" applyNumberFormat="1">
      <alignment readingOrder="0" vertical="bottom"/>
    </xf>
    <xf borderId="0" fillId="0" fontId="2" numFmtId="0" xfId="0" applyAlignment="1" applyFont="1">
      <alignment readingOrder="0"/>
    </xf>
    <xf borderId="5" fillId="0" fontId="5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right" vertical="bottom"/>
    </xf>
    <xf borderId="1" fillId="0" fontId="3" numFmtId="4" xfId="0" applyBorder="1" applyFont="1" applyNumberFormat="1"/>
    <xf borderId="1" fillId="2" fontId="3" numFmtId="0" xfId="0" applyAlignment="1" applyBorder="1" applyFont="1">
      <alignment horizontal="right" vertical="bottom"/>
    </xf>
    <xf borderId="1" fillId="0" fontId="5" numFmtId="4" xfId="0" applyAlignment="1" applyBorder="1" applyFont="1" applyNumberFormat="1">
      <alignment horizontal="right" shrinkToFit="0" vertical="bottom" wrapText="0"/>
    </xf>
    <xf borderId="0" fillId="0" fontId="5" numFmtId="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Price Elasticity Demand for Enterprise Segment Average Employee 284.8 (Equation 1)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'Cluster 3'!$C$13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'Cluster 3'!$B$14:$B$15</c:f>
            </c:numRef>
          </c:xVal>
          <c:yVal>
            <c:numRef>
              <c:f>'Cluster 3'!$C$14:$C$15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1000712"/>
        <c:axId val="227956053"/>
      </c:scatterChart>
      <c:valAx>
        <c:axId val="2051000712"/>
        <c:scaling>
          <c:orientation val="minMax"/>
          <c:max val="15.316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Log Price Paid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7956053"/>
      </c:valAx>
      <c:valAx>
        <c:axId val="227956053"/>
        <c:scaling>
          <c:orientation val="minMax"/>
          <c:max val="1.66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Log Deal Won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10007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16</xdr:row>
      <xdr:rowOff>19050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7.13"/>
    <col customWidth="1" min="3" max="3" width="14.0"/>
    <col customWidth="1" min="4" max="4" width="14.88"/>
    <col customWidth="1" min="5" max="5" width="12.5"/>
    <col customWidth="1" min="8" max="8" width="13.25"/>
    <col customWidth="1" min="14" max="14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8</v>
      </c>
      <c r="K1" s="2" t="s">
        <v>9</v>
      </c>
    </row>
    <row r="2">
      <c r="A2" s="2" t="s">
        <v>10</v>
      </c>
      <c r="B2" s="2" t="s">
        <v>11</v>
      </c>
      <c r="C2" s="2">
        <v>20000.0</v>
      </c>
      <c r="D2" s="2">
        <v>37.0</v>
      </c>
      <c r="E2" s="2">
        <v>4.0</v>
      </c>
      <c r="F2" s="3">
        <v>9.25</v>
      </c>
      <c r="G2" s="3">
        <v>141.463415</v>
      </c>
      <c r="H2" s="4">
        <v>2829268.29</v>
      </c>
      <c r="J2" s="2">
        <v>0.7801</v>
      </c>
      <c r="K2" s="5">
        <f>D2*(1+J2)</f>
        <v>65.8637</v>
      </c>
      <c r="M2" s="6"/>
      <c r="N2" s="2" t="s">
        <v>12</v>
      </c>
      <c r="O2" s="2" t="s">
        <v>9</v>
      </c>
      <c r="P2" s="2" t="s">
        <v>13</v>
      </c>
    </row>
    <row r="3">
      <c r="A3" s="2" t="s">
        <v>10</v>
      </c>
      <c r="B3" s="2" t="s">
        <v>14</v>
      </c>
      <c r="C3" s="2">
        <v>25000.0</v>
      </c>
      <c r="D3" s="2">
        <v>3.0</v>
      </c>
      <c r="E3" s="2">
        <v>8.0</v>
      </c>
      <c r="F3" s="3">
        <v>0.375</v>
      </c>
      <c r="G3" s="3">
        <v>141.463415</v>
      </c>
      <c r="H3" s="4">
        <v>3536585.37</v>
      </c>
      <c r="J3" s="2">
        <v>0.0</v>
      </c>
      <c r="K3" s="2">
        <v>3.0</v>
      </c>
      <c r="M3" s="2" t="s">
        <v>15</v>
      </c>
      <c r="N3" s="7">
        <f>(661-554)/554</f>
        <v>0.1931407942</v>
      </c>
      <c r="O3" s="5">
        <f>K8+'Cluster 1'!K6+'Cluster 2'!K6+'Cluster 3'!K6</f>
        <v>660.5288</v>
      </c>
      <c r="P3" s="2">
        <v>554.0</v>
      </c>
    </row>
    <row r="4">
      <c r="A4" s="2" t="s">
        <v>16</v>
      </c>
      <c r="B4" s="2" t="s">
        <v>11</v>
      </c>
      <c r="C4" s="2">
        <v>12000.0</v>
      </c>
      <c r="D4" s="2">
        <v>19.0</v>
      </c>
      <c r="E4" s="2">
        <v>4.0</v>
      </c>
      <c r="F4" s="3">
        <v>4.75</v>
      </c>
      <c r="G4" s="3">
        <v>141.463415</v>
      </c>
      <c r="H4" s="4">
        <v>1697560.98</v>
      </c>
      <c r="J4" s="2">
        <v>0.0678</v>
      </c>
      <c r="K4" s="5">
        <f>D4*(1+J4)</f>
        <v>20.2882</v>
      </c>
      <c r="M4" s="2" t="s">
        <v>17</v>
      </c>
      <c r="N4" s="7">
        <f t="shared" ref="N4:N6" si="1">(O4-P4)/P4</f>
        <v>0.3411214953</v>
      </c>
      <c r="O4" s="6">
        <f>66+3+143+75</f>
        <v>287</v>
      </c>
      <c r="P4" s="6">
        <f>D2+D3+'Cluster 1'!D2+'Cluster 1'!D3</f>
        <v>214</v>
      </c>
    </row>
    <row r="5">
      <c r="A5" s="2" t="s">
        <v>16</v>
      </c>
      <c r="B5" s="2" t="s">
        <v>14</v>
      </c>
      <c r="C5" s="2">
        <v>15000.0</v>
      </c>
      <c r="D5" s="2">
        <v>25.0</v>
      </c>
      <c r="E5" s="2">
        <v>8.0</v>
      </c>
      <c r="F5" s="3">
        <v>3.125</v>
      </c>
      <c r="G5" s="3">
        <v>141.463415</v>
      </c>
      <c r="H5" s="4">
        <v>2121951.22</v>
      </c>
      <c r="J5" s="2">
        <v>0.0</v>
      </c>
      <c r="K5" s="2">
        <v>25.0</v>
      </c>
      <c r="M5" s="2" t="s">
        <v>18</v>
      </c>
      <c r="N5" s="7">
        <f t="shared" si="1"/>
        <v>0.168394898</v>
      </c>
      <c r="O5" s="5">
        <f>K6+K7+'Cluster 1'!K4+'Cluster 1'!K5+'Cluster 2'!K4+'Cluster 2'!K5+'Cluster 3'!K4+'Cluster 3'!K5</f>
        <v>229.0054</v>
      </c>
      <c r="P5" s="6">
        <f>sum(D6:D7,'Cluster 1'!D4:D5,'Cluster 2'!D4:D5,'Cluster 3'!D4:D5)</f>
        <v>196</v>
      </c>
    </row>
    <row r="6">
      <c r="A6" s="2" t="s">
        <v>19</v>
      </c>
      <c r="B6" s="2" t="s">
        <v>11</v>
      </c>
      <c r="C6" s="2">
        <v>16000.0</v>
      </c>
      <c r="D6" s="2">
        <v>72.0</v>
      </c>
      <c r="E6" s="2">
        <v>4.0</v>
      </c>
      <c r="F6" s="3">
        <v>18.0</v>
      </c>
      <c r="G6" s="3">
        <v>141.463415</v>
      </c>
      <c r="H6" s="4">
        <v>2263414.63</v>
      </c>
      <c r="J6" s="8">
        <v>0.4698</v>
      </c>
      <c r="K6" s="5">
        <f>D6*(1+J6)</f>
        <v>105.8256</v>
      </c>
      <c r="M6" s="2" t="s">
        <v>20</v>
      </c>
      <c r="N6" s="7">
        <f t="shared" si="1"/>
        <v>0.0166</v>
      </c>
      <c r="O6" s="5">
        <f>sum(K4:K5,'Cluster 2'!K2:K3,'Cluster 3'!K2:K3)</f>
        <v>144.3572</v>
      </c>
      <c r="P6" s="6">
        <f>sum(D4:D5,'Cluster 2'!D2:D3,'Cluster 3'!D2:D3)</f>
        <v>142</v>
      </c>
    </row>
    <row r="7">
      <c r="A7" s="2" t="s">
        <v>19</v>
      </c>
      <c r="B7" s="2" t="s">
        <v>14</v>
      </c>
      <c r="C7" s="2">
        <v>20000.0</v>
      </c>
      <c r="D7" s="2">
        <v>49.0</v>
      </c>
      <c r="E7" s="2">
        <v>8.0</v>
      </c>
      <c r="F7" s="3">
        <v>6.125</v>
      </c>
      <c r="G7" s="3">
        <v>141.463415</v>
      </c>
      <c r="H7" s="4">
        <v>2829268.29</v>
      </c>
      <c r="J7" s="2">
        <v>0.0</v>
      </c>
      <c r="K7" s="2">
        <v>49.0</v>
      </c>
    </row>
    <row r="8">
      <c r="J8" s="6"/>
      <c r="K8" s="5">
        <f>sum(K2:K7)</f>
        <v>268.9775</v>
      </c>
    </row>
    <row r="9">
      <c r="A9" s="9"/>
      <c r="B9" s="10" t="s">
        <v>5</v>
      </c>
      <c r="C9" s="11" t="s">
        <v>7</v>
      </c>
      <c r="D9" s="12" t="s">
        <v>21</v>
      </c>
      <c r="E9" s="12" t="s">
        <v>22</v>
      </c>
      <c r="G9" s="13" t="s">
        <v>23</v>
      </c>
      <c r="K9" s="14" t="s">
        <v>24</v>
      </c>
      <c r="L9" s="15"/>
    </row>
    <row r="10">
      <c r="A10" s="16" t="s">
        <v>16</v>
      </c>
      <c r="B10" s="17">
        <f t="shared" ref="B10:B11" si="3">F4</f>
        <v>4.75</v>
      </c>
      <c r="C10" s="18">
        <f t="shared" ref="C10:C11" si="4">H4</f>
        <v>1697560.98</v>
      </c>
      <c r="D10" s="19">
        <f t="shared" ref="D10:E10" si="2">LN(B10)</f>
        <v>1.558144618</v>
      </c>
      <c r="E10" s="19">
        <f t="shared" si="2"/>
        <v>14.34470306</v>
      </c>
      <c r="G10" s="20"/>
      <c r="H10" s="20"/>
      <c r="I10" s="20"/>
      <c r="K10" s="20"/>
      <c r="L10" s="21"/>
    </row>
    <row r="11">
      <c r="A11" s="22"/>
      <c r="B11" s="17">
        <f t="shared" si="3"/>
        <v>3.125</v>
      </c>
      <c r="C11" s="18">
        <f t="shared" si="4"/>
        <v>2121951.22</v>
      </c>
      <c r="D11" s="19">
        <f t="shared" ref="D11:E11" si="5">LN(B11)</f>
        <v>1.139434283</v>
      </c>
      <c r="E11" s="19">
        <f t="shared" si="5"/>
        <v>14.56784661</v>
      </c>
      <c r="G11" s="20"/>
      <c r="H11" s="20"/>
      <c r="I11" s="20"/>
      <c r="K11" s="20"/>
      <c r="L11" s="21"/>
    </row>
    <row r="12">
      <c r="A12" s="23" t="s">
        <v>10</v>
      </c>
      <c r="B12" s="24">
        <f t="shared" ref="B12:B13" si="7">F2</f>
        <v>9.25</v>
      </c>
      <c r="C12" s="18">
        <f t="shared" ref="C12:C13" si="8">H2</f>
        <v>2829268.29</v>
      </c>
      <c r="D12" s="19">
        <f t="shared" ref="D12:E12" si="6">LN(B12)</f>
        <v>2.224623552</v>
      </c>
      <c r="E12" s="19">
        <f t="shared" si="6"/>
        <v>14.85552868</v>
      </c>
      <c r="G12" s="25"/>
      <c r="H12" s="26" t="s">
        <v>25</v>
      </c>
      <c r="I12" s="12" t="s">
        <v>26</v>
      </c>
      <c r="K12" s="25"/>
      <c r="L12" s="27" t="s">
        <v>27</v>
      </c>
    </row>
    <row r="13">
      <c r="A13" s="28"/>
      <c r="B13" s="24">
        <f t="shared" si="7"/>
        <v>0.375</v>
      </c>
      <c r="C13" s="18">
        <f t="shared" si="8"/>
        <v>3536585.37</v>
      </c>
      <c r="D13" s="19">
        <f t="shared" ref="D13:E13" si="9">LN(B13)</f>
        <v>-0.980829253</v>
      </c>
      <c r="E13" s="19">
        <f t="shared" si="9"/>
        <v>15.07867223</v>
      </c>
      <c r="G13" s="29" t="s">
        <v>16</v>
      </c>
      <c r="H13" s="30">
        <f t="array" ref="H13:I13">LINEST(D10:D11, E10:E11, TRUE)</f>
        <v>-1.876416938</v>
      </c>
      <c r="I13" s="30">
        <v>28.474788411876837</v>
      </c>
      <c r="K13" s="29" t="s">
        <v>16</v>
      </c>
      <c r="L13" s="31">
        <f>((B10-B11)/((B10+B11)/2))/((C10-C11)/((C10+C11)/2))</f>
        <v>-1.857142877</v>
      </c>
    </row>
    <row r="14">
      <c r="A14" s="23" t="s">
        <v>19</v>
      </c>
      <c r="B14" s="24">
        <f t="shared" ref="B14:B15" si="11">F6</f>
        <v>18</v>
      </c>
      <c r="C14" s="18">
        <f t="shared" ref="C14:C15" si="12">H6</f>
        <v>2263414.63</v>
      </c>
      <c r="D14" s="19">
        <f t="shared" ref="D14:E14" si="10">LN(B14)</f>
        <v>2.890371758</v>
      </c>
      <c r="E14" s="19">
        <f t="shared" si="10"/>
        <v>14.63238513</v>
      </c>
      <c r="G14" s="32" t="s">
        <v>10</v>
      </c>
      <c r="H14" s="33">
        <f t="array" ref="H14:I14">LINEST(D12:D13, E12:E13, TRUE)</f>
        <v>-14.36498055</v>
      </c>
      <c r="I14" s="30">
        <v>215.6240040924902</v>
      </c>
      <c r="K14" s="32" t="s">
        <v>10</v>
      </c>
      <c r="L14" s="31">
        <f>((B12-B13)/((B12+B13)/2))/((C12-C13)/((C12+C13)/2))</f>
        <v>-8.29870122</v>
      </c>
    </row>
    <row r="15">
      <c r="A15" s="28"/>
      <c r="B15" s="24">
        <f t="shared" si="11"/>
        <v>6.125</v>
      </c>
      <c r="C15" s="18">
        <f t="shared" si="12"/>
        <v>2829268.29</v>
      </c>
      <c r="D15" s="19">
        <f t="shared" ref="D15:E15" si="13">LN(B15)</f>
        <v>1.812378756</v>
      </c>
      <c r="E15" s="19">
        <f t="shared" si="13"/>
        <v>14.85552868</v>
      </c>
      <c r="G15" s="32" t="s">
        <v>19</v>
      </c>
      <c r="H15" s="33">
        <f t="array" ref="H15:I15">LINEST(D14:D15, E14:E15, TRUE)</f>
        <v>-4.830939504</v>
      </c>
      <c r="I15" s="30">
        <v>73.5785391222895</v>
      </c>
      <c r="K15" s="32" t="s">
        <v>19</v>
      </c>
      <c r="L15" s="31">
        <f>((B14-B15)/((B14+B15)/2))/((C14-C15)/((C14+C15)/2))</f>
        <v>-4.430051796</v>
      </c>
    </row>
    <row r="16">
      <c r="C16" s="34"/>
    </row>
    <row r="17">
      <c r="K17" s="35"/>
      <c r="L17" s="35"/>
      <c r="M17" s="35"/>
      <c r="N17" s="35"/>
    </row>
    <row r="18">
      <c r="K18" s="35"/>
    </row>
    <row r="19">
      <c r="K19" s="35"/>
    </row>
  </sheetData>
  <mergeCells count="3">
    <mergeCell ref="A10:A11"/>
    <mergeCell ref="A12:A13"/>
    <mergeCell ref="A14:A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7.13"/>
    <col customWidth="1" min="3" max="3" width="14.0"/>
    <col customWidth="1" min="4" max="4" width="14.88"/>
    <col customWidth="1" min="5" max="5" width="12.5"/>
    <col customWidth="1" min="6" max="6" width="12.38"/>
    <col customWidth="1" min="7" max="7" width="12.5"/>
    <col customWidth="1" min="8" max="8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8</v>
      </c>
      <c r="K1" s="2" t="s">
        <v>9</v>
      </c>
    </row>
    <row r="2">
      <c r="A2" s="2" t="s">
        <v>10</v>
      </c>
      <c r="B2" s="2" t="s">
        <v>11</v>
      </c>
      <c r="C2" s="2">
        <v>20000.0</v>
      </c>
      <c r="D2" s="2">
        <v>99.0</v>
      </c>
      <c r="E2" s="2">
        <v>4.0</v>
      </c>
      <c r="F2" s="3">
        <v>24.75</v>
      </c>
      <c r="G2" s="3">
        <v>45.534188</v>
      </c>
      <c r="H2" s="4">
        <v>910683.76</v>
      </c>
      <c r="J2" s="2">
        <v>0.4475</v>
      </c>
      <c r="K2" s="36">
        <f>D2*(1+J2)</f>
        <v>143.3025</v>
      </c>
    </row>
    <row r="3">
      <c r="A3" s="2" t="s">
        <v>10</v>
      </c>
      <c r="B3" s="2" t="s">
        <v>14</v>
      </c>
      <c r="C3" s="2">
        <v>25000.0</v>
      </c>
      <c r="D3" s="2">
        <v>75.0</v>
      </c>
      <c r="E3" s="2">
        <v>8.0</v>
      </c>
      <c r="F3" s="3">
        <v>9.375</v>
      </c>
      <c r="G3" s="3">
        <v>45.534188</v>
      </c>
      <c r="H3" s="4">
        <v>1138354.7</v>
      </c>
      <c r="J3" s="2">
        <v>0.0</v>
      </c>
      <c r="K3" s="2">
        <v>75.0</v>
      </c>
    </row>
    <row r="4">
      <c r="A4" s="2" t="s">
        <v>19</v>
      </c>
      <c r="B4" s="2" t="s">
        <v>11</v>
      </c>
      <c r="C4" s="2">
        <v>16000.0</v>
      </c>
      <c r="D4" s="2">
        <v>25.0</v>
      </c>
      <c r="E4" s="2">
        <v>4.0</v>
      </c>
      <c r="F4" s="3">
        <v>6.25</v>
      </c>
      <c r="G4" s="3">
        <v>45.534188</v>
      </c>
      <c r="H4" s="4">
        <v>728547.01</v>
      </c>
      <c r="J4" s="2">
        <v>0.0</v>
      </c>
      <c r="K4" s="2">
        <v>25.0</v>
      </c>
    </row>
    <row r="5">
      <c r="A5" s="2" t="s">
        <v>19</v>
      </c>
      <c r="B5" s="2" t="s">
        <v>14</v>
      </c>
      <c r="C5" s="2">
        <v>20000.0</v>
      </c>
      <c r="D5" s="2">
        <v>35.0</v>
      </c>
      <c r="E5" s="2">
        <v>8.0</v>
      </c>
      <c r="F5" s="3">
        <v>4.375</v>
      </c>
      <c r="G5" s="3">
        <v>45.534188</v>
      </c>
      <c r="H5" s="4">
        <v>910683.76</v>
      </c>
      <c r="J5" s="2">
        <v>0.0</v>
      </c>
      <c r="K5" s="2">
        <v>35.0</v>
      </c>
    </row>
    <row r="6">
      <c r="J6" s="6"/>
      <c r="K6" s="36">
        <f>SUM(K2:K5)</f>
        <v>278.3025</v>
      </c>
    </row>
    <row r="7">
      <c r="A7" s="9"/>
      <c r="B7" s="10" t="s">
        <v>5</v>
      </c>
      <c r="C7" s="11" t="s">
        <v>7</v>
      </c>
      <c r="D7" s="12" t="s">
        <v>21</v>
      </c>
      <c r="E7" s="12" t="s">
        <v>22</v>
      </c>
      <c r="G7" s="13" t="s">
        <v>23</v>
      </c>
      <c r="K7" s="14" t="s">
        <v>24</v>
      </c>
      <c r="L7" s="15"/>
    </row>
    <row r="8">
      <c r="A8" s="23" t="s">
        <v>10</v>
      </c>
      <c r="B8" s="24">
        <f t="shared" ref="B8:B11" si="2">F2</f>
        <v>24.75</v>
      </c>
      <c r="C8" s="18">
        <f t="shared" ref="C8:C11" si="3">H2</f>
        <v>910683.76</v>
      </c>
      <c r="D8" s="19">
        <f t="shared" ref="D8:E8" si="1">LN(B8)</f>
        <v>3.208825489</v>
      </c>
      <c r="E8" s="19">
        <f t="shared" si="1"/>
        <v>13.72195098</v>
      </c>
      <c r="G8" s="25"/>
      <c r="H8" s="26" t="s">
        <v>25</v>
      </c>
      <c r="I8" s="12" t="s">
        <v>26</v>
      </c>
      <c r="K8" s="25"/>
      <c r="L8" s="27" t="s">
        <v>27</v>
      </c>
    </row>
    <row r="9">
      <c r="A9" s="28"/>
      <c r="B9" s="24">
        <f t="shared" si="2"/>
        <v>9.375</v>
      </c>
      <c r="C9" s="18">
        <f t="shared" si="3"/>
        <v>1138354.7</v>
      </c>
      <c r="D9" s="19">
        <f t="shared" ref="D9:E9" si="4">LN(B9)</f>
        <v>2.238046572</v>
      </c>
      <c r="E9" s="19">
        <f t="shared" si="4"/>
        <v>13.94509453</v>
      </c>
      <c r="G9" s="29" t="s">
        <v>10</v>
      </c>
      <c r="H9" s="30">
        <f t="array" ref="H9:I9">LINEST(D8:D9, E8:E9, TRUE)</f>
        <v>-4.350468169</v>
      </c>
      <c r="I9" s="30">
        <v>62.90573645122056</v>
      </c>
      <c r="K9" s="29" t="s">
        <v>10</v>
      </c>
      <c r="L9" s="31">
        <f>((B8-B9)/((B8+B9)/2))/((C8-C9)/((C8+C9)/2))</f>
        <v>-4.054945055</v>
      </c>
    </row>
    <row r="10">
      <c r="A10" s="23" t="s">
        <v>19</v>
      </c>
      <c r="B10" s="24">
        <f t="shared" si="2"/>
        <v>6.25</v>
      </c>
      <c r="C10" s="18">
        <f t="shared" si="3"/>
        <v>728547.01</v>
      </c>
      <c r="D10" s="19">
        <f t="shared" ref="D10:E10" si="5">LN(B10)</f>
        <v>1.832581464</v>
      </c>
      <c r="E10" s="19">
        <f t="shared" si="5"/>
        <v>13.49880743</v>
      </c>
      <c r="G10" s="32" t="s">
        <v>19</v>
      </c>
      <c r="H10" s="33">
        <f t="array" ref="H10:I10">LINEST(D10:D11, E10:E11, TRUE)</f>
        <v>-1.598410289</v>
      </c>
      <c r="I10" s="30">
        <v>23.409214151825566</v>
      </c>
      <c r="K10" s="32" t="s">
        <v>19</v>
      </c>
      <c r="L10" s="31">
        <f>((B10-B11)/((B10+B11)/2))/((C10-C11)/((C10+C11)/2))</f>
        <v>-1.588235313</v>
      </c>
    </row>
    <row r="11">
      <c r="A11" s="28"/>
      <c r="B11" s="24">
        <f t="shared" si="2"/>
        <v>4.375</v>
      </c>
      <c r="C11" s="18">
        <f t="shared" si="3"/>
        <v>910683.76</v>
      </c>
      <c r="D11" s="19">
        <f t="shared" ref="D11:E11" si="6">LN(B11)</f>
        <v>1.47590652</v>
      </c>
      <c r="E11" s="19">
        <f t="shared" si="6"/>
        <v>13.72195098</v>
      </c>
    </row>
  </sheetData>
  <mergeCells count="2">
    <mergeCell ref="A8:A9"/>
    <mergeCell ref="A10:A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7.13"/>
    <col customWidth="1" min="3" max="3" width="14.0"/>
    <col customWidth="1" min="4" max="4" width="14.88"/>
    <col customWidth="1" min="5" max="5" width="12.5"/>
    <col customWidth="1" min="6" max="6" width="12.38"/>
    <col customWidth="1" min="8" max="8" width="13.25"/>
    <col customWidth="1" min="12" max="12" width="1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8</v>
      </c>
      <c r="K1" s="2" t="s">
        <v>9</v>
      </c>
    </row>
    <row r="2">
      <c r="A2" s="2" t="s">
        <v>16</v>
      </c>
      <c r="B2" s="2" t="s">
        <v>11</v>
      </c>
      <c r="C2" s="2">
        <v>12000.0</v>
      </c>
      <c r="D2" s="2">
        <v>18.0</v>
      </c>
      <c r="E2" s="2">
        <v>4.0</v>
      </c>
      <c r="F2" s="3">
        <v>4.5</v>
      </c>
      <c r="G2" s="37">
        <v>430.555556</v>
      </c>
      <c r="H2" s="4">
        <v>5166666.67</v>
      </c>
      <c r="J2" s="2">
        <v>0.1625</v>
      </c>
      <c r="K2" s="5">
        <f>D2*(1+J2)</f>
        <v>20.925</v>
      </c>
    </row>
    <row r="3">
      <c r="A3" s="2" t="s">
        <v>16</v>
      </c>
      <c r="B3" s="2" t="s">
        <v>14</v>
      </c>
      <c r="C3" s="2">
        <v>15000.0</v>
      </c>
      <c r="D3" s="2">
        <v>29.0</v>
      </c>
      <c r="E3" s="2">
        <v>8.0</v>
      </c>
      <c r="F3" s="3">
        <v>3.625</v>
      </c>
      <c r="G3" s="37">
        <v>430.555556</v>
      </c>
      <c r="H3" s="4">
        <v>6458333.33</v>
      </c>
      <c r="J3" s="2">
        <v>0.0</v>
      </c>
      <c r="K3" s="2">
        <v>29.0</v>
      </c>
    </row>
    <row r="4">
      <c r="A4" s="2" t="s">
        <v>19</v>
      </c>
      <c r="B4" s="2" t="s">
        <v>11</v>
      </c>
      <c r="C4" s="2">
        <v>16000.0</v>
      </c>
      <c r="D4" s="2">
        <v>2.0</v>
      </c>
      <c r="E4" s="2">
        <v>4.0</v>
      </c>
      <c r="F4" s="3">
        <v>0.5</v>
      </c>
      <c r="G4" s="37">
        <v>430.555556</v>
      </c>
      <c r="H4" s="4">
        <v>6888888.89</v>
      </c>
      <c r="J4" s="2">
        <v>-0.2051</v>
      </c>
      <c r="K4" s="5">
        <f>D4*(1+J4)</f>
        <v>1.5898</v>
      </c>
    </row>
    <row r="5">
      <c r="A5" s="2" t="s">
        <v>19</v>
      </c>
      <c r="B5" s="2" t="s">
        <v>14</v>
      </c>
      <c r="C5" s="2">
        <v>20000.0</v>
      </c>
      <c r="D5" s="2">
        <v>3.0</v>
      </c>
      <c r="E5" s="2">
        <v>8.0</v>
      </c>
      <c r="F5" s="3">
        <v>0.375</v>
      </c>
      <c r="G5" s="37">
        <v>430.555556</v>
      </c>
      <c r="H5" s="4">
        <v>8611111.11</v>
      </c>
      <c r="J5" s="2">
        <v>0.0</v>
      </c>
      <c r="K5" s="2">
        <v>3.0</v>
      </c>
    </row>
    <row r="6">
      <c r="J6" s="6"/>
      <c r="K6" s="5">
        <f>SUM(K2:K5)</f>
        <v>54.5148</v>
      </c>
    </row>
    <row r="7">
      <c r="A7" s="9"/>
      <c r="B7" s="10" t="s">
        <v>5</v>
      </c>
      <c r="C7" s="11" t="s">
        <v>7</v>
      </c>
      <c r="D7" s="12" t="s">
        <v>21</v>
      </c>
      <c r="E7" s="12" t="s">
        <v>22</v>
      </c>
      <c r="G7" s="13" t="s">
        <v>23</v>
      </c>
      <c r="K7" s="14" t="s">
        <v>24</v>
      </c>
      <c r="L7" s="15"/>
    </row>
    <row r="8">
      <c r="A8" s="23" t="s">
        <v>16</v>
      </c>
      <c r="B8" s="24">
        <f t="shared" ref="B8:B9" si="2">F2</f>
        <v>4.5</v>
      </c>
      <c r="C8" s="18">
        <f t="shared" ref="C8:C9" si="3">H2</f>
        <v>5166666.67</v>
      </c>
      <c r="D8" s="19">
        <f t="shared" ref="D8:E8" si="1">LN(B8)</f>
        <v>1.504077397</v>
      </c>
      <c r="E8" s="19">
        <f t="shared" si="1"/>
        <v>15.45773829</v>
      </c>
      <c r="G8" s="12"/>
      <c r="H8" s="12" t="s">
        <v>25</v>
      </c>
      <c r="I8" s="12" t="s">
        <v>26</v>
      </c>
      <c r="K8" s="12"/>
      <c r="L8" s="38" t="s">
        <v>27</v>
      </c>
    </row>
    <row r="9">
      <c r="A9" s="28"/>
      <c r="B9" s="24">
        <f t="shared" si="2"/>
        <v>3.625</v>
      </c>
      <c r="C9" s="18">
        <f t="shared" si="3"/>
        <v>6458333.33</v>
      </c>
      <c r="D9" s="19">
        <f t="shared" ref="D9:E9" si="4">LN(B9)</f>
        <v>1.287854288</v>
      </c>
      <c r="E9" s="19">
        <f t="shared" si="4"/>
        <v>15.68088184</v>
      </c>
      <c r="G9" s="39" t="s">
        <v>16</v>
      </c>
      <c r="H9" s="30">
        <f t="array" ref="H9:I9">LINEST(D8:D9, E8:E9, TRUE)</f>
        <v>-0.9689865933</v>
      </c>
      <c r="I9" s="30">
        <v>16.482418565586602</v>
      </c>
      <c r="K9" s="39" t="s">
        <v>16</v>
      </c>
      <c r="L9" s="31">
        <f>((B8-B9)/((B8+B9)/2))/((C8-C9)/((C8+C9)/2))</f>
        <v>-0.9692307742</v>
      </c>
    </row>
    <row r="10">
      <c r="A10" s="40"/>
      <c r="B10" s="24"/>
      <c r="C10" s="18"/>
      <c r="D10" s="19"/>
      <c r="E10" s="19"/>
      <c r="G10" s="32" t="s">
        <v>19</v>
      </c>
      <c r="H10" s="33">
        <f t="array" ref="H10:I10">LINEST(D11:D12, E11:E12, TRUE)</f>
        <v>-1.289224229</v>
      </c>
      <c r="I10" s="30">
        <v>19.60623024569053</v>
      </c>
      <c r="K10" s="32" t="s">
        <v>19</v>
      </c>
      <c r="L10" s="31">
        <f>((B11-B12)/((B11+B12)/2))/((C11-C12)/((C11+C12)/2))</f>
        <v>-1.285714287</v>
      </c>
    </row>
    <row r="11">
      <c r="A11" s="23" t="s">
        <v>19</v>
      </c>
      <c r="B11" s="24">
        <f t="shared" ref="B11:B12" si="6">F4</f>
        <v>0.5</v>
      </c>
      <c r="C11" s="18">
        <f t="shared" ref="C11:C12" si="7">H4</f>
        <v>6888888.89</v>
      </c>
      <c r="D11" s="19">
        <f t="shared" ref="D11:E11" si="5">LN(B11)</f>
        <v>-0.6931471806</v>
      </c>
      <c r="E11" s="19">
        <f t="shared" si="5"/>
        <v>15.74542037</v>
      </c>
    </row>
    <row r="12">
      <c r="A12" s="28"/>
      <c r="B12" s="24">
        <f t="shared" si="6"/>
        <v>0.375</v>
      </c>
      <c r="C12" s="18">
        <f t="shared" si="7"/>
        <v>8611111.11</v>
      </c>
      <c r="D12" s="19">
        <f t="shared" ref="D12:E12" si="8">LN(B12)</f>
        <v>-0.980829253</v>
      </c>
      <c r="E12" s="19">
        <f t="shared" si="8"/>
        <v>15.96856392</v>
      </c>
    </row>
  </sheetData>
  <mergeCells count="2">
    <mergeCell ref="A8:A9"/>
    <mergeCell ref="A11:A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7.13"/>
    <col customWidth="1" min="3" max="3" width="14.0"/>
    <col customWidth="1" min="4" max="4" width="14.88"/>
    <col customWidth="1" min="5" max="5" width="12.5"/>
    <col customWidth="1" min="8" max="8" width="13.25"/>
  </cols>
  <sheetData>
    <row r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21"/>
      <c r="J1" s="38" t="s">
        <v>28</v>
      </c>
      <c r="K1" s="38" t="s">
        <v>9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42" t="s">
        <v>16</v>
      </c>
      <c r="B2" s="42" t="s">
        <v>11</v>
      </c>
      <c r="C2" s="43">
        <v>12000.0</v>
      </c>
      <c r="D2" s="43">
        <v>20.0</v>
      </c>
      <c r="E2" s="43">
        <v>4.0</v>
      </c>
      <c r="F2" s="24">
        <v>5.0</v>
      </c>
      <c r="G2" s="24">
        <v>284.8361</v>
      </c>
      <c r="H2" s="24">
        <v>3418033.0</v>
      </c>
      <c r="I2" s="15"/>
      <c r="J2" s="38">
        <v>-0.0928</v>
      </c>
      <c r="K2" s="44">
        <f>D2*(1+J2)</f>
        <v>18.144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42" t="s">
        <v>16</v>
      </c>
      <c r="B3" s="42" t="s">
        <v>14</v>
      </c>
      <c r="C3" s="43">
        <v>15000.0</v>
      </c>
      <c r="D3" s="43">
        <v>31.0</v>
      </c>
      <c r="E3" s="43">
        <v>8.0</v>
      </c>
      <c r="F3" s="24">
        <v>3.875</v>
      </c>
      <c r="G3" s="24">
        <v>284.8361</v>
      </c>
      <c r="H3" s="24">
        <v>4272541.0</v>
      </c>
      <c r="I3" s="15"/>
      <c r="J3" s="38">
        <v>0.0</v>
      </c>
      <c r="K3" s="38">
        <v>31.0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42" t="s">
        <v>19</v>
      </c>
      <c r="B4" s="42" t="s">
        <v>11</v>
      </c>
      <c r="C4" s="43">
        <v>16000.0</v>
      </c>
      <c r="D4" s="43">
        <v>4.0</v>
      </c>
      <c r="E4" s="43">
        <v>4.0</v>
      </c>
      <c r="F4" s="24">
        <v>1.0</v>
      </c>
      <c r="G4" s="24">
        <v>284.8361</v>
      </c>
      <c r="H4" s="24">
        <v>4557377.0</v>
      </c>
      <c r="I4" s="15"/>
      <c r="J4" s="38">
        <v>-0.1025</v>
      </c>
      <c r="K4" s="44">
        <f>D4*(1+J4)</f>
        <v>3.59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42" t="s">
        <v>19</v>
      </c>
      <c r="B5" s="42" t="s">
        <v>14</v>
      </c>
      <c r="C5" s="43">
        <v>20000.0</v>
      </c>
      <c r="D5" s="43">
        <v>6.0</v>
      </c>
      <c r="E5" s="43">
        <v>8.0</v>
      </c>
      <c r="F5" s="24">
        <v>0.75</v>
      </c>
      <c r="G5" s="24">
        <v>284.8361</v>
      </c>
      <c r="H5" s="24">
        <v>5696721.0</v>
      </c>
      <c r="I5" s="15"/>
      <c r="J5" s="38">
        <v>0.0</v>
      </c>
      <c r="K5" s="38">
        <v>6.0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5"/>
      <c r="B6" s="15"/>
      <c r="C6" s="15"/>
      <c r="D6" s="15"/>
      <c r="E6" s="15"/>
      <c r="F6" s="15"/>
      <c r="G6" s="15"/>
      <c r="H6" s="15"/>
      <c r="I6" s="15"/>
      <c r="J6" s="45"/>
      <c r="K6" s="44">
        <f>SUM(K2:K5)</f>
        <v>58.734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2"/>
      <c r="B7" s="46" t="s">
        <v>5</v>
      </c>
      <c r="C7" s="11" t="s">
        <v>7</v>
      </c>
      <c r="D7" s="12" t="s">
        <v>21</v>
      </c>
      <c r="E7" s="12" t="s">
        <v>22</v>
      </c>
      <c r="F7" s="20"/>
      <c r="G7" s="47" t="s">
        <v>23</v>
      </c>
      <c r="J7" s="15"/>
      <c r="K7" s="21" t="s">
        <v>24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48" t="s">
        <v>16</v>
      </c>
      <c r="B8" s="24">
        <v>5.0</v>
      </c>
      <c r="C8" s="24">
        <v>3418033.0</v>
      </c>
      <c r="D8" s="19">
        <f t="shared" ref="D8:E8" si="1">ln(B8)</f>
        <v>1.609437912</v>
      </c>
      <c r="E8" s="19">
        <f t="shared" si="1"/>
        <v>15.0445758</v>
      </c>
      <c r="F8" s="9"/>
      <c r="G8" s="12"/>
      <c r="H8" s="12" t="s">
        <v>25</v>
      </c>
      <c r="I8" s="12" t="s">
        <v>26</v>
      </c>
      <c r="J8" s="15"/>
      <c r="K8" s="12"/>
      <c r="L8" s="38" t="s">
        <v>27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28"/>
      <c r="B9" s="24">
        <v>3.875</v>
      </c>
      <c r="C9" s="24">
        <v>4272541.0</v>
      </c>
      <c r="D9" s="19">
        <f t="shared" ref="D9:E9" si="2">ln(B9)</f>
        <v>1.354545663</v>
      </c>
      <c r="E9" s="19">
        <f t="shared" si="2"/>
        <v>15.26771929</v>
      </c>
      <c r="F9" s="9"/>
      <c r="G9" s="39" t="s">
        <v>16</v>
      </c>
      <c r="H9" s="49">
        <f t="array" ref="H9:I9">LINEST(D8:D9, E8:E9, TRUE)</f>
        <v>-1.142279555</v>
      </c>
      <c r="I9" s="49">
        <v>18.79454925746647</v>
      </c>
      <c r="J9" s="15"/>
      <c r="K9" s="39" t="s">
        <v>16</v>
      </c>
      <c r="L9" s="50">
        <f>((B8-B9)/((B8+B9)/2))/((C8-C9)/((C8+C9)/2))</f>
        <v>-1.140845367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48" t="s">
        <v>19</v>
      </c>
      <c r="B10" s="24">
        <v>1.0</v>
      </c>
      <c r="C10" s="24">
        <v>4557377.0</v>
      </c>
      <c r="D10" s="19">
        <f t="shared" ref="D10:E10" si="3">ln(B10)</f>
        <v>0</v>
      </c>
      <c r="E10" s="19">
        <f t="shared" si="3"/>
        <v>15.3322578</v>
      </c>
      <c r="F10" s="20"/>
      <c r="G10" s="32" t="s">
        <v>19</v>
      </c>
      <c r="H10" s="51">
        <f t="array" ref="H10:I10">LINEST(D10:D11, E10:E11, TRUE)</f>
        <v>-1.289224481</v>
      </c>
      <c r="I10" s="49">
        <v>19.76672209346697</v>
      </c>
      <c r="J10" s="15"/>
      <c r="K10" s="32" t="s">
        <v>19</v>
      </c>
      <c r="L10" s="50">
        <f>((B10-B11)/((B10+B11)/2))/((C10-C11)/((C10+C11)/2))</f>
        <v>-1.285714536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28"/>
      <c r="B11" s="24">
        <v>0.75</v>
      </c>
      <c r="C11" s="24">
        <v>5696721.0</v>
      </c>
      <c r="D11" s="19">
        <f t="shared" ref="D11:E11" si="4">ln(B11)</f>
        <v>-0.2876820725</v>
      </c>
      <c r="E11" s="19">
        <f t="shared" si="4"/>
        <v>15.5554013</v>
      </c>
      <c r="F11" s="20"/>
      <c r="G11" s="20"/>
      <c r="H11" s="20"/>
      <c r="I11" s="20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45"/>
      <c r="B13" s="38" t="s">
        <v>29</v>
      </c>
      <c r="C13" s="38" t="s">
        <v>30</v>
      </c>
      <c r="D13" s="15"/>
      <c r="E13" s="15"/>
      <c r="F13" s="15"/>
      <c r="G13" s="15"/>
      <c r="H13" s="15"/>
      <c r="I13" s="21"/>
      <c r="J13" s="21"/>
      <c r="K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2" t="s">
        <v>16</v>
      </c>
      <c r="B14" s="19">
        <v>15.044575797379936</v>
      </c>
      <c r="C14" s="52">
        <v>1.6094379124341003</v>
      </c>
      <c r="D14" s="15"/>
      <c r="E14" s="15"/>
      <c r="F14" s="15"/>
      <c r="G14" s="15"/>
      <c r="H14" s="20"/>
      <c r="I14" s="53"/>
      <c r="J14" s="53"/>
      <c r="K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2" t="s">
        <v>16</v>
      </c>
      <c r="B15" s="19">
        <v>15.26771929018096</v>
      </c>
      <c r="C15" s="52">
        <v>1.3545456628053103</v>
      </c>
      <c r="D15" s="15"/>
      <c r="E15" s="15"/>
      <c r="F15" s="15"/>
      <c r="G15" s="15"/>
      <c r="H15" s="20"/>
      <c r="I15" s="53"/>
      <c r="J15" s="53"/>
      <c r="K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</sheetData>
  <mergeCells count="2">
    <mergeCell ref="A8:A9"/>
    <mergeCell ref="A10:A11"/>
  </mergeCells>
  <drawing r:id="rId1"/>
</worksheet>
</file>