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3995" windowHeight="7620" firstSheet="1" activeTab="5"/>
  </bookViews>
  <sheets>
    <sheet name="Initalbesatz" sheetId="5" r:id="rId1"/>
    <sheet name="Auszählung" sheetId="1" r:id="rId2"/>
    <sheet name="col_population" sheetId="2" r:id="rId3"/>
    <sheet name="Tabelle3" sheetId="3" r:id="rId4"/>
    <sheet name="col_population (2)" sheetId="6" r:id="rId5"/>
    <sheet name="Table" sheetId="4" r:id="rId6"/>
  </sheets>
  <calcPr calcId="145621"/>
</workbook>
</file>

<file path=xl/calcChain.xml><?xml version="1.0" encoding="utf-8"?>
<calcChain xmlns="http://schemas.openxmlformats.org/spreadsheetml/2006/main">
  <c r="J39" i="6" l="1"/>
  <c r="G39" i="6"/>
  <c r="J38" i="6"/>
  <c r="G38" i="6"/>
  <c r="G31" i="6"/>
  <c r="G32" i="6"/>
  <c r="G35" i="6"/>
  <c r="G36" i="6" s="1"/>
  <c r="V22" i="6"/>
  <c r="W22" i="6"/>
  <c r="X22" i="6"/>
  <c r="V23" i="6"/>
  <c r="W23" i="6"/>
  <c r="X23" i="6"/>
  <c r="V25" i="6"/>
  <c r="W25" i="6"/>
  <c r="X25" i="6"/>
  <c r="V26" i="6"/>
  <c r="W26" i="6"/>
  <c r="X26" i="6"/>
  <c r="U26" i="6"/>
  <c r="U25" i="6"/>
  <c r="U23" i="6"/>
  <c r="U22" i="6"/>
  <c r="W7" i="6"/>
  <c r="X7" i="6"/>
  <c r="W8" i="6"/>
  <c r="X8" i="6"/>
  <c r="W10" i="6"/>
  <c r="X10" i="6"/>
  <c r="W11" i="6"/>
  <c r="X11" i="6"/>
  <c r="V7" i="6"/>
  <c r="U7" i="6"/>
  <c r="V8" i="6"/>
  <c r="V10" i="6"/>
  <c r="V11" i="6"/>
  <c r="U11" i="6"/>
  <c r="U10" i="6"/>
  <c r="U8" i="6"/>
  <c r="J3" i="6"/>
  <c r="K3" i="6"/>
  <c r="L3" i="6"/>
  <c r="J7" i="6"/>
  <c r="K7" i="6"/>
  <c r="L7" i="6"/>
  <c r="J11" i="6"/>
  <c r="K11" i="6"/>
  <c r="L11" i="6"/>
  <c r="J15" i="6"/>
  <c r="K15" i="6"/>
  <c r="L15" i="6"/>
  <c r="J19" i="6"/>
  <c r="K19" i="6"/>
  <c r="L19" i="6"/>
  <c r="J22" i="6"/>
  <c r="K22" i="6"/>
  <c r="L22" i="6"/>
  <c r="J25" i="6"/>
  <c r="K25" i="6"/>
  <c r="L25" i="6"/>
  <c r="J28" i="6"/>
  <c r="K28" i="6"/>
  <c r="L28" i="6"/>
  <c r="I22" i="6"/>
  <c r="I25" i="6"/>
  <c r="I28" i="6"/>
  <c r="I19" i="6"/>
  <c r="I7" i="6"/>
  <c r="I11" i="6"/>
  <c r="I15" i="6"/>
  <c r="I3" i="6"/>
  <c r="N3" i="6"/>
  <c r="O3" i="6"/>
  <c r="P3" i="6"/>
  <c r="N7" i="6"/>
  <c r="O7" i="6"/>
  <c r="P7" i="6"/>
  <c r="N11" i="6"/>
  <c r="O11" i="6"/>
  <c r="P11" i="6"/>
  <c r="N15" i="6"/>
  <c r="O15" i="6"/>
  <c r="P15" i="6"/>
  <c r="N19" i="6"/>
  <c r="O19" i="6"/>
  <c r="P19" i="6"/>
  <c r="N22" i="6"/>
  <c r="O22" i="6"/>
  <c r="P22" i="6"/>
  <c r="N25" i="6"/>
  <c r="O25" i="6"/>
  <c r="P25" i="6"/>
  <c r="N28" i="6"/>
  <c r="O28" i="6"/>
  <c r="P28" i="6"/>
  <c r="M22" i="6"/>
  <c r="M25" i="6"/>
  <c r="M28" i="6"/>
  <c r="M19" i="6"/>
  <c r="M7" i="6"/>
  <c r="M11" i="6"/>
  <c r="M15" i="6"/>
  <c r="M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23" i="1"/>
  <c r="H2" i="1"/>
  <c r="G23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2" i="1"/>
  <c r="B3" i="5"/>
  <c r="B8" i="5"/>
  <c r="L29" i="1" l="1"/>
  <c r="U3" i="1"/>
  <c r="U4" i="1" s="1"/>
  <c r="L25" i="1" l="1"/>
  <c r="L26" i="1"/>
  <c r="M24" i="1" s="1"/>
  <c r="O24" i="1" s="1"/>
  <c r="L27" i="1"/>
  <c r="L28" i="1"/>
  <c r="L24" i="1"/>
  <c r="L21" i="1"/>
  <c r="L20" i="1"/>
  <c r="M18" i="1" s="1"/>
  <c r="O18" i="1" s="1"/>
  <c r="L19" i="1"/>
  <c r="L16" i="1"/>
  <c r="L17" i="1"/>
  <c r="L15" i="1"/>
  <c r="L9" i="1"/>
  <c r="L10" i="1"/>
  <c r="L11" i="1"/>
  <c r="L12" i="1"/>
  <c r="L13" i="1"/>
  <c r="L8" i="1"/>
  <c r="L6" i="1"/>
  <c r="L3" i="1"/>
  <c r="L4" i="1"/>
  <c r="L5" i="1"/>
  <c r="L7" i="1"/>
  <c r="L14" i="1"/>
  <c r="L18" i="1"/>
  <c r="L22" i="1"/>
  <c r="L23" i="1"/>
  <c r="L2" i="1"/>
  <c r="N2" i="1" s="1"/>
  <c r="O3" i="1" l="1"/>
  <c r="Q2" i="1"/>
  <c r="M14" i="1"/>
  <c r="O14" i="1" s="1"/>
  <c r="N14" i="1"/>
  <c r="M2" i="1"/>
  <c r="P2" i="1" s="1"/>
  <c r="M27" i="1"/>
  <c r="P27" i="1" s="1"/>
  <c r="N27" i="1"/>
  <c r="N6" i="1"/>
  <c r="M10" i="1"/>
  <c r="O10" i="1" s="1"/>
  <c r="N21" i="1"/>
  <c r="M21" i="1"/>
  <c r="P21" i="1" s="1"/>
  <c r="N10" i="1"/>
  <c r="N24" i="1"/>
  <c r="N18" i="1"/>
  <c r="M6" i="1"/>
  <c r="O6" i="1" s="1"/>
  <c r="P24" i="1"/>
  <c r="P18" i="1"/>
  <c r="O21" i="1" l="1"/>
  <c r="O27" i="1"/>
  <c r="O2" i="1"/>
  <c r="P10" i="1"/>
  <c r="Q27" i="1"/>
  <c r="O28" i="1"/>
  <c r="O19" i="1"/>
  <c r="Q18" i="1"/>
  <c r="O22" i="1"/>
  <c r="Q21" i="1"/>
  <c r="P6" i="1"/>
  <c r="P14" i="1"/>
  <c r="O25" i="1"/>
  <c r="Q24" i="1"/>
  <c r="O11" i="1"/>
  <c r="Q10" i="1"/>
  <c r="O7" i="1"/>
  <c r="Q6" i="1"/>
  <c r="Q14" i="1"/>
  <c r="O15" i="1"/>
</calcChain>
</file>

<file path=xl/sharedStrings.xml><?xml version="1.0" encoding="utf-8"?>
<sst xmlns="http://schemas.openxmlformats.org/spreadsheetml/2006/main" count="469" uniqueCount="118">
  <si>
    <t>MK</t>
  </si>
  <si>
    <t>1.Mal</t>
  </si>
  <si>
    <t>2.Mal</t>
  </si>
  <si>
    <t>3.Mal</t>
  </si>
  <si>
    <t>(317 bei 5ml)</t>
  </si>
  <si>
    <t>auf 25cm2</t>
  </si>
  <si>
    <t>mittel  treatment 25cm2</t>
  </si>
  <si>
    <t>mittel auf Mk</t>
  </si>
  <si>
    <t>auf m2</t>
  </si>
  <si>
    <t>Tiere im stechzylinder</t>
  </si>
  <si>
    <t xml:space="preserve">Dichte Col </t>
  </si>
  <si>
    <t>Beginn:</t>
  </si>
  <si>
    <t>m2</t>
  </si>
  <si>
    <t>cm2</t>
  </si>
  <si>
    <t>std.error</t>
  </si>
  <si>
    <t>treat</t>
  </si>
  <si>
    <t>soil</t>
  </si>
  <si>
    <t>RC</t>
  </si>
  <si>
    <t>C</t>
  </si>
  <si>
    <t>count</t>
  </si>
  <si>
    <t>core</t>
  </si>
  <si>
    <t>surface</t>
  </si>
  <si>
    <t>Treatment</t>
  </si>
  <si>
    <t>Mainexperiment: labelled leaf litter</t>
  </si>
  <si>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N-L</t>
    </r>
    <r>
      <rPr>
        <vertAlign val="subscript"/>
        <sz val="11"/>
        <color theme="1"/>
        <rFont val="Calibri"/>
        <family val="2"/>
        <scheme val="minor"/>
      </rPr>
      <t>Fc</t>
    </r>
  </si>
  <si>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N-S</t>
    </r>
    <r>
      <rPr>
        <vertAlign val="subscript"/>
        <sz val="11"/>
        <color theme="1"/>
        <rFont val="Calibri"/>
        <family val="2"/>
        <scheme val="minor"/>
      </rPr>
      <t>Fc</t>
    </r>
  </si>
  <si>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N-L</t>
    </r>
    <r>
      <rPr>
        <vertAlign val="subscript"/>
        <sz val="11"/>
        <color theme="1"/>
        <rFont val="Calibri"/>
        <family val="2"/>
        <scheme val="minor"/>
      </rPr>
      <t>Int</t>
    </r>
  </si>
  <si>
    <t>±</t>
  </si>
  <si>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N-L</t>
    </r>
    <r>
      <rPr>
        <vertAlign val="subscript"/>
        <sz val="11"/>
        <color theme="1"/>
        <rFont val="Calibri"/>
        <family val="2"/>
        <scheme val="minor"/>
      </rPr>
      <t>Lt</t>
    </r>
  </si>
  <si>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N-S</t>
    </r>
    <r>
      <rPr>
        <vertAlign val="subscript"/>
        <sz val="11"/>
        <color theme="1"/>
        <rFont val="Calibri"/>
        <family val="2"/>
        <scheme val="minor"/>
      </rPr>
      <t>int</t>
    </r>
  </si>
  <si>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N-S</t>
    </r>
    <r>
      <rPr>
        <vertAlign val="subscript"/>
        <sz val="11"/>
        <color theme="1"/>
        <rFont val="Calibri"/>
        <family val="2"/>
        <scheme val="minor"/>
      </rPr>
      <t>Lt</t>
    </r>
  </si>
  <si>
    <t>Weight change [%]</t>
  </si>
  <si>
    <t>Population growth [Ind/cm²]</t>
  </si>
  <si>
    <t>MEAN</t>
  </si>
  <si>
    <t>SEM</t>
  </si>
  <si>
    <t>ANOVA</t>
  </si>
  <si>
    <t>presence of F. candida</t>
  </si>
  <si>
    <t>presence of L. terrestris</t>
  </si>
  <si>
    <t>-</t>
  </si>
  <si>
    <t>Controlexperiment: non labeled leaf litter</t>
  </si>
  <si>
    <r>
      <t>NA-S</t>
    </r>
    <r>
      <rPr>
        <vertAlign val="subscript"/>
        <sz val="11"/>
        <color theme="1"/>
        <rFont val="Calibri"/>
        <family val="2"/>
        <scheme val="minor"/>
      </rPr>
      <t>Fc</t>
    </r>
  </si>
  <si>
    <r>
      <t>NA-S</t>
    </r>
    <r>
      <rPr>
        <vertAlign val="subscript"/>
        <sz val="11"/>
        <color theme="1"/>
        <rFont val="Calibri"/>
        <family val="2"/>
        <scheme val="minor"/>
      </rPr>
      <t>int</t>
    </r>
  </si>
  <si>
    <r>
      <t>NA-S</t>
    </r>
    <r>
      <rPr>
        <vertAlign val="subscript"/>
        <sz val="11"/>
        <color theme="1"/>
        <rFont val="Calibri"/>
        <family val="2"/>
        <scheme val="minor"/>
      </rPr>
      <t>Lt</t>
    </r>
  </si>
  <si>
    <r>
      <t>NA-L</t>
    </r>
    <r>
      <rPr>
        <vertAlign val="subscript"/>
        <sz val="11"/>
        <color theme="1"/>
        <rFont val="Calibri"/>
        <family val="2"/>
        <scheme val="minor"/>
      </rPr>
      <t>Fc</t>
    </r>
  </si>
  <si>
    <r>
      <t>NA-L</t>
    </r>
    <r>
      <rPr>
        <vertAlign val="subscript"/>
        <sz val="11"/>
        <color theme="1"/>
        <rFont val="Calibri"/>
        <family val="2"/>
        <scheme val="minor"/>
      </rPr>
      <t>Int</t>
    </r>
  </si>
  <si>
    <r>
      <t>NA-L</t>
    </r>
    <r>
      <rPr>
        <vertAlign val="subscript"/>
        <sz val="11"/>
        <color theme="1"/>
        <rFont val="Calibri"/>
        <family val="2"/>
        <scheme val="minor"/>
      </rPr>
      <t>Lt</t>
    </r>
  </si>
  <si>
    <t>Mean</t>
  </si>
  <si>
    <t>StDev</t>
  </si>
  <si>
    <t>Initial</t>
  </si>
  <si>
    <t>Difference</t>
  </si>
  <si>
    <t>percentage growth</t>
  </si>
  <si>
    <t>=</t>
  </si>
  <si>
    <t>45 fold larger</t>
  </si>
  <si>
    <t>Exp1</t>
  </si>
  <si>
    <t>Exp2</t>
  </si>
  <si>
    <t>exp</t>
  </si>
  <si>
    <t>Loam</t>
  </si>
  <si>
    <t>Sand</t>
  </si>
  <si>
    <t>Ind.</t>
  </si>
  <si>
    <t>Anzahl Collembolen:</t>
  </si>
  <si>
    <t>Ind/cm²</t>
  </si>
  <si>
    <t>Ind/m²</t>
  </si>
  <si>
    <t>Richtwert:</t>
  </si>
  <si>
    <t>cm²</t>
  </si>
  <si>
    <t>Fläche Mikrokosmos:</t>
  </si>
  <si>
    <t>Anzahl Collembolen auf 10 cm²</t>
  </si>
  <si>
    <t>Experiment</t>
  </si>
  <si>
    <t>25 cm-2</t>
  </si>
  <si>
    <t>MK-1</t>
  </si>
  <si>
    <t>m-2</t>
  </si>
  <si>
    <t>Means</t>
  </si>
  <si>
    <t xml:space="preserve">± </t>
  </si>
  <si>
    <t>Population growth</t>
  </si>
  <si>
    <t>Mainexperiment</t>
  </si>
  <si>
    <t>Controlexperiment</t>
  </si>
  <si>
    <t>9032 (± 928)</t>
  </si>
  <si>
    <t>14447 (± 1391.6)</t>
  </si>
  <si>
    <t>9629 (± 901.9)</t>
  </si>
  <si>
    <t>6319 (± 1194.3)</t>
  </si>
  <si>
    <t>18782 (± 1727.9)</t>
  </si>
  <si>
    <t>14766 (± 2478.3)</t>
  </si>
  <si>
    <t>11247 (± 1525)</t>
  </si>
  <si>
    <t>4487 (± 438)</t>
  </si>
  <si>
    <r>
      <t>Ind/MC</t>
    </r>
    <r>
      <rPr>
        <vertAlign val="subscript"/>
        <sz val="11"/>
        <color theme="1"/>
        <rFont val="Calibri"/>
        <family val="2"/>
        <scheme val="minor"/>
      </rPr>
      <t>Surface</t>
    </r>
  </si>
  <si>
    <t>Population</t>
  </si>
  <si>
    <t>soiltype</t>
  </si>
  <si>
    <t>Earthworm presence</t>
  </si>
  <si>
    <t>Interaction</t>
  </si>
  <si>
    <t xml:space="preserve">p </t>
  </si>
  <si>
    <t>F1,12</t>
  </si>
  <si>
    <t>F1,8</t>
  </si>
  <si>
    <t>p</t>
  </si>
  <si>
    <t>MIN</t>
  </si>
  <si>
    <t>MAX</t>
  </si>
  <si>
    <r>
      <t xml:space="preserve">Exp1/Main-experiment: </t>
    </r>
    <r>
      <rPr>
        <b/>
        <vertAlign val="superscript"/>
        <sz val="11"/>
        <color theme="1"/>
        <rFont val="Arial Narrow"/>
        <family val="2"/>
      </rPr>
      <t>15</t>
    </r>
    <r>
      <rPr>
        <b/>
        <sz val="11"/>
        <color theme="1"/>
        <rFont val="Arial Narrow"/>
        <family val="2"/>
      </rPr>
      <t>N labelled leaf litter, high C:N</t>
    </r>
  </si>
  <si>
    <r>
      <t>15</t>
    </r>
    <r>
      <rPr>
        <sz val="11"/>
        <color theme="1"/>
        <rFont val="Arial Narrow"/>
        <family val="2"/>
      </rPr>
      <t>N-L/S</t>
    </r>
    <r>
      <rPr>
        <vertAlign val="subscript"/>
        <sz val="11"/>
        <color theme="1"/>
        <rFont val="Arial Narrow"/>
        <family val="2"/>
      </rPr>
      <t>Lt</t>
    </r>
  </si>
  <si>
    <r>
      <t>15</t>
    </r>
    <r>
      <rPr>
        <sz val="11"/>
        <color theme="1"/>
        <rFont val="Arial Narrow"/>
        <family val="2"/>
      </rPr>
      <t>N-L/S</t>
    </r>
    <r>
      <rPr>
        <vertAlign val="subscript"/>
        <sz val="11"/>
        <color theme="1"/>
        <rFont val="Arial Narrow"/>
        <family val="2"/>
      </rPr>
      <t>Fc</t>
    </r>
  </si>
  <si>
    <r>
      <t>15</t>
    </r>
    <r>
      <rPr>
        <sz val="11"/>
        <color theme="1"/>
        <rFont val="Arial Narrow"/>
        <family val="2"/>
      </rPr>
      <t>N-L/S</t>
    </r>
    <r>
      <rPr>
        <vertAlign val="subscript"/>
        <sz val="11"/>
        <color theme="1"/>
        <rFont val="Arial Narrow"/>
        <family val="2"/>
      </rPr>
      <t>Int</t>
    </r>
  </si>
  <si>
    <r>
      <t>15</t>
    </r>
    <r>
      <rPr>
        <sz val="11"/>
        <color theme="1"/>
        <rFont val="Arial Narrow"/>
        <family val="2"/>
      </rPr>
      <t>N-L/S</t>
    </r>
    <r>
      <rPr>
        <vertAlign val="subscript"/>
        <sz val="11"/>
        <color theme="1"/>
        <rFont val="Arial Narrow"/>
        <family val="2"/>
      </rPr>
      <t>C</t>
    </r>
  </si>
  <si>
    <t>L. terrestris</t>
  </si>
  <si>
    <t>F. candida</t>
  </si>
  <si>
    <t>L. terrestris x F. candida</t>
  </si>
  <si>
    <t>Soiltype</t>
  </si>
  <si>
    <r>
      <rPr>
        <i/>
        <sz val="11"/>
        <color theme="1"/>
        <rFont val="Arial Narrow"/>
        <family val="2"/>
      </rPr>
      <t>L. terrestris</t>
    </r>
    <r>
      <rPr>
        <sz val="11"/>
        <color theme="1"/>
        <rFont val="Arial Narrow"/>
        <family val="2"/>
      </rPr>
      <t xml:space="preserve"> x soiltype</t>
    </r>
  </si>
  <si>
    <r>
      <rPr>
        <i/>
        <sz val="11"/>
        <color theme="1"/>
        <rFont val="Arial Narrow"/>
        <family val="2"/>
      </rPr>
      <t>F.candida</t>
    </r>
    <r>
      <rPr>
        <sz val="11"/>
        <color theme="1"/>
        <rFont val="Arial Narrow"/>
        <family val="2"/>
      </rPr>
      <t xml:space="preserve"> x soiltype</t>
    </r>
  </si>
  <si>
    <t>L.terrestris x F. candida x soiltype</t>
  </si>
  <si>
    <t>Exp2/Control-experiment: nat. abundance, low C:N</t>
  </si>
  <si>
    <r>
      <rPr>
        <sz val="11"/>
        <color theme="1"/>
        <rFont val="Arial Narrow"/>
        <family val="2"/>
      </rPr>
      <t>NA-L/S</t>
    </r>
    <r>
      <rPr>
        <vertAlign val="subscript"/>
        <sz val="11"/>
        <color theme="1"/>
        <rFont val="Arial Narrow"/>
        <family val="2"/>
      </rPr>
      <t>Lt</t>
    </r>
  </si>
  <si>
    <r>
      <rPr>
        <sz val="11"/>
        <color theme="1"/>
        <rFont val="Arial Narrow"/>
        <family val="2"/>
      </rPr>
      <t>NA-L/S</t>
    </r>
    <r>
      <rPr>
        <vertAlign val="subscript"/>
        <sz val="11"/>
        <color theme="1"/>
        <rFont val="Arial Narrow"/>
        <family val="2"/>
      </rPr>
      <t>Fc</t>
    </r>
  </si>
  <si>
    <r>
      <rPr>
        <sz val="11"/>
        <color theme="1"/>
        <rFont val="Arial Narrow"/>
        <family val="2"/>
      </rPr>
      <t>NA-L/S</t>
    </r>
    <r>
      <rPr>
        <vertAlign val="subscript"/>
        <sz val="11"/>
        <color theme="1"/>
        <rFont val="Arial Narrow"/>
        <family val="2"/>
      </rPr>
      <t>int</t>
    </r>
  </si>
  <si>
    <r>
      <rPr>
        <sz val="11"/>
        <color theme="1"/>
        <rFont val="Arial Narrow"/>
        <family val="2"/>
      </rPr>
      <t>NA-L/S</t>
    </r>
    <r>
      <rPr>
        <vertAlign val="subscript"/>
        <sz val="11"/>
        <color theme="1"/>
        <rFont val="Arial Narrow"/>
        <family val="2"/>
      </rPr>
      <t>C</t>
    </r>
  </si>
  <si>
    <t>Levels of significance: * &lt; 0.05; ** &lt; 0.01; *** &lt; 0.001.</t>
  </si>
  <si>
    <t>Collembolan population</t>
  </si>
  <si>
    <r>
      <t>Ind/cm²</t>
    </r>
    <r>
      <rPr>
        <vertAlign val="subscript"/>
        <sz val="11"/>
        <color theme="1"/>
        <rFont val="Calibri"/>
        <family val="2"/>
        <scheme val="minor"/>
      </rPr>
      <t>MC-surface</t>
    </r>
  </si>
  <si>
    <t>n.s.</t>
  </si>
  <si>
    <t>**</t>
  </si>
  <si>
    <t>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</si>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</sst>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20"/>
      <color theme="1"/>
      <name val="Arial Narrow"/>
      <family val="2"/>
    </font>
    <font>
      <b/>
      <vertAlign val="superscript"/>
      <sz val="11"/>
      <color theme="1"/>
      <name val="Arial Narrow"/>
      <family val="2"/>
    </font>
    <font>
      <vertAlign val="superscript"/>
      <sz val="11"/>
      <color theme="1"/>
      <name val="Arial Narrow"/>
      <family val="2"/>
    </font>
    <font>
      <vertAlign val="subscript"/>
      <sz val="11"/>
      <color theme="1"/>
      <name val="Arial Narrow"/>
      <family val="2"/>
    </font>
    <font>
      <i/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4" fontId="4" fillId="0" borderId="0" xfId="0" applyNumberFormat="1" applyFont="1"/>
    <xf numFmtId="0" fontId="7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0" fillId="0" borderId="1" xfId="0" applyBorder="1"/>
    <xf numFmtId="0" fontId="8" fillId="0" borderId="0" xfId="0" applyFont="1"/>
    <xf numFmtId="0" fontId="2" fillId="0" borderId="0" xfId="1"/>
    <xf numFmtId="0" fontId="9" fillId="0" borderId="0" xfId="1" applyFont="1"/>
    <xf numFmtId="0" fontId="10" fillId="0" borderId="0" xfId="1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right"/>
    </xf>
    <xf numFmtId="0" fontId="1" fillId="0" borderId="2" xfId="0" applyFont="1" applyBorder="1"/>
    <xf numFmtId="0" fontId="9" fillId="0" borderId="3" xfId="0" applyFont="1" applyBorder="1"/>
    <xf numFmtId="0" fontId="9" fillId="0" borderId="0" xfId="0" applyFont="1" applyBorder="1"/>
    <xf numFmtId="0" fontId="1" fillId="0" borderId="1" xfId="0" applyFont="1" applyBorder="1"/>
    <xf numFmtId="0" fontId="9" fillId="0" borderId="0" xfId="0" applyFont="1"/>
    <xf numFmtId="0" fontId="12" fillId="0" borderId="0" xfId="0" applyFont="1"/>
    <xf numFmtId="0" fontId="1" fillId="0" borderId="0" xfId="0" applyFont="1"/>
    <xf numFmtId="0" fontId="14" fillId="0" borderId="0" xfId="0" applyFont="1"/>
    <xf numFmtId="0" fontId="1" fillId="0" borderId="0" xfId="0" applyFont="1" applyBorder="1"/>
    <xf numFmtId="0" fontId="1" fillId="0" borderId="2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2" applyFont="1"/>
    <xf numFmtId="164" fontId="1" fillId="0" borderId="0" xfId="0" applyNumberFormat="1" applyFont="1"/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horizontal="left"/>
    </xf>
  </cellXfs>
  <cellStyles count="3">
    <cellStyle name="Standard" xfId="0" builtinId="0"/>
    <cellStyle name="Standard 2" xfId="1"/>
    <cellStyle name="Standard 2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baseColWidth="10" defaultRowHeight="16.5" x14ac:dyDescent="0.3"/>
  <cols>
    <col min="1" max="1" width="18.7109375" style="9" customWidth="1"/>
    <col min="2" max="16384" width="11.42578125" style="9"/>
  </cols>
  <sheetData>
    <row r="1" spans="1:3" ht="25.5" x14ac:dyDescent="0.35">
      <c r="A1" s="11" t="s">
        <v>65</v>
      </c>
    </row>
    <row r="3" spans="1:3" x14ac:dyDescent="0.3">
      <c r="A3" s="9" t="s">
        <v>64</v>
      </c>
      <c r="B3" s="9">
        <f>5^2*PI()</f>
        <v>78.539816339744831</v>
      </c>
      <c r="C3" s="9" t="s">
        <v>63</v>
      </c>
    </row>
    <row r="5" spans="1:3" x14ac:dyDescent="0.3">
      <c r="A5" s="9" t="s">
        <v>62</v>
      </c>
      <c r="B5" s="9">
        <v>30000</v>
      </c>
      <c r="C5" s="9" t="s">
        <v>61</v>
      </c>
    </row>
    <row r="6" spans="1:3" x14ac:dyDescent="0.3">
      <c r="B6" s="9">
        <v>3</v>
      </c>
      <c r="C6" s="9" t="s">
        <v>60</v>
      </c>
    </row>
    <row r="8" spans="1:3" x14ac:dyDescent="0.3">
      <c r="A8" s="9" t="s">
        <v>59</v>
      </c>
      <c r="B8" s="10">
        <f>B3*B6</f>
        <v>235.61944901923448</v>
      </c>
      <c r="C8" s="10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I2" sqref="I2"/>
    </sheetView>
  </sheetViews>
  <sheetFormatPr baseColWidth="10" defaultRowHeight="15" x14ac:dyDescent="0.25"/>
  <cols>
    <col min="2" max="2" width="10.28515625" bestFit="1" customWidth="1"/>
    <col min="3" max="3" width="11.28515625" bestFit="1" customWidth="1"/>
    <col min="13" max="13" width="22.5703125" bestFit="1" customWidth="1"/>
    <col min="14" max="14" width="8.85546875" customWidth="1"/>
    <col min="15" max="15" width="12.85546875" bestFit="1" customWidth="1"/>
    <col min="16" max="16" width="11.7109375" style="1" bestFit="1" customWidth="1"/>
  </cols>
  <sheetData>
    <row r="1" spans="1:21" x14ac:dyDescent="0.25">
      <c r="A1" t="s">
        <v>0</v>
      </c>
      <c r="B1" t="s">
        <v>22</v>
      </c>
      <c r="C1" t="s">
        <v>66</v>
      </c>
      <c r="D1" t="s">
        <v>1</v>
      </c>
      <c r="E1" t="s">
        <v>2</v>
      </c>
      <c r="F1" t="s">
        <v>3</v>
      </c>
      <c r="G1" t="s">
        <v>46</v>
      </c>
      <c r="H1" t="s">
        <v>67</v>
      </c>
      <c r="I1" t="s">
        <v>68</v>
      </c>
      <c r="J1" t="s">
        <v>69</v>
      </c>
      <c r="L1" t="s">
        <v>5</v>
      </c>
      <c r="M1" t="s">
        <v>6</v>
      </c>
      <c r="N1" t="s">
        <v>14</v>
      </c>
      <c r="O1" t="s">
        <v>7</v>
      </c>
      <c r="P1" s="1" t="s">
        <v>8</v>
      </c>
      <c r="S1" t="s">
        <v>11</v>
      </c>
    </row>
    <row r="2" spans="1:21" x14ac:dyDescent="0.25">
      <c r="A2">
        <v>5</v>
      </c>
      <c r="B2" t="s">
        <v>17</v>
      </c>
      <c r="C2" t="s">
        <v>53</v>
      </c>
      <c r="D2">
        <v>245</v>
      </c>
      <c r="E2">
        <v>296</v>
      </c>
      <c r="G2">
        <f>AVERAGE(D2:F2)</f>
        <v>270.5</v>
      </c>
      <c r="H2">
        <f>G2*10</f>
        <v>2705</v>
      </c>
      <c r="I2">
        <f>H2/25*78.54</f>
        <v>8498.0280000000002</v>
      </c>
      <c r="J2">
        <f>H2/25*10000</f>
        <v>1082000</v>
      </c>
      <c r="L2">
        <f>(D2+E2)/2*10</f>
        <v>2705</v>
      </c>
      <c r="M2">
        <f>AVERAGE(L2:L5)</f>
        <v>2875</v>
      </c>
      <c r="N2">
        <f>STDEV(L2:L5)/SQRT(COUNT(L2:L5))</f>
        <v>295.38110975483858</v>
      </c>
      <c r="O2">
        <f>M2/25*78.54</f>
        <v>9032.1</v>
      </c>
      <c r="P2" s="2">
        <f>M2/25*10000</f>
        <v>1150000</v>
      </c>
      <c r="Q2">
        <f>N2/25*10000</f>
        <v>118152.44390193543</v>
      </c>
      <c r="R2">
        <v>6</v>
      </c>
      <c r="S2" t="s">
        <v>10</v>
      </c>
      <c r="T2" t="s">
        <v>0</v>
      </c>
      <c r="U2">
        <v>235</v>
      </c>
    </row>
    <row r="3" spans="1:21" x14ac:dyDescent="0.25">
      <c r="A3">
        <v>6</v>
      </c>
      <c r="B3" t="s">
        <v>17</v>
      </c>
      <c r="C3" t="s">
        <v>53</v>
      </c>
      <c r="D3">
        <v>297</v>
      </c>
      <c r="E3">
        <v>292</v>
      </c>
      <c r="G3">
        <f t="shared" ref="G3:G29" si="0">AVERAGE(D3:F3)</f>
        <v>294.5</v>
      </c>
      <c r="H3">
        <f t="shared" ref="H3:H29" si="1">G3*10</f>
        <v>2945</v>
      </c>
      <c r="I3">
        <f t="shared" ref="I3:I29" si="2">H3/25*78.54</f>
        <v>9252.0120000000006</v>
      </c>
      <c r="J3">
        <f t="shared" ref="J3:J29" si="3">H3/25*10000</f>
        <v>1178000</v>
      </c>
      <c r="L3">
        <f t="shared" ref="L3:L29" si="4">(D3+E3)/2*10</f>
        <v>2945</v>
      </c>
      <c r="O3">
        <f>N2/25*78.54</f>
        <v>927.96929440580095</v>
      </c>
      <c r="P3" s="2"/>
      <c r="T3" t="s">
        <v>13</v>
      </c>
      <c r="U3">
        <f>235/78.54</f>
        <v>2.9921059332824038</v>
      </c>
    </row>
    <row r="4" spans="1:21" x14ac:dyDescent="0.25">
      <c r="A4">
        <v>7</v>
      </c>
      <c r="B4" t="s">
        <v>17</v>
      </c>
      <c r="C4" t="s">
        <v>53</v>
      </c>
      <c r="D4">
        <v>380</v>
      </c>
      <c r="E4">
        <v>347</v>
      </c>
      <c r="G4">
        <f t="shared" si="0"/>
        <v>363.5</v>
      </c>
      <c r="H4">
        <f t="shared" si="1"/>
        <v>3635</v>
      </c>
      <c r="I4">
        <f t="shared" si="2"/>
        <v>11419.716000000002</v>
      </c>
      <c r="J4">
        <f t="shared" si="3"/>
        <v>1454000</v>
      </c>
      <c r="L4">
        <f t="shared" si="4"/>
        <v>3635</v>
      </c>
      <c r="P4" s="2"/>
      <c r="T4" t="s">
        <v>12</v>
      </c>
      <c r="U4">
        <f>U3*10000</f>
        <v>29921.059332824039</v>
      </c>
    </row>
    <row r="5" spans="1:21" x14ac:dyDescent="0.25">
      <c r="A5">
        <v>8</v>
      </c>
      <c r="B5" t="s">
        <v>17</v>
      </c>
      <c r="C5" t="s">
        <v>53</v>
      </c>
      <c r="D5">
        <v>230</v>
      </c>
      <c r="E5">
        <v>213</v>
      </c>
      <c r="G5">
        <f t="shared" si="0"/>
        <v>221.5</v>
      </c>
      <c r="H5">
        <f t="shared" si="1"/>
        <v>2215</v>
      </c>
      <c r="I5">
        <f t="shared" si="2"/>
        <v>6958.6440000000002</v>
      </c>
      <c r="J5">
        <f t="shared" si="3"/>
        <v>886000</v>
      </c>
      <c r="L5">
        <f t="shared" si="4"/>
        <v>2215</v>
      </c>
      <c r="P5" s="2"/>
    </row>
    <row r="6" spans="1:21" x14ac:dyDescent="0.25">
      <c r="A6">
        <v>9</v>
      </c>
      <c r="B6" t="s">
        <v>18</v>
      </c>
      <c r="C6" t="s">
        <v>53</v>
      </c>
      <c r="D6">
        <v>463</v>
      </c>
      <c r="G6">
        <f t="shared" si="0"/>
        <v>463</v>
      </c>
      <c r="H6">
        <f t="shared" si="1"/>
        <v>4630</v>
      </c>
      <c r="I6">
        <f t="shared" si="2"/>
        <v>14545.608</v>
      </c>
      <c r="J6">
        <f t="shared" si="3"/>
        <v>1852000</v>
      </c>
      <c r="L6">
        <f>D6*10</f>
        <v>4630</v>
      </c>
      <c r="M6">
        <f>AVERAGE(L6:L9)</f>
        <v>4598.75</v>
      </c>
      <c r="N6">
        <f>STDEV(L6:L9)/SQRT(4)</f>
        <v>442.96526857832396</v>
      </c>
      <c r="O6">
        <f>M6/25*78.54</f>
        <v>14447.433000000001</v>
      </c>
      <c r="P6" s="2">
        <f>M6/25*10000</f>
        <v>1839500</v>
      </c>
      <c r="Q6">
        <f t="shared" ref="Q6:Q27" si="5">N6/25*10000</f>
        <v>177186.10743132958</v>
      </c>
      <c r="R6">
        <v>3</v>
      </c>
    </row>
    <row r="7" spans="1:21" x14ac:dyDescent="0.25">
      <c r="A7">
        <v>10</v>
      </c>
      <c r="B7" t="s">
        <v>18</v>
      </c>
      <c r="C7" t="s">
        <v>53</v>
      </c>
      <c r="D7">
        <v>593</v>
      </c>
      <c r="E7">
        <v>574</v>
      </c>
      <c r="G7">
        <f t="shared" si="0"/>
        <v>583.5</v>
      </c>
      <c r="H7">
        <f t="shared" si="1"/>
        <v>5835</v>
      </c>
      <c r="I7">
        <f t="shared" si="2"/>
        <v>18331.236000000001</v>
      </c>
      <c r="J7">
        <f t="shared" si="3"/>
        <v>2334000</v>
      </c>
      <c r="L7">
        <f t="shared" si="4"/>
        <v>5835</v>
      </c>
      <c r="O7">
        <f>N6/25*78.54</f>
        <v>1391.6196877656628</v>
      </c>
      <c r="P7" s="2"/>
    </row>
    <row r="8" spans="1:21" x14ac:dyDescent="0.25">
      <c r="A8">
        <v>11</v>
      </c>
      <c r="B8" t="s">
        <v>18</v>
      </c>
      <c r="C8" t="s">
        <v>53</v>
      </c>
      <c r="D8">
        <v>407</v>
      </c>
      <c r="G8">
        <f t="shared" si="0"/>
        <v>407</v>
      </c>
      <c r="H8">
        <f t="shared" si="1"/>
        <v>4070</v>
      </c>
      <c r="I8">
        <f t="shared" si="2"/>
        <v>12786.312000000002</v>
      </c>
      <c r="J8">
        <f t="shared" si="3"/>
        <v>1628000</v>
      </c>
      <c r="L8">
        <f>D8*10</f>
        <v>4070</v>
      </c>
      <c r="P8" s="2"/>
    </row>
    <row r="9" spans="1:21" x14ac:dyDescent="0.25">
      <c r="A9">
        <v>12</v>
      </c>
      <c r="B9" t="s">
        <v>18</v>
      </c>
      <c r="C9" t="s">
        <v>53</v>
      </c>
      <c r="D9">
        <v>386</v>
      </c>
      <c r="G9">
        <f t="shared" si="0"/>
        <v>386</v>
      </c>
      <c r="H9">
        <f t="shared" si="1"/>
        <v>3860</v>
      </c>
      <c r="I9">
        <f t="shared" si="2"/>
        <v>12126.576000000001</v>
      </c>
      <c r="J9">
        <f t="shared" si="3"/>
        <v>1544000</v>
      </c>
      <c r="L9">
        <f t="shared" ref="L9:L13" si="6">D9*10</f>
        <v>3860</v>
      </c>
      <c r="P9" s="2"/>
    </row>
    <row r="10" spans="1:21" x14ac:dyDescent="0.25">
      <c r="A10">
        <v>21</v>
      </c>
      <c r="B10" t="s">
        <v>17</v>
      </c>
      <c r="C10" t="s">
        <v>53</v>
      </c>
      <c r="D10">
        <v>359</v>
      </c>
      <c r="G10">
        <f t="shared" si="0"/>
        <v>359</v>
      </c>
      <c r="H10">
        <f t="shared" si="1"/>
        <v>3590</v>
      </c>
      <c r="I10">
        <f t="shared" si="2"/>
        <v>11278.344000000001</v>
      </c>
      <c r="J10">
        <f t="shared" si="3"/>
        <v>1436000</v>
      </c>
      <c r="L10">
        <f t="shared" si="6"/>
        <v>3590</v>
      </c>
      <c r="M10">
        <f>AVERAGE(L10:L13)</f>
        <v>3065</v>
      </c>
      <c r="N10">
        <f>STDEV(L10:L13)/SQRT(4)</f>
        <v>287.09754439911183</v>
      </c>
      <c r="O10">
        <f>M10/25*78.54</f>
        <v>9629.0040000000008</v>
      </c>
      <c r="P10" s="2">
        <f>M10/25*10000</f>
        <v>1226000</v>
      </c>
      <c r="Q10">
        <f t="shared" si="5"/>
        <v>114839.01775964473</v>
      </c>
      <c r="R10">
        <v>5</v>
      </c>
    </row>
    <row r="11" spans="1:21" x14ac:dyDescent="0.25">
      <c r="A11">
        <v>22</v>
      </c>
      <c r="B11" t="s">
        <v>17</v>
      </c>
      <c r="C11" t="s">
        <v>53</v>
      </c>
      <c r="D11">
        <v>335</v>
      </c>
      <c r="G11">
        <f t="shared" si="0"/>
        <v>335</v>
      </c>
      <c r="H11">
        <f t="shared" si="1"/>
        <v>3350</v>
      </c>
      <c r="I11">
        <f t="shared" si="2"/>
        <v>10524.36</v>
      </c>
      <c r="J11">
        <f t="shared" si="3"/>
        <v>1340000</v>
      </c>
      <c r="L11">
        <f t="shared" si="6"/>
        <v>3350</v>
      </c>
      <c r="O11">
        <f>N10/25*78.54</f>
        <v>901.94564548424978</v>
      </c>
      <c r="P11" s="2"/>
    </row>
    <row r="12" spans="1:21" x14ac:dyDescent="0.25">
      <c r="A12">
        <v>23</v>
      </c>
      <c r="B12" t="s">
        <v>17</v>
      </c>
      <c r="C12" t="s">
        <v>53</v>
      </c>
      <c r="D12">
        <v>227</v>
      </c>
      <c r="G12">
        <f t="shared" si="0"/>
        <v>227</v>
      </c>
      <c r="H12">
        <f t="shared" si="1"/>
        <v>2270</v>
      </c>
      <c r="I12">
        <f t="shared" si="2"/>
        <v>7131.4320000000007</v>
      </c>
      <c r="J12">
        <f t="shared" si="3"/>
        <v>908000</v>
      </c>
      <c r="L12">
        <f t="shared" si="6"/>
        <v>2270</v>
      </c>
      <c r="P12" s="2"/>
    </row>
    <row r="13" spans="1:21" x14ac:dyDescent="0.25">
      <c r="A13">
        <v>24</v>
      </c>
      <c r="B13" t="s">
        <v>17</v>
      </c>
      <c r="C13" t="s">
        <v>53</v>
      </c>
      <c r="D13">
        <v>305</v>
      </c>
      <c r="G13">
        <f t="shared" si="0"/>
        <v>305</v>
      </c>
      <c r="H13">
        <f t="shared" si="1"/>
        <v>3050</v>
      </c>
      <c r="I13">
        <f t="shared" si="2"/>
        <v>9581.880000000001</v>
      </c>
      <c r="J13">
        <f t="shared" si="3"/>
        <v>1220000</v>
      </c>
      <c r="L13">
        <f t="shared" si="6"/>
        <v>3050</v>
      </c>
      <c r="P13" s="2"/>
    </row>
    <row r="14" spans="1:21" x14ac:dyDescent="0.25">
      <c r="A14">
        <v>25</v>
      </c>
      <c r="B14" t="s">
        <v>18</v>
      </c>
      <c r="C14" t="s">
        <v>53</v>
      </c>
      <c r="D14">
        <v>323</v>
      </c>
      <c r="E14">
        <v>304</v>
      </c>
      <c r="G14">
        <f t="shared" si="0"/>
        <v>313.5</v>
      </c>
      <c r="H14">
        <f t="shared" si="1"/>
        <v>3135</v>
      </c>
      <c r="I14">
        <f t="shared" si="2"/>
        <v>9848.9160000000011</v>
      </c>
      <c r="J14">
        <f t="shared" si="3"/>
        <v>1254000</v>
      </c>
      <c r="L14">
        <f t="shared" si="4"/>
        <v>3135</v>
      </c>
      <c r="M14">
        <f>AVERAGE(L14:L17)</f>
        <v>2011.25</v>
      </c>
      <c r="N14">
        <f>STDEV(L14:L17)/SQRT(4)</f>
        <v>380.15553286341452</v>
      </c>
      <c r="O14">
        <f>M14/25*78.54</f>
        <v>6318.5430000000006</v>
      </c>
      <c r="P14" s="2">
        <f>M14/25*10000</f>
        <v>804500</v>
      </c>
      <c r="Q14">
        <f t="shared" si="5"/>
        <v>152062.21314536582</v>
      </c>
      <c r="R14">
        <v>7</v>
      </c>
    </row>
    <row r="15" spans="1:21" x14ac:dyDescent="0.25">
      <c r="A15">
        <v>26</v>
      </c>
      <c r="B15" t="s">
        <v>18</v>
      </c>
      <c r="C15" t="s">
        <v>53</v>
      </c>
      <c r="D15">
        <v>154</v>
      </c>
      <c r="G15">
        <f t="shared" si="0"/>
        <v>154</v>
      </c>
      <c r="H15">
        <f t="shared" si="1"/>
        <v>1540</v>
      </c>
      <c r="I15">
        <f t="shared" si="2"/>
        <v>4838.0640000000003</v>
      </c>
      <c r="J15">
        <f t="shared" si="3"/>
        <v>616000</v>
      </c>
      <c r="L15">
        <f>D15*10</f>
        <v>1540</v>
      </c>
      <c r="O15">
        <f>N14/25*78.54</f>
        <v>1194.2966220437031</v>
      </c>
    </row>
    <row r="16" spans="1:21" x14ac:dyDescent="0.25">
      <c r="A16">
        <v>27</v>
      </c>
      <c r="B16" t="s">
        <v>18</v>
      </c>
      <c r="C16" t="s">
        <v>53</v>
      </c>
      <c r="D16">
        <v>155</v>
      </c>
      <c r="G16">
        <f t="shared" si="0"/>
        <v>155</v>
      </c>
      <c r="H16">
        <f t="shared" si="1"/>
        <v>1550</v>
      </c>
      <c r="I16">
        <f t="shared" si="2"/>
        <v>4869.4800000000005</v>
      </c>
      <c r="J16">
        <f t="shared" si="3"/>
        <v>620000</v>
      </c>
      <c r="L16">
        <f t="shared" ref="L16:L17" si="7">D16*10</f>
        <v>1550</v>
      </c>
    </row>
    <row r="17" spans="1:18" x14ac:dyDescent="0.25">
      <c r="A17">
        <v>28</v>
      </c>
      <c r="B17" t="s">
        <v>18</v>
      </c>
      <c r="C17" t="s">
        <v>53</v>
      </c>
      <c r="D17">
        <v>182</v>
      </c>
      <c r="G17">
        <f t="shared" si="0"/>
        <v>182</v>
      </c>
      <c r="H17">
        <f t="shared" si="1"/>
        <v>1820</v>
      </c>
      <c r="I17">
        <f t="shared" si="2"/>
        <v>5717.7120000000004</v>
      </c>
      <c r="J17">
        <f t="shared" si="3"/>
        <v>728000</v>
      </c>
      <c r="L17">
        <f t="shared" si="7"/>
        <v>1820</v>
      </c>
    </row>
    <row r="18" spans="1:18" x14ac:dyDescent="0.25">
      <c r="A18">
        <v>36</v>
      </c>
      <c r="B18" t="s">
        <v>17</v>
      </c>
      <c r="C18" t="s">
        <v>54</v>
      </c>
      <c r="D18">
        <v>475</v>
      </c>
      <c r="E18">
        <v>502</v>
      </c>
      <c r="G18">
        <f t="shared" si="0"/>
        <v>488.5</v>
      </c>
      <c r="H18">
        <f t="shared" si="1"/>
        <v>4885</v>
      </c>
      <c r="I18">
        <f t="shared" si="2"/>
        <v>15346.716000000002</v>
      </c>
      <c r="J18">
        <f t="shared" si="3"/>
        <v>1954000</v>
      </c>
      <c r="L18">
        <f t="shared" si="4"/>
        <v>4885</v>
      </c>
      <c r="M18">
        <f>AVERAGE(L18:L20)</f>
        <v>5978.333333333333</v>
      </c>
      <c r="N18">
        <f>STDEV(L18:L20)/SQRT(3)</f>
        <v>550.01767648362477</v>
      </c>
      <c r="O18">
        <f>M18/25*78.54</f>
        <v>18781.531999999999</v>
      </c>
      <c r="P18" s="3">
        <f>M18/25*10000</f>
        <v>2391333.3333333335</v>
      </c>
      <c r="Q18">
        <f t="shared" si="5"/>
        <v>220007.0705934499</v>
      </c>
      <c r="R18">
        <v>1</v>
      </c>
    </row>
    <row r="19" spans="1:18" x14ac:dyDescent="0.25">
      <c r="A19">
        <v>37</v>
      </c>
      <c r="B19" t="s">
        <v>17</v>
      </c>
      <c r="C19" t="s">
        <v>54</v>
      </c>
      <c r="D19">
        <v>663</v>
      </c>
      <c r="G19">
        <f t="shared" si="0"/>
        <v>663</v>
      </c>
      <c r="H19">
        <f t="shared" si="1"/>
        <v>6630</v>
      </c>
      <c r="I19">
        <f t="shared" si="2"/>
        <v>20828.808000000001</v>
      </c>
      <c r="J19">
        <f t="shared" si="3"/>
        <v>2652000</v>
      </c>
      <c r="L19">
        <f>D19*10</f>
        <v>6630</v>
      </c>
      <c r="O19">
        <f>N18/25*78.54</f>
        <v>1727.9355324409555</v>
      </c>
      <c r="P19" s="3"/>
    </row>
    <row r="20" spans="1:18" x14ac:dyDescent="0.25">
      <c r="A20">
        <v>38</v>
      </c>
      <c r="B20" t="s">
        <v>17</v>
      </c>
      <c r="C20" t="s">
        <v>54</v>
      </c>
      <c r="D20">
        <v>642</v>
      </c>
      <c r="G20">
        <f t="shared" si="0"/>
        <v>642</v>
      </c>
      <c r="H20">
        <f t="shared" si="1"/>
        <v>6420</v>
      </c>
      <c r="I20">
        <f t="shared" si="2"/>
        <v>20169.072000000004</v>
      </c>
      <c r="J20">
        <f t="shared" si="3"/>
        <v>2568000</v>
      </c>
      <c r="L20">
        <f>D20*10</f>
        <v>6420</v>
      </c>
      <c r="P20" s="3"/>
    </row>
    <row r="21" spans="1:18" x14ac:dyDescent="0.25">
      <c r="A21">
        <v>39</v>
      </c>
      <c r="B21" t="s">
        <v>18</v>
      </c>
      <c r="C21" t="s">
        <v>54</v>
      </c>
      <c r="D21">
        <v>418</v>
      </c>
      <c r="G21">
        <f t="shared" si="0"/>
        <v>418</v>
      </c>
      <c r="H21">
        <f t="shared" si="1"/>
        <v>4180</v>
      </c>
      <c r="I21">
        <f t="shared" si="2"/>
        <v>13131.888000000001</v>
      </c>
      <c r="J21">
        <f t="shared" si="3"/>
        <v>1672000</v>
      </c>
      <c r="L21">
        <f>D21*10</f>
        <v>4180</v>
      </c>
      <c r="M21">
        <f>AVERAGE(L21:L23)</f>
        <v>4700</v>
      </c>
      <c r="N21">
        <f>STDEV(L21:L23)/SQRT(3)</f>
        <v>788.85993687092514</v>
      </c>
      <c r="O21">
        <f>M21/25*78.54</f>
        <v>14765.52</v>
      </c>
      <c r="P21" s="3">
        <f>M21/25*10000</f>
        <v>1880000</v>
      </c>
      <c r="Q21">
        <f t="shared" si="5"/>
        <v>315543.97474837006</v>
      </c>
      <c r="R21">
        <v>2</v>
      </c>
    </row>
    <row r="22" spans="1:18" x14ac:dyDescent="0.25">
      <c r="A22">
        <v>40</v>
      </c>
      <c r="B22" t="s">
        <v>18</v>
      </c>
      <c r="C22" t="s">
        <v>54</v>
      </c>
      <c r="D22">
        <v>351</v>
      </c>
      <c r="E22">
        <v>383</v>
      </c>
      <c r="G22">
        <f t="shared" si="0"/>
        <v>367</v>
      </c>
      <c r="H22">
        <f t="shared" si="1"/>
        <v>3670</v>
      </c>
      <c r="I22">
        <f t="shared" si="2"/>
        <v>11529.672000000002</v>
      </c>
      <c r="J22">
        <f t="shared" si="3"/>
        <v>1468000</v>
      </c>
      <c r="L22">
        <f t="shared" si="4"/>
        <v>3670</v>
      </c>
      <c r="O22">
        <f>N21/25*78.54</f>
        <v>2478.2823776736986</v>
      </c>
      <c r="P22" s="3"/>
    </row>
    <row r="23" spans="1:18" x14ac:dyDescent="0.25">
      <c r="A23">
        <v>41</v>
      </c>
      <c r="B23" t="s">
        <v>18</v>
      </c>
      <c r="C23" t="s">
        <v>54</v>
      </c>
      <c r="D23">
        <v>590</v>
      </c>
      <c r="E23">
        <v>660</v>
      </c>
      <c r="F23" t="s">
        <v>4</v>
      </c>
      <c r="G23">
        <f>AVERAGE(D23:E23)</f>
        <v>625</v>
      </c>
      <c r="H23">
        <f t="shared" si="1"/>
        <v>6250</v>
      </c>
      <c r="I23">
        <f t="shared" si="2"/>
        <v>19635</v>
      </c>
      <c r="J23">
        <f t="shared" si="3"/>
        <v>2500000</v>
      </c>
      <c r="L23">
        <f t="shared" si="4"/>
        <v>6250</v>
      </c>
      <c r="P23" s="3"/>
    </row>
    <row r="24" spans="1:18" x14ac:dyDescent="0.25">
      <c r="A24">
        <v>48</v>
      </c>
      <c r="B24" t="s">
        <v>17</v>
      </c>
      <c r="C24" t="s">
        <v>54</v>
      </c>
      <c r="D24">
        <v>306</v>
      </c>
      <c r="G24">
        <f t="shared" si="0"/>
        <v>306</v>
      </c>
      <c r="H24">
        <f t="shared" si="1"/>
        <v>3060</v>
      </c>
      <c r="I24">
        <f t="shared" si="2"/>
        <v>9613.2960000000021</v>
      </c>
      <c r="J24">
        <f t="shared" si="3"/>
        <v>1224000</v>
      </c>
      <c r="L24">
        <f>D24*10</f>
        <v>3060</v>
      </c>
      <c r="M24">
        <f>AVERAGE(L24:L26)</f>
        <v>3580</v>
      </c>
      <c r="N24">
        <f>STDEV(L24:L26)/SQRT(3)</f>
        <v>485.42077966783967</v>
      </c>
      <c r="O24">
        <f>M24/25*78.54</f>
        <v>11246.928</v>
      </c>
      <c r="P24" s="3">
        <f>M24/25*10000</f>
        <v>1432000</v>
      </c>
      <c r="Q24">
        <f t="shared" si="5"/>
        <v>194168.31186713587</v>
      </c>
      <c r="R24">
        <v>4</v>
      </c>
    </row>
    <row r="25" spans="1:18" x14ac:dyDescent="0.25">
      <c r="A25">
        <v>49</v>
      </c>
      <c r="B25" t="s">
        <v>17</v>
      </c>
      <c r="C25" t="s">
        <v>54</v>
      </c>
      <c r="D25">
        <v>455</v>
      </c>
      <c r="G25">
        <f t="shared" si="0"/>
        <v>455</v>
      </c>
      <c r="H25">
        <f t="shared" si="1"/>
        <v>4550</v>
      </c>
      <c r="I25">
        <f t="shared" si="2"/>
        <v>14294.28</v>
      </c>
      <c r="J25">
        <f t="shared" si="3"/>
        <v>1820000</v>
      </c>
      <c r="L25">
        <f t="shared" ref="L25:L28" si="8">D25*10</f>
        <v>4550</v>
      </c>
      <c r="O25">
        <f>N24/25*78.54</f>
        <v>1524.9979214044852</v>
      </c>
      <c r="P25" s="3"/>
    </row>
    <row r="26" spans="1:18" x14ac:dyDescent="0.25">
      <c r="A26">
        <v>50</v>
      </c>
      <c r="B26" t="s">
        <v>17</v>
      </c>
      <c r="C26" t="s">
        <v>54</v>
      </c>
      <c r="D26">
        <v>313</v>
      </c>
      <c r="G26">
        <f t="shared" si="0"/>
        <v>313</v>
      </c>
      <c r="H26">
        <f t="shared" si="1"/>
        <v>3130</v>
      </c>
      <c r="I26">
        <f t="shared" si="2"/>
        <v>9833.2080000000005</v>
      </c>
      <c r="J26">
        <f t="shared" si="3"/>
        <v>1252000</v>
      </c>
      <c r="L26">
        <f t="shared" si="8"/>
        <v>3130</v>
      </c>
      <c r="P26" s="3"/>
    </row>
    <row r="27" spans="1:18" x14ac:dyDescent="0.25">
      <c r="A27">
        <v>51</v>
      </c>
      <c r="B27" t="s">
        <v>18</v>
      </c>
      <c r="C27" t="s">
        <v>54</v>
      </c>
      <c r="D27">
        <v>132</v>
      </c>
      <c r="G27">
        <f t="shared" si="0"/>
        <v>132</v>
      </c>
      <c r="H27">
        <f t="shared" si="1"/>
        <v>1320</v>
      </c>
      <c r="I27">
        <f t="shared" si="2"/>
        <v>4146.9120000000003</v>
      </c>
      <c r="J27">
        <f t="shared" si="3"/>
        <v>528000</v>
      </c>
      <c r="L27">
        <f t="shared" si="8"/>
        <v>1320</v>
      </c>
      <c r="M27">
        <f>AVERAGE(L27:L29)</f>
        <v>1428.3333333333333</v>
      </c>
      <c r="N27">
        <f>STDEV(L27:L29)/SQRT(3)</f>
        <v>139.41345383825467</v>
      </c>
      <c r="O27">
        <f>M27/25*78.54</f>
        <v>4487.2520000000004</v>
      </c>
      <c r="P27" s="3">
        <f>M27/25*10000</f>
        <v>571333.33333333337</v>
      </c>
      <c r="Q27">
        <f t="shared" si="5"/>
        <v>55765.381535301873</v>
      </c>
      <c r="R27">
        <v>8</v>
      </c>
    </row>
    <row r="28" spans="1:18" x14ac:dyDescent="0.25">
      <c r="A28">
        <v>52</v>
      </c>
      <c r="B28" t="s">
        <v>18</v>
      </c>
      <c r="C28" t="s">
        <v>54</v>
      </c>
      <c r="D28">
        <v>126</v>
      </c>
      <c r="G28">
        <f t="shared" si="0"/>
        <v>126</v>
      </c>
      <c r="H28">
        <f t="shared" si="1"/>
        <v>1260</v>
      </c>
      <c r="I28">
        <f t="shared" si="2"/>
        <v>3958.4160000000002</v>
      </c>
      <c r="J28">
        <f t="shared" si="3"/>
        <v>504000</v>
      </c>
      <c r="L28">
        <f t="shared" si="8"/>
        <v>1260</v>
      </c>
      <c r="O28">
        <f>N27/25*78.54</f>
        <v>437.9813065782609</v>
      </c>
    </row>
    <row r="29" spans="1:18" x14ac:dyDescent="0.25">
      <c r="A29">
        <v>53</v>
      </c>
      <c r="B29" t="s">
        <v>18</v>
      </c>
      <c r="C29" t="s">
        <v>54</v>
      </c>
      <c r="D29">
        <v>164</v>
      </c>
      <c r="E29">
        <v>177</v>
      </c>
      <c r="F29">
        <v>149</v>
      </c>
      <c r="G29">
        <f t="shared" si="0"/>
        <v>163.33333333333334</v>
      </c>
      <c r="H29">
        <f t="shared" si="1"/>
        <v>1633.3333333333335</v>
      </c>
      <c r="I29">
        <f t="shared" si="2"/>
        <v>5131.2800000000016</v>
      </c>
      <c r="J29">
        <f t="shared" si="3"/>
        <v>653333.33333333337</v>
      </c>
      <c r="L29">
        <f t="shared" si="4"/>
        <v>1705</v>
      </c>
    </row>
    <row r="31" spans="1:18" x14ac:dyDescent="0.25">
      <c r="L31" t="s">
        <v>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H1" sqref="H1"/>
    </sheetView>
  </sheetViews>
  <sheetFormatPr baseColWidth="10" defaultRowHeight="15" x14ac:dyDescent="0.25"/>
  <cols>
    <col min="1" max="1" width="3.7109375" bestFit="1" customWidth="1"/>
    <col min="2" max="2" width="5" bestFit="1" customWidth="1"/>
    <col min="3" max="3" width="5.140625" bestFit="1" customWidth="1"/>
    <col min="4" max="4" width="5.7109375" bestFit="1" customWidth="1"/>
    <col min="5" max="5" width="6" bestFit="1" customWidth="1"/>
    <col min="6" max="6" width="5" bestFit="1" customWidth="1"/>
    <col min="7" max="7" width="10" bestFit="1" customWidth="1"/>
  </cols>
  <sheetData>
    <row r="1" spans="1:7" x14ac:dyDescent="0.25">
      <c r="A1" t="s">
        <v>0</v>
      </c>
      <c r="B1" t="s">
        <v>15</v>
      </c>
      <c r="C1" t="s">
        <v>55</v>
      </c>
      <c r="D1" t="s">
        <v>16</v>
      </c>
      <c r="E1" t="s">
        <v>19</v>
      </c>
      <c r="F1" t="s">
        <v>20</v>
      </c>
      <c r="G1" t="s">
        <v>21</v>
      </c>
    </row>
    <row r="2" spans="1:7" x14ac:dyDescent="0.25">
      <c r="A2">
        <v>5</v>
      </c>
      <c r="B2" t="s">
        <v>17</v>
      </c>
      <c r="C2" t="s">
        <v>53</v>
      </c>
      <c r="D2" t="s">
        <v>56</v>
      </c>
      <c r="E2">
        <v>245</v>
      </c>
      <c r="F2">
        <v>2705</v>
      </c>
      <c r="G2">
        <f>F2/25*78.54</f>
        <v>8498.0280000000002</v>
      </c>
    </row>
    <row r="3" spans="1:7" x14ac:dyDescent="0.25">
      <c r="A3">
        <v>6</v>
      </c>
      <c r="B3" t="s">
        <v>17</v>
      </c>
      <c r="C3" t="s">
        <v>53</v>
      </c>
      <c r="D3" t="s">
        <v>56</v>
      </c>
      <c r="E3">
        <v>297</v>
      </c>
      <c r="F3">
        <v>2945</v>
      </c>
      <c r="G3">
        <f t="shared" ref="G3:G29" si="0">F3/25*78.54</f>
        <v>9252.0120000000006</v>
      </c>
    </row>
    <row r="4" spans="1:7" x14ac:dyDescent="0.25">
      <c r="A4">
        <v>7</v>
      </c>
      <c r="B4" t="s">
        <v>17</v>
      </c>
      <c r="C4" t="s">
        <v>53</v>
      </c>
      <c r="D4" t="s">
        <v>56</v>
      </c>
      <c r="E4">
        <v>380</v>
      </c>
      <c r="F4">
        <v>3635</v>
      </c>
      <c r="G4">
        <f t="shared" si="0"/>
        <v>11419.716000000002</v>
      </c>
    </row>
    <row r="5" spans="1:7" x14ac:dyDescent="0.25">
      <c r="A5">
        <v>8</v>
      </c>
      <c r="B5" t="s">
        <v>17</v>
      </c>
      <c r="C5" t="s">
        <v>53</v>
      </c>
      <c r="D5" t="s">
        <v>56</v>
      </c>
      <c r="E5">
        <v>230</v>
      </c>
      <c r="F5">
        <v>2215</v>
      </c>
      <c r="G5">
        <f t="shared" si="0"/>
        <v>6958.6440000000002</v>
      </c>
    </row>
    <row r="6" spans="1:7" x14ac:dyDescent="0.25">
      <c r="A6">
        <v>9</v>
      </c>
      <c r="B6" t="s">
        <v>18</v>
      </c>
      <c r="C6" t="s">
        <v>53</v>
      </c>
      <c r="D6" t="s">
        <v>56</v>
      </c>
      <c r="E6">
        <v>463</v>
      </c>
      <c r="F6">
        <v>4630</v>
      </c>
      <c r="G6">
        <f t="shared" si="0"/>
        <v>14545.608</v>
      </c>
    </row>
    <row r="7" spans="1:7" x14ac:dyDescent="0.25">
      <c r="A7">
        <v>10</v>
      </c>
      <c r="B7" t="s">
        <v>18</v>
      </c>
      <c r="C7" t="s">
        <v>53</v>
      </c>
      <c r="D7" t="s">
        <v>56</v>
      </c>
      <c r="E7">
        <v>593</v>
      </c>
      <c r="F7">
        <v>5835</v>
      </c>
      <c r="G7">
        <f t="shared" si="0"/>
        <v>18331.236000000001</v>
      </c>
    </row>
    <row r="8" spans="1:7" x14ac:dyDescent="0.25">
      <c r="A8">
        <v>11</v>
      </c>
      <c r="B8" t="s">
        <v>18</v>
      </c>
      <c r="C8" t="s">
        <v>53</v>
      </c>
      <c r="D8" t="s">
        <v>56</v>
      </c>
      <c r="E8">
        <v>407</v>
      </c>
      <c r="F8">
        <v>4070</v>
      </c>
      <c r="G8">
        <f t="shared" si="0"/>
        <v>12786.312000000002</v>
      </c>
    </row>
    <row r="9" spans="1:7" x14ac:dyDescent="0.25">
      <c r="A9">
        <v>12</v>
      </c>
      <c r="B9" t="s">
        <v>18</v>
      </c>
      <c r="C9" t="s">
        <v>53</v>
      </c>
      <c r="D9" t="s">
        <v>56</v>
      </c>
      <c r="E9">
        <v>386</v>
      </c>
      <c r="F9">
        <v>3860</v>
      </c>
      <c r="G9">
        <f t="shared" si="0"/>
        <v>12126.576000000001</v>
      </c>
    </row>
    <row r="10" spans="1:7" x14ac:dyDescent="0.25">
      <c r="A10">
        <v>21</v>
      </c>
      <c r="B10" t="s">
        <v>17</v>
      </c>
      <c r="C10" t="s">
        <v>53</v>
      </c>
      <c r="D10" t="s">
        <v>57</v>
      </c>
      <c r="E10">
        <v>359</v>
      </c>
      <c r="F10">
        <v>3590</v>
      </c>
      <c r="G10">
        <f t="shared" si="0"/>
        <v>11278.344000000001</v>
      </c>
    </row>
    <row r="11" spans="1:7" x14ac:dyDescent="0.25">
      <c r="A11">
        <v>22</v>
      </c>
      <c r="B11" t="s">
        <v>17</v>
      </c>
      <c r="C11" t="s">
        <v>53</v>
      </c>
      <c r="D11" t="s">
        <v>57</v>
      </c>
      <c r="E11">
        <v>335</v>
      </c>
      <c r="F11">
        <v>3350</v>
      </c>
      <c r="G11">
        <f t="shared" si="0"/>
        <v>10524.36</v>
      </c>
    </row>
    <row r="12" spans="1:7" x14ac:dyDescent="0.25">
      <c r="A12">
        <v>23</v>
      </c>
      <c r="B12" t="s">
        <v>17</v>
      </c>
      <c r="C12" t="s">
        <v>53</v>
      </c>
      <c r="D12" t="s">
        <v>57</v>
      </c>
      <c r="E12">
        <v>227</v>
      </c>
      <c r="F12">
        <v>2270</v>
      </c>
      <c r="G12">
        <f t="shared" si="0"/>
        <v>7131.4320000000007</v>
      </c>
    </row>
    <row r="13" spans="1:7" x14ac:dyDescent="0.25">
      <c r="A13">
        <v>24</v>
      </c>
      <c r="B13" t="s">
        <v>17</v>
      </c>
      <c r="C13" t="s">
        <v>53</v>
      </c>
      <c r="D13" t="s">
        <v>57</v>
      </c>
      <c r="E13">
        <v>305</v>
      </c>
      <c r="F13">
        <v>3050</v>
      </c>
      <c r="G13">
        <f t="shared" si="0"/>
        <v>9581.880000000001</v>
      </c>
    </row>
    <row r="14" spans="1:7" x14ac:dyDescent="0.25">
      <c r="A14">
        <v>25</v>
      </c>
      <c r="B14" t="s">
        <v>18</v>
      </c>
      <c r="C14" t="s">
        <v>53</v>
      </c>
      <c r="D14" t="s">
        <v>57</v>
      </c>
      <c r="E14">
        <v>323</v>
      </c>
      <c r="F14">
        <v>3135</v>
      </c>
      <c r="G14">
        <f t="shared" si="0"/>
        <v>9848.9160000000011</v>
      </c>
    </row>
    <row r="15" spans="1:7" x14ac:dyDescent="0.25">
      <c r="A15">
        <v>26</v>
      </c>
      <c r="B15" t="s">
        <v>18</v>
      </c>
      <c r="C15" t="s">
        <v>53</v>
      </c>
      <c r="D15" t="s">
        <v>57</v>
      </c>
      <c r="E15">
        <v>154</v>
      </c>
      <c r="F15">
        <v>1540</v>
      </c>
      <c r="G15">
        <f t="shared" si="0"/>
        <v>4838.0640000000003</v>
      </c>
    </row>
    <row r="16" spans="1:7" x14ac:dyDescent="0.25">
      <c r="A16">
        <v>27</v>
      </c>
      <c r="B16" t="s">
        <v>18</v>
      </c>
      <c r="C16" t="s">
        <v>53</v>
      </c>
      <c r="D16" t="s">
        <v>57</v>
      </c>
      <c r="E16">
        <v>155</v>
      </c>
      <c r="F16">
        <v>1550</v>
      </c>
      <c r="G16">
        <f t="shared" si="0"/>
        <v>4869.4800000000005</v>
      </c>
    </row>
    <row r="17" spans="1:7" x14ac:dyDescent="0.25">
      <c r="A17">
        <v>28</v>
      </c>
      <c r="B17" t="s">
        <v>18</v>
      </c>
      <c r="C17" t="s">
        <v>53</v>
      </c>
      <c r="D17" t="s">
        <v>57</v>
      </c>
      <c r="E17">
        <v>182</v>
      </c>
      <c r="F17">
        <v>1820</v>
      </c>
      <c r="G17">
        <f t="shared" si="0"/>
        <v>5717.7120000000004</v>
      </c>
    </row>
    <row r="18" spans="1:7" x14ac:dyDescent="0.25">
      <c r="A18">
        <v>36</v>
      </c>
      <c r="B18" t="s">
        <v>17</v>
      </c>
      <c r="C18" t="s">
        <v>54</v>
      </c>
      <c r="D18" t="s">
        <v>56</v>
      </c>
      <c r="E18">
        <v>475</v>
      </c>
      <c r="F18">
        <v>4885</v>
      </c>
      <c r="G18">
        <f t="shared" si="0"/>
        <v>15346.716000000002</v>
      </c>
    </row>
    <row r="19" spans="1:7" x14ac:dyDescent="0.25">
      <c r="A19">
        <v>37</v>
      </c>
      <c r="B19" t="s">
        <v>17</v>
      </c>
      <c r="C19" t="s">
        <v>54</v>
      </c>
      <c r="D19" t="s">
        <v>56</v>
      </c>
      <c r="E19">
        <v>663</v>
      </c>
      <c r="F19">
        <v>6630</v>
      </c>
      <c r="G19">
        <f t="shared" si="0"/>
        <v>20828.808000000001</v>
      </c>
    </row>
    <row r="20" spans="1:7" x14ac:dyDescent="0.25">
      <c r="A20">
        <v>38</v>
      </c>
      <c r="B20" t="s">
        <v>17</v>
      </c>
      <c r="C20" t="s">
        <v>54</v>
      </c>
      <c r="D20" t="s">
        <v>56</v>
      </c>
      <c r="E20">
        <v>642</v>
      </c>
      <c r="F20">
        <v>6420</v>
      </c>
      <c r="G20">
        <f t="shared" si="0"/>
        <v>20169.072000000004</v>
      </c>
    </row>
    <row r="21" spans="1:7" x14ac:dyDescent="0.25">
      <c r="A21">
        <v>39</v>
      </c>
      <c r="B21" t="s">
        <v>18</v>
      </c>
      <c r="C21" t="s">
        <v>54</v>
      </c>
      <c r="D21" t="s">
        <v>56</v>
      </c>
      <c r="E21">
        <v>418</v>
      </c>
      <c r="F21">
        <v>4180</v>
      </c>
      <c r="G21">
        <f t="shared" si="0"/>
        <v>13131.888000000001</v>
      </c>
    </row>
    <row r="22" spans="1:7" x14ac:dyDescent="0.25">
      <c r="A22">
        <v>40</v>
      </c>
      <c r="B22" t="s">
        <v>18</v>
      </c>
      <c r="C22" t="s">
        <v>54</v>
      </c>
      <c r="D22" t="s">
        <v>56</v>
      </c>
      <c r="E22">
        <v>351</v>
      </c>
      <c r="F22">
        <v>3670</v>
      </c>
      <c r="G22">
        <f t="shared" si="0"/>
        <v>11529.672000000002</v>
      </c>
    </row>
    <row r="23" spans="1:7" x14ac:dyDescent="0.25">
      <c r="A23">
        <v>41</v>
      </c>
      <c r="B23" t="s">
        <v>18</v>
      </c>
      <c r="C23" t="s">
        <v>54</v>
      </c>
      <c r="D23" t="s">
        <v>56</v>
      </c>
      <c r="E23">
        <v>590</v>
      </c>
      <c r="F23">
        <v>6250</v>
      </c>
      <c r="G23">
        <f t="shared" si="0"/>
        <v>19635</v>
      </c>
    </row>
    <row r="24" spans="1:7" x14ac:dyDescent="0.25">
      <c r="A24">
        <v>48</v>
      </c>
      <c r="B24" t="s">
        <v>17</v>
      </c>
      <c r="C24" t="s">
        <v>54</v>
      </c>
      <c r="D24" t="s">
        <v>57</v>
      </c>
      <c r="E24">
        <v>306</v>
      </c>
      <c r="F24">
        <v>3060</v>
      </c>
      <c r="G24">
        <f t="shared" si="0"/>
        <v>9613.2960000000021</v>
      </c>
    </row>
    <row r="25" spans="1:7" x14ac:dyDescent="0.25">
      <c r="A25">
        <v>49</v>
      </c>
      <c r="B25" t="s">
        <v>17</v>
      </c>
      <c r="C25" t="s">
        <v>54</v>
      </c>
      <c r="D25" t="s">
        <v>57</v>
      </c>
      <c r="E25">
        <v>455</v>
      </c>
      <c r="F25">
        <v>4550</v>
      </c>
      <c r="G25">
        <f t="shared" si="0"/>
        <v>14294.28</v>
      </c>
    </row>
    <row r="26" spans="1:7" x14ac:dyDescent="0.25">
      <c r="A26">
        <v>50</v>
      </c>
      <c r="B26" t="s">
        <v>17</v>
      </c>
      <c r="C26" t="s">
        <v>54</v>
      </c>
      <c r="D26" t="s">
        <v>57</v>
      </c>
      <c r="E26">
        <v>313</v>
      </c>
      <c r="F26">
        <v>3130</v>
      </c>
      <c r="G26">
        <f t="shared" si="0"/>
        <v>9833.2080000000005</v>
      </c>
    </row>
    <row r="27" spans="1:7" x14ac:dyDescent="0.25">
      <c r="A27">
        <v>51</v>
      </c>
      <c r="B27" t="s">
        <v>18</v>
      </c>
      <c r="C27" t="s">
        <v>54</v>
      </c>
      <c r="D27" t="s">
        <v>57</v>
      </c>
      <c r="E27">
        <v>132</v>
      </c>
      <c r="F27">
        <v>1320</v>
      </c>
      <c r="G27">
        <f t="shared" si="0"/>
        <v>4146.9120000000003</v>
      </c>
    </row>
    <row r="28" spans="1:7" x14ac:dyDescent="0.25">
      <c r="A28">
        <v>52</v>
      </c>
      <c r="B28" t="s">
        <v>18</v>
      </c>
      <c r="C28" t="s">
        <v>54</v>
      </c>
      <c r="D28" t="s">
        <v>57</v>
      </c>
      <c r="E28">
        <v>126</v>
      </c>
      <c r="F28">
        <v>1260</v>
      </c>
      <c r="G28">
        <f t="shared" si="0"/>
        <v>3958.4160000000002</v>
      </c>
    </row>
    <row r="29" spans="1:7" x14ac:dyDescent="0.25">
      <c r="A29">
        <v>53</v>
      </c>
      <c r="B29" t="s">
        <v>18</v>
      </c>
      <c r="C29" t="s">
        <v>54</v>
      </c>
      <c r="D29" t="s">
        <v>57</v>
      </c>
      <c r="E29">
        <v>164</v>
      </c>
      <c r="F29">
        <v>1705</v>
      </c>
      <c r="G29">
        <f t="shared" si="0"/>
        <v>5356.4280000000008</v>
      </c>
    </row>
  </sheetData>
  <sortState ref="B2:B5">
    <sortCondition ref="B2:B5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workbookViewId="0">
      <selection activeCell="B2" sqref="B2:G26"/>
    </sheetView>
  </sheetViews>
  <sheetFormatPr baseColWidth="10" defaultRowHeight="15" x14ac:dyDescent="0.25"/>
  <cols>
    <col min="5" max="5" width="2" bestFit="1" customWidth="1"/>
    <col min="6" max="6" width="5" bestFit="1" customWidth="1"/>
    <col min="9" max="9" width="2" bestFit="1" customWidth="1"/>
  </cols>
  <sheetData>
    <row r="2" spans="2:10" x14ac:dyDescent="0.25">
      <c r="B2" t="s">
        <v>22</v>
      </c>
      <c r="D2" t="s">
        <v>32</v>
      </c>
      <c r="H2" t="s">
        <v>31</v>
      </c>
    </row>
    <row r="3" spans="2:10" x14ac:dyDescent="0.25">
      <c r="D3" t="s">
        <v>33</v>
      </c>
      <c r="E3" s="4" t="s">
        <v>27</v>
      </c>
      <c r="F3" t="s">
        <v>34</v>
      </c>
      <c r="H3" t="s">
        <v>33</v>
      </c>
      <c r="I3" s="4" t="s">
        <v>27</v>
      </c>
      <c r="J3" t="s">
        <v>34</v>
      </c>
    </row>
    <row r="5" spans="2:10" x14ac:dyDescent="0.25">
      <c r="B5" t="s">
        <v>23</v>
      </c>
    </row>
    <row r="6" spans="2:10" ht="18.75" x14ac:dyDescent="0.35">
      <c r="B6" t="s">
        <v>28</v>
      </c>
      <c r="D6" s="5" t="s">
        <v>38</v>
      </c>
      <c r="E6" s="6" t="s">
        <v>27</v>
      </c>
      <c r="F6" s="5" t="s">
        <v>38</v>
      </c>
      <c r="I6" s="4" t="s">
        <v>27</v>
      </c>
    </row>
    <row r="7" spans="2:10" ht="18.75" x14ac:dyDescent="0.35">
      <c r="B7" t="s">
        <v>26</v>
      </c>
      <c r="D7" s="5">
        <v>9032</v>
      </c>
      <c r="E7" s="6" t="s">
        <v>27</v>
      </c>
      <c r="F7" s="5">
        <v>928</v>
      </c>
      <c r="I7" s="4" t="s">
        <v>27</v>
      </c>
    </row>
    <row r="8" spans="2:10" ht="18.75" x14ac:dyDescent="0.35">
      <c r="B8" t="s">
        <v>24</v>
      </c>
      <c r="D8" s="5">
        <v>14447</v>
      </c>
      <c r="E8" s="6" t="s">
        <v>27</v>
      </c>
      <c r="F8" s="5">
        <v>1392</v>
      </c>
      <c r="I8" s="4" t="s">
        <v>27</v>
      </c>
    </row>
    <row r="9" spans="2:10" ht="18.75" x14ac:dyDescent="0.35">
      <c r="B9" t="s">
        <v>30</v>
      </c>
      <c r="D9" s="5" t="s">
        <v>38</v>
      </c>
      <c r="E9" s="6" t="s">
        <v>27</v>
      </c>
      <c r="F9" s="5" t="s">
        <v>38</v>
      </c>
      <c r="I9" s="4" t="s">
        <v>27</v>
      </c>
    </row>
    <row r="10" spans="2:10" ht="18.75" x14ac:dyDescent="0.35">
      <c r="B10" t="s">
        <v>29</v>
      </c>
      <c r="D10" s="5">
        <v>9629</v>
      </c>
      <c r="E10" s="6" t="s">
        <v>27</v>
      </c>
      <c r="F10" s="5">
        <v>902</v>
      </c>
      <c r="I10" s="4" t="s">
        <v>27</v>
      </c>
    </row>
    <row r="11" spans="2:10" ht="18.75" x14ac:dyDescent="0.35">
      <c r="B11" t="s">
        <v>25</v>
      </c>
      <c r="D11" s="5">
        <v>6318</v>
      </c>
      <c r="E11" s="6" t="s">
        <v>27</v>
      </c>
      <c r="F11" s="5">
        <v>1194</v>
      </c>
      <c r="I11" s="4" t="s">
        <v>27</v>
      </c>
    </row>
    <row r="13" spans="2:10" x14ac:dyDescent="0.25">
      <c r="B13" t="s">
        <v>35</v>
      </c>
    </row>
    <row r="14" spans="2:10" x14ac:dyDescent="0.25">
      <c r="B14" t="s">
        <v>16</v>
      </c>
    </row>
    <row r="15" spans="2:10" x14ac:dyDescent="0.25">
      <c r="B15" t="s">
        <v>36</v>
      </c>
    </row>
    <row r="16" spans="2:10" x14ac:dyDescent="0.25">
      <c r="B16" t="s">
        <v>37</v>
      </c>
    </row>
    <row r="20" spans="2:6" x14ac:dyDescent="0.25">
      <c r="B20" t="s">
        <v>39</v>
      </c>
    </row>
    <row r="21" spans="2:6" ht="18" x14ac:dyDescent="0.35">
      <c r="B21" t="s">
        <v>45</v>
      </c>
      <c r="D21" s="5" t="s">
        <v>38</v>
      </c>
      <c r="E21" s="6" t="s">
        <v>27</v>
      </c>
      <c r="F21" s="5" t="s">
        <v>38</v>
      </c>
    </row>
    <row r="22" spans="2:6" ht="18" x14ac:dyDescent="0.35">
      <c r="B22" t="s">
        <v>44</v>
      </c>
      <c r="D22">
        <v>18782</v>
      </c>
      <c r="E22" s="6" t="s">
        <v>27</v>
      </c>
      <c r="F22" s="5">
        <v>1728</v>
      </c>
    </row>
    <row r="23" spans="2:6" ht="18" x14ac:dyDescent="0.35">
      <c r="B23" t="s">
        <v>43</v>
      </c>
      <c r="D23" s="5">
        <v>14766</v>
      </c>
      <c r="E23" s="6" t="s">
        <v>27</v>
      </c>
      <c r="F23" s="5">
        <v>2478</v>
      </c>
    </row>
    <row r="24" spans="2:6" ht="18" x14ac:dyDescent="0.35">
      <c r="B24" t="s">
        <v>42</v>
      </c>
      <c r="D24" s="5" t="s">
        <v>38</v>
      </c>
      <c r="E24" s="6" t="s">
        <v>27</v>
      </c>
      <c r="F24" s="5" t="s">
        <v>38</v>
      </c>
    </row>
    <row r="25" spans="2:6" ht="18" x14ac:dyDescent="0.35">
      <c r="B25" t="s">
        <v>41</v>
      </c>
      <c r="D25" s="5">
        <v>11247</v>
      </c>
      <c r="E25" s="6" t="s">
        <v>27</v>
      </c>
      <c r="F25" s="5">
        <v>1525</v>
      </c>
    </row>
    <row r="26" spans="2:6" ht="18" x14ac:dyDescent="0.35">
      <c r="B26" t="s">
        <v>40</v>
      </c>
      <c r="D26" s="5">
        <v>4487</v>
      </c>
      <c r="E26" s="6" t="s">
        <v>27</v>
      </c>
      <c r="F26" s="5">
        <v>438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O12" workbookViewId="0">
      <selection activeCell="J42" sqref="J42"/>
    </sheetView>
  </sheetViews>
  <sheetFormatPr baseColWidth="10" defaultRowHeight="15" x14ac:dyDescent="0.25"/>
  <cols>
    <col min="1" max="1" width="3.7109375" bestFit="1" customWidth="1"/>
    <col min="2" max="2" width="5" bestFit="1" customWidth="1"/>
    <col min="3" max="3" width="5.140625" bestFit="1" customWidth="1"/>
    <col min="4" max="4" width="5.7109375" bestFit="1" customWidth="1"/>
    <col min="5" max="5" width="6" bestFit="1" customWidth="1"/>
    <col min="6" max="6" width="5" bestFit="1" customWidth="1"/>
    <col min="7" max="7" width="10" bestFit="1" customWidth="1"/>
    <col min="21" max="21" width="12.5703125" customWidth="1"/>
    <col min="22" max="22" width="12.42578125" bestFit="1" customWidth="1"/>
    <col min="23" max="23" width="14.42578125" bestFit="1" customWidth="1"/>
    <col min="24" max="24" width="18.5703125" bestFit="1" customWidth="1"/>
  </cols>
  <sheetData>
    <row r="1" spans="1:24" x14ac:dyDescent="0.25">
      <c r="I1" t="s">
        <v>70</v>
      </c>
      <c r="M1" t="s">
        <v>34</v>
      </c>
    </row>
    <row r="2" spans="1:24" x14ac:dyDescent="0.25">
      <c r="A2" t="s">
        <v>0</v>
      </c>
      <c r="B2" t="s">
        <v>15</v>
      </c>
      <c r="C2" t="s">
        <v>55</v>
      </c>
      <c r="D2" t="s">
        <v>16</v>
      </c>
      <c r="E2" t="s">
        <v>19</v>
      </c>
      <c r="F2" t="s">
        <v>20</v>
      </c>
      <c r="G2" t="s">
        <v>21</v>
      </c>
      <c r="H2" t="s">
        <v>12</v>
      </c>
      <c r="I2" t="s">
        <v>19</v>
      </c>
      <c r="J2" t="s">
        <v>20</v>
      </c>
      <c r="K2" t="s">
        <v>21</v>
      </c>
      <c r="L2" t="s">
        <v>12</v>
      </c>
      <c r="M2" t="s">
        <v>19</v>
      </c>
      <c r="N2" t="s">
        <v>20</v>
      </c>
      <c r="O2" t="s">
        <v>21</v>
      </c>
      <c r="P2" t="s">
        <v>12</v>
      </c>
      <c r="S2" t="s">
        <v>22</v>
      </c>
      <c r="U2" t="s">
        <v>72</v>
      </c>
    </row>
    <row r="3" spans="1:24" x14ac:dyDescent="0.25">
      <c r="A3">
        <v>5</v>
      </c>
      <c r="B3" t="s">
        <v>17</v>
      </c>
      <c r="C3" t="s">
        <v>53</v>
      </c>
      <c r="D3" t="s">
        <v>56</v>
      </c>
      <c r="E3">
        <v>245</v>
      </c>
      <c r="F3">
        <v>2705</v>
      </c>
      <c r="G3">
        <f>F3/25*78.54</f>
        <v>8498.0280000000002</v>
      </c>
      <c r="H3">
        <f>Auszählung!J2</f>
        <v>1082000</v>
      </c>
      <c r="I3">
        <f>ROUND(AVERAGE(E3:E6),0)</f>
        <v>288</v>
      </c>
      <c r="J3">
        <f t="shared" ref="J3:L3" si="0">ROUND(AVERAGE(F3:F6),0)</f>
        <v>2875</v>
      </c>
      <c r="K3">
        <f t="shared" si="0"/>
        <v>9032</v>
      </c>
      <c r="L3">
        <f t="shared" si="0"/>
        <v>1150000</v>
      </c>
      <c r="M3">
        <f>ROUND((STDEV(E3:E6)/SQRT(COUNT(E3:E6))),1)</f>
        <v>33.9</v>
      </c>
      <c r="N3">
        <f t="shared" ref="N3:P3" si="1">ROUND((STDEV(F3:F6)/SQRT(COUNT(F3:F6))),1)</f>
        <v>295.39999999999998</v>
      </c>
      <c r="O3">
        <f t="shared" si="1"/>
        <v>928</v>
      </c>
      <c r="P3">
        <f t="shared" si="1"/>
        <v>118152.4</v>
      </c>
      <c r="U3" t="s">
        <v>33</v>
      </c>
      <c r="V3" s="4" t="s">
        <v>71</v>
      </c>
      <c r="W3" t="s">
        <v>34</v>
      </c>
    </row>
    <row r="4" spans="1:24" x14ac:dyDescent="0.25">
      <c r="A4">
        <v>6</v>
      </c>
      <c r="B4" t="s">
        <v>17</v>
      </c>
      <c r="C4" t="s">
        <v>53</v>
      </c>
      <c r="D4" t="s">
        <v>56</v>
      </c>
      <c r="E4">
        <v>297</v>
      </c>
      <c r="F4">
        <v>2945</v>
      </c>
      <c r="G4">
        <f t="shared" ref="G4:G30" si="2">F4/25*78.54</f>
        <v>9252.0120000000006</v>
      </c>
      <c r="H4">
        <f>Auszählung!J3</f>
        <v>1178000</v>
      </c>
      <c r="U4" t="s">
        <v>19</v>
      </c>
      <c r="V4" t="s">
        <v>20</v>
      </c>
      <c r="W4" t="s">
        <v>21</v>
      </c>
      <c r="X4" t="s">
        <v>12</v>
      </c>
    </row>
    <row r="5" spans="1:24" x14ac:dyDescent="0.25">
      <c r="A5">
        <v>7</v>
      </c>
      <c r="B5" t="s">
        <v>17</v>
      </c>
      <c r="C5" t="s">
        <v>53</v>
      </c>
      <c r="D5" t="s">
        <v>56</v>
      </c>
      <c r="E5">
        <v>380</v>
      </c>
      <c r="F5">
        <v>3635</v>
      </c>
      <c r="G5">
        <f t="shared" si="2"/>
        <v>11419.716000000002</v>
      </c>
      <c r="H5">
        <f>Auszählung!J4</f>
        <v>1454000</v>
      </c>
      <c r="S5" t="s">
        <v>23</v>
      </c>
    </row>
    <row r="6" spans="1:24" ht="18.75" x14ac:dyDescent="0.35">
      <c r="A6">
        <v>8</v>
      </c>
      <c r="B6" t="s">
        <v>17</v>
      </c>
      <c r="C6" t="s">
        <v>53</v>
      </c>
      <c r="D6" t="s">
        <v>56</v>
      </c>
      <c r="E6">
        <v>230</v>
      </c>
      <c r="F6">
        <v>2215</v>
      </c>
      <c r="G6">
        <f t="shared" si="2"/>
        <v>6958.6440000000002</v>
      </c>
      <c r="H6">
        <f>Auszählung!J5</f>
        <v>886000</v>
      </c>
      <c r="S6" t="s">
        <v>28</v>
      </c>
      <c r="U6" s="5"/>
      <c r="V6" s="6"/>
      <c r="W6" s="5"/>
    </row>
    <row r="7" spans="1:24" ht="18.75" x14ac:dyDescent="0.35">
      <c r="A7">
        <v>9</v>
      </c>
      <c r="B7" t="s">
        <v>18</v>
      </c>
      <c r="C7" t="s">
        <v>53</v>
      </c>
      <c r="D7" t="s">
        <v>56</v>
      </c>
      <c r="E7">
        <v>463</v>
      </c>
      <c r="F7">
        <v>4630</v>
      </c>
      <c r="G7">
        <f t="shared" si="2"/>
        <v>14545.608</v>
      </c>
      <c r="H7">
        <f>Auszählung!J6</f>
        <v>1852000</v>
      </c>
      <c r="I7">
        <f t="shared" ref="I7" si="3">ROUND(AVERAGE(E7:E10),0)</f>
        <v>462</v>
      </c>
      <c r="J7">
        <f t="shared" ref="J7" si="4">ROUND(AVERAGE(F7:F10),0)</f>
        <v>4599</v>
      </c>
      <c r="K7">
        <f t="shared" ref="K7" si="5">ROUND(AVERAGE(G7:G10),0)</f>
        <v>14447</v>
      </c>
      <c r="L7">
        <f t="shared" ref="L7" si="6">ROUND(AVERAGE(H7:H10),0)</f>
        <v>1839500</v>
      </c>
      <c r="M7">
        <f t="shared" ref="M7" si="7">ROUND((STDEV(E7:E10)/SQRT(COUNT(E7:E10))),1)</f>
        <v>46.5</v>
      </c>
      <c r="N7">
        <f t="shared" ref="N7" si="8">ROUND((STDEV(F7:F10)/SQRT(COUNT(F7:F10))),1)</f>
        <v>443</v>
      </c>
      <c r="O7">
        <f t="shared" ref="O7" si="9">ROUND((STDEV(G7:G10)/SQRT(COUNT(G7:G10))),1)</f>
        <v>1391.6</v>
      </c>
      <c r="P7">
        <f t="shared" ref="P7" si="10">ROUND((STDEV(H7:H10)/SQRT(COUNT(H7:H10))),1)</f>
        <v>177186.1</v>
      </c>
      <c r="S7" t="s">
        <v>26</v>
      </c>
      <c r="U7" s="5" t="str">
        <f>CONCATENATE(I3," (",$V$3,M3,")")</f>
        <v>288 (± 33.9)</v>
      </c>
      <c r="V7" s="5" t="str">
        <f>CONCATENATE(J3," (",$V$3,N3,")")</f>
        <v>2875 (± 295.4)</v>
      </c>
      <c r="W7" s="5" t="str">
        <f t="shared" ref="W7:X7" si="11">CONCATENATE(K3," (",$V$3,O3,")")</f>
        <v>9032 (± 928)</v>
      </c>
      <c r="X7" s="5" t="str">
        <f t="shared" si="11"/>
        <v>1150000 (± 118152.4)</v>
      </c>
    </row>
    <row r="8" spans="1:24" ht="18.75" x14ac:dyDescent="0.35">
      <c r="A8">
        <v>10</v>
      </c>
      <c r="B8" t="s">
        <v>18</v>
      </c>
      <c r="C8" t="s">
        <v>53</v>
      </c>
      <c r="D8" t="s">
        <v>56</v>
      </c>
      <c r="E8">
        <v>593</v>
      </c>
      <c r="F8">
        <v>5835</v>
      </c>
      <c r="G8">
        <f t="shared" si="2"/>
        <v>18331.236000000001</v>
      </c>
      <c r="H8">
        <f>Auszählung!J7</f>
        <v>2334000</v>
      </c>
      <c r="S8" t="s">
        <v>24</v>
      </c>
      <c r="U8" s="5" t="str">
        <f>CONCATENATE(I7," (",$V$3,M7,")")</f>
        <v>462 (± 46.5)</v>
      </c>
      <c r="V8" s="5" t="str">
        <f>CONCATENATE(J7," (",$V$3,N7,")")</f>
        <v>4599 (± 443)</v>
      </c>
      <c r="W8" s="5" t="str">
        <f t="shared" ref="W8:X8" si="12">CONCATENATE(K7," (",$V$3,O7,")")</f>
        <v>14447 (± 1391.6)</v>
      </c>
      <c r="X8" s="5" t="str">
        <f t="shared" si="12"/>
        <v>1839500 (± 177186.1)</v>
      </c>
    </row>
    <row r="9" spans="1:24" ht="18.75" x14ac:dyDescent="0.35">
      <c r="A9">
        <v>11</v>
      </c>
      <c r="B9" t="s">
        <v>18</v>
      </c>
      <c r="C9" t="s">
        <v>53</v>
      </c>
      <c r="D9" t="s">
        <v>56</v>
      </c>
      <c r="E9">
        <v>407</v>
      </c>
      <c r="F9">
        <v>4070</v>
      </c>
      <c r="G9">
        <f t="shared" si="2"/>
        <v>12786.312000000002</v>
      </c>
      <c r="H9">
        <f>Auszählung!J8</f>
        <v>1628000</v>
      </c>
      <c r="S9" t="s">
        <v>30</v>
      </c>
      <c r="U9" s="5"/>
      <c r="V9" s="5"/>
      <c r="W9" s="5"/>
      <c r="X9" s="5"/>
    </row>
    <row r="10" spans="1:24" ht="18.75" x14ac:dyDescent="0.35">
      <c r="A10">
        <v>12</v>
      </c>
      <c r="B10" t="s">
        <v>18</v>
      </c>
      <c r="C10" t="s">
        <v>53</v>
      </c>
      <c r="D10" t="s">
        <v>56</v>
      </c>
      <c r="E10">
        <v>386</v>
      </c>
      <c r="F10">
        <v>3860</v>
      </c>
      <c r="G10">
        <f t="shared" si="2"/>
        <v>12126.576000000001</v>
      </c>
      <c r="H10">
        <f>Auszählung!J9</f>
        <v>1544000</v>
      </c>
      <c r="S10" t="s">
        <v>29</v>
      </c>
      <c r="U10" s="5" t="str">
        <f>CONCATENATE(I11," (",$V$3,M11,")")</f>
        <v>307 (± 28.7)</v>
      </c>
      <c r="V10" s="5" t="str">
        <f>CONCATENATE(J11," (",$V$3,N11,")")</f>
        <v>3065 (± 287.1)</v>
      </c>
      <c r="W10" s="5" t="str">
        <f t="shared" ref="W10:X10" si="13">CONCATENATE(K11," (",$V$3,O11,")")</f>
        <v>9629 (± 901.9)</v>
      </c>
      <c r="X10" s="5" t="str">
        <f t="shared" si="13"/>
        <v>1226000 (± 114839)</v>
      </c>
    </row>
    <row r="11" spans="1:24" ht="18.75" x14ac:dyDescent="0.35">
      <c r="A11">
        <v>21</v>
      </c>
      <c r="B11" t="s">
        <v>17</v>
      </c>
      <c r="C11" t="s">
        <v>53</v>
      </c>
      <c r="D11" t="s">
        <v>57</v>
      </c>
      <c r="E11">
        <v>359</v>
      </c>
      <c r="F11">
        <v>3590</v>
      </c>
      <c r="G11">
        <f t="shared" si="2"/>
        <v>11278.344000000001</v>
      </c>
      <c r="H11">
        <f>Auszählung!J10</f>
        <v>1436000</v>
      </c>
      <c r="I11">
        <f t="shared" ref="I11" si="14">ROUND(AVERAGE(E11:E14),0)</f>
        <v>307</v>
      </c>
      <c r="J11">
        <f t="shared" ref="J11" si="15">ROUND(AVERAGE(F11:F14),0)</f>
        <v>3065</v>
      </c>
      <c r="K11">
        <f t="shared" ref="K11" si="16">ROUND(AVERAGE(G11:G14),0)</f>
        <v>9629</v>
      </c>
      <c r="L11">
        <f t="shared" ref="L11" si="17">ROUND(AVERAGE(H11:H14),0)</f>
        <v>1226000</v>
      </c>
      <c r="M11">
        <f t="shared" ref="M11" si="18">ROUND((STDEV(E11:E14)/SQRT(COUNT(E11:E14))),1)</f>
        <v>28.7</v>
      </c>
      <c r="N11">
        <f t="shared" ref="N11" si="19">ROUND((STDEV(F11:F14)/SQRT(COUNT(F11:F14))),1)</f>
        <v>287.10000000000002</v>
      </c>
      <c r="O11">
        <f t="shared" ref="O11" si="20">ROUND((STDEV(G11:G14)/SQRT(COUNT(G11:G14))),1)</f>
        <v>901.9</v>
      </c>
      <c r="P11">
        <f t="shared" ref="P11" si="21">ROUND((STDEV(H11:H14)/SQRT(COUNT(H11:H14))),1)</f>
        <v>114839</v>
      </c>
      <c r="S11" t="s">
        <v>25</v>
      </c>
      <c r="U11" s="5" t="str">
        <f>CONCATENATE(I15," (",$V$3,M15,")")</f>
        <v>204 (± 40.4)</v>
      </c>
      <c r="V11" s="5" t="str">
        <f>CONCATENATE(J15," (",$V$3,N15,")")</f>
        <v>2011 (± 380.2)</v>
      </c>
      <c r="W11" s="5" t="str">
        <f t="shared" ref="W11:X11" si="22">CONCATENATE(K15," (",$V$3,O15,")")</f>
        <v>6319 (± 1194.3)</v>
      </c>
      <c r="X11" s="5" t="str">
        <f t="shared" si="22"/>
        <v>804500 (± 152062.2)</v>
      </c>
    </row>
    <row r="12" spans="1:24" x14ac:dyDescent="0.25">
      <c r="A12">
        <v>22</v>
      </c>
      <c r="B12" t="s">
        <v>17</v>
      </c>
      <c r="C12" t="s">
        <v>53</v>
      </c>
      <c r="D12" t="s">
        <v>57</v>
      </c>
      <c r="E12">
        <v>335</v>
      </c>
      <c r="F12">
        <v>3350</v>
      </c>
      <c r="G12">
        <f t="shared" si="2"/>
        <v>10524.36</v>
      </c>
      <c r="H12">
        <f>Auszählung!J11</f>
        <v>1340000</v>
      </c>
    </row>
    <row r="13" spans="1:24" x14ac:dyDescent="0.25">
      <c r="A13">
        <v>23</v>
      </c>
      <c r="B13" t="s">
        <v>17</v>
      </c>
      <c r="C13" t="s">
        <v>53</v>
      </c>
      <c r="D13" t="s">
        <v>57</v>
      </c>
      <c r="E13">
        <v>227</v>
      </c>
      <c r="F13">
        <v>2270</v>
      </c>
      <c r="G13">
        <f t="shared" si="2"/>
        <v>7131.4320000000007</v>
      </c>
      <c r="H13">
        <f>Auszählung!J12</f>
        <v>908000</v>
      </c>
      <c r="S13" t="s">
        <v>35</v>
      </c>
    </row>
    <row r="14" spans="1:24" x14ac:dyDescent="0.25">
      <c r="A14">
        <v>24</v>
      </c>
      <c r="B14" t="s">
        <v>17</v>
      </c>
      <c r="C14" t="s">
        <v>53</v>
      </c>
      <c r="D14" t="s">
        <v>57</v>
      </c>
      <c r="E14">
        <v>305</v>
      </c>
      <c r="F14">
        <v>3050</v>
      </c>
      <c r="G14">
        <f t="shared" si="2"/>
        <v>9581.880000000001</v>
      </c>
      <c r="H14">
        <f>Auszählung!J13</f>
        <v>1220000</v>
      </c>
      <c r="S14" t="s">
        <v>16</v>
      </c>
    </row>
    <row r="15" spans="1:24" x14ac:dyDescent="0.25">
      <c r="A15">
        <v>25</v>
      </c>
      <c r="B15" t="s">
        <v>18</v>
      </c>
      <c r="C15" t="s">
        <v>53</v>
      </c>
      <c r="D15" t="s">
        <v>57</v>
      </c>
      <c r="E15">
        <v>323</v>
      </c>
      <c r="F15">
        <v>3135</v>
      </c>
      <c r="G15">
        <f t="shared" si="2"/>
        <v>9848.9160000000011</v>
      </c>
      <c r="H15">
        <f>Auszählung!J14</f>
        <v>1254000</v>
      </c>
      <c r="I15">
        <f t="shared" ref="I15" si="23">ROUND(AVERAGE(E15:E18),0)</f>
        <v>204</v>
      </c>
      <c r="J15">
        <f t="shared" ref="J15" si="24">ROUND(AVERAGE(F15:F18),0)</f>
        <v>2011</v>
      </c>
      <c r="K15">
        <f t="shared" ref="K15" si="25">ROUND(AVERAGE(G15:G18),0)</f>
        <v>6319</v>
      </c>
      <c r="L15">
        <f t="shared" ref="L15" si="26">ROUND(AVERAGE(H15:H18),0)</f>
        <v>804500</v>
      </c>
      <c r="M15">
        <f t="shared" ref="M15" si="27">ROUND((STDEV(E15:E18)/SQRT(COUNT(E15:E18))),1)</f>
        <v>40.4</v>
      </c>
      <c r="N15">
        <f t="shared" ref="N15" si="28">ROUND((STDEV(F15:F18)/SQRT(COUNT(F15:F18))),1)</f>
        <v>380.2</v>
      </c>
      <c r="O15">
        <f t="shared" ref="O15" si="29">ROUND((STDEV(G15:G18)/SQRT(COUNT(G15:G18))),1)</f>
        <v>1194.3</v>
      </c>
      <c r="P15">
        <f t="shared" ref="P15" si="30">ROUND((STDEV(H15:H18)/SQRT(COUNT(H15:H18))),1)</f>
        <v>152062.20000000001</v>
      </c>
      <c r="S15" t="s">
        <v>36</v>
      </c>
    </row>
    <row r="16" spans="1:24" x14ac:dyDescent="0.25">
      <c r="A16">
        <v>26</v>
      </c>
      <c r="B16" t="s">
        <v>18</v>
      </c>
      <c r="C16" t="s">
        <v>53</v>
      </c>
      <c r="D16" t="s">
        <v>57</v>
      </c>
      <c r="E16">
        <v>154</v>
      </c>
      <c r="F16">
        <v>1540</v>
      </c>
      <c r="G16">
        <f t="shared" si="2"/>
        <v>4838.0640000000003</v>
      </c>
      <c r="H16">
        <f>Auszählung!J15</f>
        <v>616000</v>
      </c>
      <c r="S16" t="s">
        <v>37</v>
      </c>
    </row>
    <row r="17" spans="1:24" x14ac:dyDescent="0.25">
      <c r="A17">
        <v>27</v>
      </c>
      <c r="B17" t="s">
        <v>18</v>
      </c>
      <c r="C17" t="s">
        <v>53</v>
      </c>
      <c r="D17" t="s">
        <v>57</v>
      </c>
      <c r="E17">
        <v>155</v>
      </c>
      <c r="F17">
        <v>1550</v>
      </c>
      <c r="G17">
        <f t="shared" si="2"/>
        <v>4869.4800000000005</v>
      </c>
      <c r="H17">
        <f>Auszählung!J16</f>
        <v>620000</v>
      </c>
    </row>
    <row r="18" spans="1:24" x14ac:dyDescent="0.25">
      <c r="A18">
        <v>28</v>
      </c>
      <c r="B18" t="s">
        <v>18</v>
      </c>
      <c r="C18" t="s">
        <v>53</v>
      </c>
      <c r="D18" t="s">
        <v>57</v>
      </c>
      <c r="E18">
        <v>182</v>
      </c>
      <c r="F18">
        <v>1820</v>
      </c>
      <c r="G18">
        <f t="shared" si="2"/>
        <v>5717.7120000000004</v>
      </c>
      <c r="H18">
        <f>Auszählung!J17</f>
        <v>728000</v>
      </c>
    </row>
    <row r="19" spans="1:24" x14ac:dyDescent="0.25">
      <c r="A19">
        <v>36</v>
      </c>
      <c r="B19" t="s">
        <v>17</v>
      </c>
      <c r="C19" t="s">
        <v>54</v>
      </c>
      <c r="D19" t="s">
        <v>56</v>
      </c>
      <c r="E19">
        <v>475</v>
      </c>
      <c r="F19">
        <v>4885</v>
      </c>
      <c r="G19">
        <f t="shared" si="2"/>
        <v>15346.716000000002</v>
      </c>
      <c r="H19">
        <f>Auszählung!J18</f>
        <v>1954000</v>
      </c>
      <c r="I19">
        <f>ROUND(AVERAGE(E19:E21),0)</f>
        <v>593</v>
      </c>
      <c r="J19">
        <f t="shared" ref="J19:L19" si="31">ROUND(AVERAGE(F19:F21),0)</f>
        <v>5978</v>
      </c>
      <c r="K19">
        <f t="shared" si="31"/>
        <v>18782</v>
      </c>
      <c r="L19">
        <f t="shared" si="31"/>
        <v>2391333</v>
      </c>
      <c r="M19">
        <f>ROUND(STDEV(E19:E21)/SQRT(COUNT(E19:E21)),1)</f>
        <v>59.5</v>
      </c>
      <c r="N19">
        <f t="shared" ref="N19:P19" si="32">ROUND(STDEV(F19:F21)/SQRT(COUNT(F19:F21)),1)</f>
        <v>550</v>
      </c>
      <c r="O19">
        <f t="shared" si="32"/>
        <v>1727.9</v>
      </c>
      <c r="P19">
        <f t="shared" si="32"/>
        <v>220007.1</v>
      </c>
    </row>
    <row r="20" spans="1:24" x14ac:dyDescent="0.25">
      <c r="A20">
        <v>37</v>
      </c>
      <c r="B20" t="s">
        <v>17</v>
      </c>
      <c r="C20" t="s">
        <v>54</v>
      </c>
      <c r="D20" t="s">
        <v>56</v>
      </c>
      <c r="E20">
        <v>663</v>
      </c>
      <c r="F20">
        <v>6630</v>
      </c>
      <c r="G20">
        <f t="shared" si="2"/>
        <v>20828.808000000001</v>
      </c>
      <c r="H20">
        <f>Auszählung!J19</f>
        <v>2652000</v>
      </c>
      <c r="S20" t="s">
        <v>39</v>
      </c>
    </row>
    <row r="21" spans="1:24" ht="18" x14ac:dyDescent="0.35">
      <c r="A21">
        <v>38</v>
      </c>
      <c r="B21" t="s">
        <v>17</v>
      </c>
      <c r="C21" t="s">
        <v>54</v>
      </c>
      <c r="D21" t="s">
        <v>56</v>
      </c>
      <c r="E21">
        <v>642</v>
      </c>
      <c r="F21">
        <v>6420</v>
      </c>
      <c r="G21">
        <f t="shared" si="2"/>
        <v>20169.072000000004</v>
      </c>
      <c r="H21">
        <f>Auszählung!J20</f>
        <v>2568000</v>
      </c>
      <c r="S21" t="s">
        <v>45</v>
      </c>
      <c r="U21" s="5"/>
      <c r="V21" s="6"/>
      <c r="W21" s="5"/>
    </row>
    <row r="22" spans="1:24" ht="18" x14ac:dyDescent="0.35">
      <c r="A22">
        <v>39</v>
      </c>
      <c r="B22" t="s">
        <v>18</v>
      </c>
      <c r="C22" t="s">
        <v>54</v>
      </c>
      <c r="D22" t="s">
        <v>56</v>
      </c>
      <c r="E22">
        <v>418</v>
      </c>
      <c r="F22">
        <v>4180</v>
      </c>
      <c r="G22">
        <f t="shared" si="2"/>
        <v>13131.888000000001</v>
      </c>
      <c r="H22">
        <f>Auszählung!J21</f>
        <v>1672000</v>
      </c>
      <c r="I22">
        <f t="shared" ref="I22" si="33">ROUND(AVERAGE(E22:E24),0)</f>
        <v>453</v>
      </c>
      <c r="J22">
        <f t="shared" ref="J22" si="34">ROUND(AVERAGE(F22:F24),0)</f>
        <v>4700</v>
      </c>
      <c r="K22">
        <f t="shared" ref="K22" si="35">ROUND(AVERAGE(G22:G24),0)</f>
        <v>14766</v>
      </c>
      <c r="L22">
        <f t="shared" ref="L22" si="36">ROUND(AVERAGE(H22:H24),0)</f>
        <v>1880000</v>
      </c>
      <c r="M22">
        <f t="shared" ref="M22" si="37">ROUND(STDEV(E22:E24)/SQRT(COUNT(E22:E24)),1)</f>
        <v>71.2</v>
      </c>
      <c r="N22">
        <f t="shared" ref="N22" si="38">ROUND(STDEV(F22:F24)/SQRT(COUNT(F22:F24)),1)</f>
        <v>788.9</v>
      </c>
      <c r="O22">
        <f t="shared" ref="O22" si="39">ROUND(STDEV(G22:G24)/SQRT(COUNT(G22:G24)),1)</f>
        <v>2478.3000000000002</v>
      </c>
      <c r="P22">
        <f t="shared" ref="P22" si="40">ROUND(STDEV(H22:H24)/SQRT(COUNT(H22:H24)),1)</f>
        <v>315544</v>
      </c>
      <c r="S22" t="s">
        <v>44</v>
      </c>
      <c r="U22" s="5" t="str">
        <f>CONCATENATE(I19," (",$V$3,M19,")")</f>
        <v>593 (± 59.5)</v>
      </c>
      <c r="V22" s="5" t="str">
        <f t="shared" ref="V22:X22" si="41">CONCATENATE(J19," (",$V$3,N19,")")</f>
        <v>5978 (± 550)</v>
      </c>
      <c r="W22" s="5" t="str">
        <f t="shared" si="41"/>
        <v>18782 (± 1727.9)</v>
      </c>
      <c r="X22" s="5" t="str">
        <f t="shared" si="41"/>
        <v>2391333 (± 220007.1)</v>
      </c>
    </row>
    <row r="23" spans="1:24" ht="18" x14ac:dyDescent="0.35">
      <c r="A23">
        <v>40</v>
      </c>
      <c r="B23" t="s">
        <v>18</v>
      </c>
      <c r="C23" t="s">
        <v>54</v>
      </c>
      <c r="D23" t="s">
        <v>56</v>
      </c>
      <c r="E23">
        <v>351</v>
      </c>
      <c r="F23">
        <v>3670</v>
      </c>
      <c r="G23">
        <f t="shared" si="2"/>
        <v>11529.672000000002</v>
      </c>
      <c r="H23">
        <f>Auszählung!J22</f>
        <v>1468000</v>
      </c>
      <c r="S23" t="s">
        <v>43</v>
      </c>
      <c r="U23" s="5" t="str">
        <f>CONCATENATE(I22," (",$V$3,M22,")")</f>
        <v>453 (± 71.2)</v>
      </c>
      <c r="V23" s="5" t="str">
        <f t="shared" ref="V23:X23" si="42">CONCATENATE(J22," (",$V$3,N22,")")</f>
        <v>4700 (± 788.9)</v>
      </c>
      <c r="W23" s="5" t="str">
        <f t="shared" si="42"/>
        <v>14766 (± 2478.3)</v>
      </c>
      <c r="X23" s="5" t="str">
        <f t="shared" si="42"/>
        <v>1880000 (± 315544)</v>
      </c>
    </row>
    <row r="24" spans="1:24" ht="18" x14ac:dyDescent="0.35">
      <c r="A24">
        <v>41</v>
      </c>
      <c r="B24" t="s">
        <v>18</v>
      </c>
      <c r="C24" t="s">
        <v>54</v>
      </c>
      <c r="D24" t="s">
        <v>56</v>
      </c>
      <c r="E24">
        <v>590</v>
      </c>
      <c r="F24">
        <v>6250</v>
      </c>
      <c r="G24">
        <f t="shared" si="2"/>
        <v>19635</v>
      </c>
      <c r="H24">
        <f>Auszählung!J23</f>
        <v>2500000</v>
      </c>
      <c r="S24" t="s">
        <v>42</v>
      </c>
      <c r="U24" s="5"/>
      <c r="V24" s="5"/>
      <c r="W24" s="5"/>
      <c r="X24" s="5"/>
    </row>
    <row r="25" spans="1:24" ht="18" x14ac:dyDescent="0.35">
      <c r="A25">
        <v>48</v>
      </c>
      <c r="B25" t="s">
        <v>17</v>
      </c>
      <c r="C25" t="s">
        <v>54</v>
      </c>
      <c r="D25" t="s">
        <v>57</v>
      </c>
      <c r="E25">
        <v>306</v>
      </c>
      <c r="F25">
        <v>3060</v>
      </c>
      <c r="G25">
        <f t="shared" si="2"/>
        <v>9613.2960000000021</v>
      </c>
      <c r="H25">
        <f>Auszählung!J24</f>
        <v>1224000</v>
      </c>
      <c r="I25">
        <f t="shared" ref="I25" si="43">ROUND(AVERAGE(E25:E27),0)</f>
        <v>358</v>
      </c>
      <c r="J25">
        <f t="shared" ref="J25" si="44">ROUND(AVERAGE(F25:F27),0)</f>
        <v>3580</v>
      </c>
      <c r="K25">
        <f t="shared" ref="K25" si="45">ROUND(AVERAGE(G25:G27),0)</f>
        <v>11247</v>
      </c>
      <c r="L25">
        <f t="shared" ref="L25" si="46">ROUND(AVERAGE(H25:H27),0)</f>
        <v>1432000</v>
      </c>
      <c r="M25">
        <f t="shared" ref="M25" si="47">ROUND(STDEV(E25:E27)/SQRT(COUNT(E25:E27)),1)</f>
        <v>48.5</v>
      </c>
      <c r="N25">
        <f t="shared" ref="N25" si="48">ROUND(STDEV(F25:F27)/SQRT(COUNT(F25:F27)),1)</f>
        <v>485.4</v>
      </c>
      <c r="O25">
        <f t="shared" ref="O25" si="49">ROUND(STDEV(G25:G27)/SQRT(COUNT(G25:G27)),1)</f>
        <v>1525</v>
      </c>
      <c r="P25">
        <f t="shared" ref="P25" si="50">ROUND(STDEV(H25:H27)/SQRT(COUNT(H25:H27)),1)</f>
        <v>194168.3</v>
      </c>
      <c r="S25" t="s">
        <v>41</v>
      </c>
      <c r="U25" s="5" t="str">
        <f>CONCATENATE(I25," (",$V$3,M25,")")</f>
        <v>358 (± 48.5)</v>
      </c>
      <c r="V25" s="5" t="str">
        <f t="shared" ref="V25:X25" si="51">CONCATENATE(J25," (",$V$3,N25,")")</f>
        <v>3580 (± 485.4)</v>
      </c>
      <c r="W25" s="5" t="str">
        <f t="shared" si="51"/>
        <v>11247 (± 1525)</v>
      </c>
      <c r="X25" s="5" t="str">
        <f t="shared" si="51"/>
        <v>1432000 (± 194168.3)</v>
      </c>
    </row>
    <row r="26" spans="1:24" ht="18" x14ac:dyDescent="0.35">
      <c r="A26">
        <v>49</v>
      </c>
      <c r="B26" t="s">
        <v>17</v>
      </c>
      <c r="C26" t="s">
        <v>54</v>
      </c>
      <c r="D26" t="s">
        <v>57</v>
      </c>
      <c r="E26">
        <v>455</v>
      </c>
      <c r="F26">
        <v>4550</v>
      </c>
      <c r="G26">
        <f t="shared" si="2"/>
        <v>14294.28</v>
      </c>
      <c r="H26">
        <f>Auszählung!J25</f>
        <v>1820000</v>
      </c>
      <c r="S26" t="s">
        <v>40</v>
      </c>
      <c r="U26" s="5" t="str">
        <f>CONCATENATE(I28," (",$V$3,M28,")")</f>
        <v>141 (± 11.8)</v>
      </c>
      <c r="V26" s="5" t="str">
        <f t="shared" ref="V26:X26" si="52">CONCATENATE(J28," (",$V$3,N28,")")</f>
        <v>1428 (± 139.4)</v>
      </c>
      <c r="W26" s="5" t="str">
        <f t="shared" si="52"/>
        <v>4487 (± 438)</v>
      </c>
      <c r="X26" s="5" t="str">
        <f t="shared" si="52"/>
        <v>561778 (± 46299.1)</v>
      </c>
    </row>
    <row r="27" spans="1:24" x14ac:dyDescent="0.25">
      <c r="A27">
        <v>50</v>
      </c>
      <c r="B27" t="s">
        <v>17</v>
      </c>
      <c r="C27" t="s">
        <v>54</v>
      </c>
      <c r="D27" t="s">
        <v>57</v>
      </c>
      <c r="E27">
        <v>313</v>
      </c>
      <c r="F27">
        <v>3130</v>
      </c>
      <c r="G27">
        <f t="shared" si="2"/>
        <v>9833.2080000000005</v>
      </c>
      <c r="H27">
        <f>Auszählung!J26</f>
        <v>1252000</v>
      </c>
    </row>
    <row r="28" spans="1:24" x14ac:dyDescent="0.25">
      <c r="A28">
        <v>51</v>
      </c>
      <c r="B28" t="s">
        <v>18</v>
      </c>
      <c r="C28" t="s">
        <v>54</v>
      </c>
      <c r="D28" t="s">
        <v>57</v>
      </c>
      <c r="E28">
        <v>132</v>
      </c>
      <c r="F28">
        <v>1320</v>
      </c>
      <c r="G28">
        <f t="shared" si="2"/>
        <v>4146.9120000000003</v>
      </c>
      <c r="H28">
        <f>Auszählung!J27</f>
        <v>528000</v>
      </c>
      <c r="I28">
        <f t="shared" ref="I28" si="53">ROUND(AVERAGE(E28:E30),0)</f>
        <v>141</v>
      </c>
      <c r="J28">
        <f t="shared" ref="J28" si="54">ROUND(AVERAGE(F28:F30),0)</f>
        <v>1428</v>
      </c>
      <c r="K28">
        <f t="shared" ref="K28" si="55">ROUND(AVERAGE(G28:G30),0)</f>
        <v>4487</v>
      </c>
      <c r="L28">
        <f t="shared" ref="L28" si="56">ROUND(AVERAGE(H28:H30),0)</f>
        <v>561778</v>
      </c>
      <c r="M28">
        <f t="shared" ref="M28" si="57">ROUND(STDEV(E28:E30)/SQRT(COUNT(E28:E30)),1)</f>
        <v>11.8</v>
      </c>
      <c r="N28">
        <f t="shared" ref="N28" si="58">ROUND(STDEV(F28:F30)/SQRT(COUNT(F28:F30)),1)</f>
        <v>139.4</v>
      </c>
      <c r="O28">
        <f t="shared" ref="O28" si="59">ROUND(STDEV(G28:G30)/SQRT(COUNT(G28:G30)),1)</f>
        <v>438</v>
      </c>
      <c r="P28">
        <f t="shared" ref="P28" si="60">ROUND(STDEV(H28:H30)/SQRT(COUNT(H28:H30)),1)</f>
        <v>46299.1</v>
      </c>
    </row>
    <row r="29" spans="1:24" x14ac:dyDescent="0.25">
      <c r="A29">
        <v>52</v>
      </c>
      <c r="B29" t="s">
        <v>18</v>
      </c>
      <c r="C29" t="s">
        <v>54</v>
      </c>
      <c r="D29" t="s">
        <v>57</v>
      </c>
      <c r="E29">
        <v>126</v>
      </c>
      <c r="F29">
        <v>1260</v>
      </c>
      <c r="G29">
        <f t="shared" si="2"/>
        <v>3958.4160000000002</v>
      </c>
      <c r="H29">
        <f>Auszählung!J28</f>
        <v>504000</v>
      </c>
    </row>
    <row r="30" spans="1:24" x14ac:dyDescent="0.25">
      <c r="A30">
        <v>53</v>
      </c>
      <c r="B30" s="7" t="s">
        <v>18</v>
      </c>
      <c r="C30" s="7" t="s">
        <v>54</v>
      </c>
      <c r="D30" s="7" t="s">
        <v>57</v>
      </c>
      <c r="E30" s="7">
        <v>164</v>
      </c>
      <c r="F30" s="7">
        <v>1705</v>
      </c>
      <c r="G30" s="7">
        <f t="shared" si="2"/>
        <v>5356.4280000000008</v>
      </c>
      <c r="H30" s="7">
        <f>Auszählung!J29</f>
        <v>653333.33333333337</v>
      </c>
    </row>
    <row r="31" spans="1:24" x14ac:dyDescent="0.25">
      <c r="B31" s="8" t="s">
        <v>46</v>
      </c>
      <c r="G31">
        <f>AVERAGE(G3:G30)</f>
        <v>10912.572000000004</v>
      </c>
    </row>
    <row r="32" spans="1:24" x14ac:dyDescent="0.25">
      <c r="B32" s="8" t="s">
        <v>47</v>
      </c>
      <c r="G32">
        <f>_xlfn.STDEV.S(G3:G30)</f>
        <v>4868.4342963215531</v>
      </c>
    </row>
    <row r="33" spans="2:10" x14ac:dyDescent="0.25">
      <c r="B33" s="8"/>
    </row>
    <row r="34" spans="2:10" x14ac:dyDescent="0.25">
      <c r="B34" s="8" t="s">
        <v>48</v>
      </c>
      <c r="G34">
        <v>238</v>
      </c>
    </row>
    <row r="35" spans="2:10" x14ac:dyDescent="0.25">
      <c r="B35" s="8" t="s">
        <v>49</v>
      </c>
      <c r="G35">
        <f>G31-G34</f>
        <v>10674.572000000004</v>
      </c>
    </row>
    <row r="36" spans="2:10" x14ac:dyDescent="0.25">
      <c r="B36" s="8" t="s">
        <v>50</v>
      </c>
      <c r="G36">
        <f>G35/G34*100</f>
        <v>4485.1142857142877</v>
      </c>
      <c r="I36" t="s">
        <v>51</v>
      </c>
      <c r="J36" s="8" t="s">
        <v>52</v>
      </c>
    </row>
    <row r="38" spans="2:10" x14ac:dyDescent="0.25">
      <c r="B38" s="8" t="s">
        <v>92</v>
      </c>
      <c r="G38">
        <f>MIN(G3:G30)</f>
        <v>3958.4160000000002</v>
      </c>
      <c r="I38" t="s">
        <v>51</v>
      </c>
      <c r="J38">
        <f>G38/G34</f>
        <v>16.632000000000001</v>
      </c>
    </row>
    <row r="39" spans="2:10" x14ac:dyDescent="0.25">
      <c r="B39" s="8" t="s">
        <v>93</v>
      </c>
      <c r="G39">
        <f>MAX(G3:G30)</f>
        <v>20828.808000000001</v>
      </c>
      <c r="I39" t="s">
        <v>51</v>
      </c>
      <c r="J39">
        <f>G39/G34</f>
        <v>87.516000000000005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P14" sqref="P14"/>
    </sheetView>
  </sheetViews>
  <sheetFormatPr baseColWidth="10" defaultRowHeight="16.5" x14ac:dyDescent="0.3"/>
  <cols>
    <col min="1" max="1" width="3.7109375" bestFit="1" customWidth="1"/>
    <col min="2" max="2" width="5" bestFit="1" customWidth="1"/>
    <col min="3" max="3" width="4.85546875" bestFit="1" customWidth="1"/>
    <col min="4" max="4" width="3.7109375" bestFit="1" customWidth="1"/>
    <col min="5" max="5" width="5.7109375" bestFit="1" customWidth="1"/>
    <col min="6" max="6" width="14.85546875" bestFit="1" customWidth="1"/>
    <col min="7" max="7" width="10" bestFit="1" customWidth="1"/>
    <col min="10" max="10" width="26.85546875" style="21" customWidth="1"/>
    <col min="11" max="12" width="11.42578125" style="30"/>
  </cols>
  <sheetData>
    <row r="1" spans="1:14" ht="17.25" thickBot="1" x14ac:dyDescent="0.35">
      <c r="J1" s="15"/>
      <c r="K1" s="24"/>
      <c r="L1" s="24"/>
    </row>
    <row r="2" spans="1:14" x14ac:dyDescent="0.3">
      <c r="B2" t="s">
        <v>22</v>
      </c>
      <c r="F2" t="s">
        <v>84</v>
      </c>
      <c r="J2" s="16" t="s">
        <v>22</v>
      </c>
      <c r="K2" s="17" t="s">
        <v>56</v>
      </c>
      <c r="L2" s="17" t="s">
        <v>57</v>
      </c>
    </row>
    <row r="3" spans="1:14" ht="18" x14ac:dyDescent="0.35">
      <c r="A3" s="12"/>
      <c r="B3" s="12"/>
      <c r="C3" s="12"/>
      <c r="D3" s="12"/>
      <c r="E3" s="12"/>
      <c r="F3" s="12" t="s">
        <v>83</v>
      </c>
      <c r="G3" s="12"/>
      <c r="H3" s="12"/>
      <c r="I3" s="12"/>
      <c r="J3" s="17"/>
      <c r="K3" s="23" t="s">
        <v>112</v>
      </c>
      <c r="L3" s="23"/>
      <c r="M3" s="12"/>
      <c r="N3" s="12"/>
    </row>
    <row r="4" spans="1:14" ht="18" x14ac:dyDescent="0.35">
      <c r="A4" s="12"/>
      <c r="B4" s="8" t="s">
        <v>73</v>
      </c>
      <c r="C4" s="12"/>
      <c r="D4" s="12"/>
      <c r="E4" s="12"/>
      <c r="F4" s="12"/>
      <c r="G4" s="12"/>
      <c r="H4" s="12"/>
      <c r="I4" s="12"/>
      <c r="J4" s="18"/>
      <c r="K4" s="18" t="s">
        <v>113</v>
      </c>
      <c r="L4" s="18"/>
      <c r="M4" s="12"/>
      <c r="N4" s="12"/>
    </row>
    <row r="5" spans="1:14" ht="18.75" x14ac:dyDescent="0.35">
      <c r="A5" s="12"/>
      <c r="B5" t="s">
        <v>28</v>
      </c>
      <c r="C5" s="12"/>
      <c r="D5" s="12"/>
      <c r="E5" s="12"/>
      <c r="F5" s="12"/>
      <c r="G5" s="12"/>
      <c r="H5" s="12"/>
      <c r="I5" s="12"/>
      <c r="J5" s="19" t="s">
        <v>94</v>
      </c>
      <c r="K5" s="21"/>
      <c r="L5" s="21"/>
      <c r="M5" s="12"/>
      <c r="N5" s="12"/>
    </row>
    <row r="6" spans="1:14" ht="18.75" x14ac:dyDescent="0.35">
      <c r="A6" s="12"/>
      <c r="B6" t="s">
        <v>26</v>
      </c>
      <c r="C6" s="12"/>
      <c r="D6" s="12"/>
      <c r="E6" s="12"/>
      <c r="F6" s="5" t="s">
        <v>75</v>
      </c>
      <c r="G6" s="12"/>
      <c r="H6" s="12"/>
      <c r="I6" s="12"/>
      <c r="J6" s="20" t="s">
        <v>95</v>
      </c>
      <c r="K6" s="21" t="s">
        <v>38</v>
      </c>
      <c r="L6" s="21" t="s">
        <v>38</v>
      </c>
      <c r="M6" s="12"/>
      <c r="N6" s="12"/>
    </row>
    <row r="7" spans="1:14" ht="18.75" x14ac:dyDescent="0.35">
      <c r="A7" s="12"/>
      <c r="B7" t="s">
        <v>24</v>
      </c>
      <c r="C7" s="12"/>
      <c r="D7" s="12"/>
      <c r="E7" s="12"/>
      <c r="F7" s="5" t="s">
        <v>76</v>
      </c>
      <c r="G7" s="12"/>
      <c r="H7" s="12"/>
      <c r="I7" s="12"/>
      <c r="J7" s="20" t="s">
        <v>96</v>
      </c>
      <c r="K7" s="21" t="s">
        <v>76</v>
      </c>
      <c r="L7" s="21" t="s">
        <v>78</v>
      </c>
      <c r="M7" s="12"/>
      <c r="N7" s="12"/>
    </row>
    <row r="8" spans="1:14" ht="18.75" x14ac:dyDescent="0.35">
      <c r="A8" s="12"/>
      <c r="B8" t="s">
        <v>30</v>
      </c>
      <c r="C8" s="12"/>
      <c r="D8" s="12"/>
      <c r="E8" s="12"/>
      <c r="F8" s="5"/>
      <c r="G8" s="12"/>
      <c r="H8" s="12"/>
      <c r="I8" s="12"/>
      <c r="J8" s="20" t="s">
        <v>97</v>
      </c>
      <c r="K8" s="21" t="s">
        <v>75</v>
      </c>
      <c r="L8" s="21" t="s">
        <v>77</v>
      </c>
      <c r="M8" s="12"/>
      <c r="N8" s="12"/>
    </row>
    <row r="9" spans="1:14" ht="18.75" x14ac:dyDescent="0.35">
      <c r="A9" s="12"/>
      <c r="B9" t="s">
        <v>29</v>
      </c>
      <c r="C9" s="12"/>
      <c r="D9" s="12"/>
      <c r="E9" s="12"/>
      <c r="F9" s="5" t="s">
        <v>77</v>
      </c>
      <c r="G9" s="12"/>
      <c r="H9" s="12"/>
      <c r="I9" s="12"/>
      <c r="J9" s="20" t="s">
        <v>98</v>
      </c>
      <c r="K9" s="21" t="s">
        <v>38</v>
      </c>
      <c r="L9" s="21" t="s">
        <v>38</v>
      </c>
      <c r="M9" s="12"/>
      <c r="N9" s="12"/>
    </row>
    <row r="10" spans="1:14" ht="18.75" x14ac:dyDescent="0.35">
      <c r="A10" s="12"/>
      <c r="B10" t="s">
        <v>25</v>
      </c>
      <c r="C10" s="12"/>
      <c r="D10" s="12"/>
      <c r="E10" s="12"/>
      <c r="F10" s="5" t="s">
        <v>78</v>
      </c>
      <c r="G10" s="12"/>
      <c r="H10" s="12"/>
      <c r="I10" s="12"/>
      <c r="K10" s="21"/>
      <c r="L10" s="21"/>
      <c r="M10" s="12"/>
      <c r="N10" s="12"/>
    </row>
    <row r="11" spans="1:14" x14ac:dyDescent="0.3">
      <c r="A11" s="12"/>
      <c r="C11" s="12"/>
      <c r="D11" s="12"/>
      <c r="E11" s="12"/>
      <c r="F11" s="5"/>
      <c r="G11" s="12"/>
      <c r="H11" s="12"/>
      <c r="I11" s="12"/>
      <c r="J11" s="21" t="s">
        <v>35</v>
      </c>
      <c r="K11" s="21"/>
      <c r="L11" s="21"/>
      <c r="M11" s="12"/>
      <c r="N11" s="12"/>
    </row>
    <row r="12" spans="1:14" x14ac:dyDescent="0.3">
      <c r="A12" s="12"/>
      <c r="B12" t="s">
        <v>35</v>
      </c>
      <c r="C12" s="12"/>
      <c r="D12" s="12"/>
      <c r="E12" s="12"/>
      <c r="F12" s="5" t="s">
        <v>89</v>
      </c>
      <c r="G12" s="14" t="s">
        <v>88</v>
      </c>
      <c r="H12" s="12"/>
      <c r="I12" s="12"/>
      <c r="J12" s="22" t="s">
        <v>99</v>
      </c>
      <c r="K12" s="25" t="s">
        <v>114</v>
      </c>
      <c r="L12" s="21"/>
      <c r="M12" s="12"/>
      <c r="N12" s="12"/>
    </row>
    <row r="13" spans="1:14" x14ac:dyDescent="0.3">
      <c r="A13" s="12"/>
      <c r="B13" t="s">
        <v>85</v>
      </c>
      <c r="C13" s="12"/>
      <c r="D13" s="12"/>
      <c r="E13" s="12"/>
      <c r="F13" s="5">
        <v>11.26</v>
      </c>
      <c r="G13" s="12">
        <v>6.0000000000000001E-3</v>
      </c>
      <c r="H13" s="12"/>
      <c r="I13" s="12"/>
      <c r="J13" s="22" t="s">
        <v>100</v>
      </c>
      <c r="K13" s="25" t="s">
        <v>38</v>
      </c>
      <c r="L13" s="21"/>
      <c r="M13" s="12"/>
      <c r="N13" s="12"/>
    </row>
    <row r="14" spans="1:14" x14ac:dyDescent="0.3">
      <c r="A14" s="12"/>
      <c r="B14" t="s">
        <v>86</v>
      </c>
      <c r="C14" s="12"/>
      <c r="D14" s="12"/>
      <c r="E14" s="12"/>
      <c r="F14" s="5">
        <v>0.88</v>
      </c>
      <c r="G14" s="12">
        <v>0.36699999999999999</v>
      </c>
      <c r="H14" s="12"/>
      <c r="I14" s="12"/>
      <c r="J14" s="22" t="s">
        <v>101</v>
      </c>
      <c r="K14" s="25" t="s">
        <v>38</v>
      </c>
      <c r="L14" s="21"/>
      <c r="M14" s="12"/>
      <c r="N14" s="12"/>
    </row>
    <row r="15" spans="1:14" x14ac:dyDescent="0.3">
      <c r="A15" s="12"/>
      <c r="B15" t="s">
        <v>87</v>
      </c>
      <c r="C15" s="12"/>
      <c r="D15" s="12"/>
      <c r="E15" s="12"/>
      <c r="F15" s="5">
        <v>15.11</v>
      </c>
      <c r="G15" s="12">
        <v>2E-3</v>
      </c>
      <c r="H15" s="12"/>
      <c r="I15" s="12"/>
      <c r="J15" s="21" t="s">
        <v>102</v>
      </c>
      <c r="K15" s="25">
        <v>6.0000000000000001E-3</v>
      </c>
      <c r="L15" s="21" t="s">
        <v>115</v>
      </c>
      <c r="M15" s="12"/>
      <c r="N15" s="12"/>
    </row>
    <row r="16" spans="1:14" x14ac:dyDescent="0.3">
      <c r="A16" s="12"/>
      <c r="C16" s="12"/>
      <c r="D16" s="12"/>
      <c r="E16" s="12"/>
      <c r="G16" s="12"/>
      <c r="H16" s="12"/>
      <c r="I16" s="12"/>
      <c r="J16" s="21" t="s">
        <v>103</v>
      </c>
      <c r="K16" s="25">
        <v>2E-3</v>
      </c>
      <c r="L16" s="21" t="s">
        <v>115</v>
      </c>
      <c r="M16" s="12"/>
      <c r="N16" s="12"/>
    </row>
    <row r="17" spans="1:14" x14ac:dyDescent="0.3">
      <c r="A17" s="12"/>
      <c r="B17" s="8" t="s">
        <v>74</v>
      </c>
      <c r="C17" s="12"/>
      <c r="D17" s="12"/>
      <c r="E17" s="12"/>
      <c r="G17" s="12"/>
      <c r="H17" s="12"/>
      <c r="I17" s="12"/>
      <c r="J17" s="21" t="s">
        <v>104</v>
      </c>
      <c r="K17" s="25" t="s">
        <v>38</v>
      </c>
      <c r="L17" s="21"/>
      <c r="M17" s="12"/>
      <c r="N17" s="12"/>
    </row>
    <row r="18" spans="1:14" ht="18" x14ac:dyDescent="0.35">
      <c r="A18" s="12"/>
      <c r="B18" t="s">
        <v>45</v>
      </c>
      <c r="C18" s="12"/>
      <c r="D18" s="12"/>
      <c r="E18" s="12"/>
      <c r="F18" s="5"/>
      <c r="G18" s="12"/>
      <c r="H18" s="12"/>
      <c r="I18" s="12"/>
      <c r="J18" s="21" t="s">
        <v>105</v>
      </c>
      <c r="K18" s="25" t="s">
        <v>38</v>
      </c>
      <c r="L18" s="21"/>
      <c r="M18" s="12"/>
      <c r="N18" s="12"/>
    </row>
    <row r="19" spans="1:14" ht="18" x14ac:dyDescent="0.35">
      <c r="A19" s="12"/>
      <c r="B19" t="s">
        <v>44</v>
      </c>
      <c r="C19" s="12"/>
      <c r="D19" s="12"/>
      <c r="E19" s="12"/>
      <c r="F19" s="5" t="s">
        <v>79</v>
      </c>
      <c r="G19" s="12"/>
      <c r="H19" s="12"/>
      <c r="I19" s="12"/>
      <c r="K19" s="21"/>
      <c r="L19" s="21"/>
      <c r="M19" s="12"/>
      <c r="N19" s="12"/>
    </row>
    <row r="20" spans="1:14" ht="18" x14ac:dyDescent="0.35">
      <c r="A20" s="12"/>
      <c r="B20" t="s">
        <v>43</v>
      </c>
      <c r="C20" s="12"/>
      <c r="D20" s="12"/>
      <c r="E20" s="12"/>
      <c r="F20" s="5" t="s">
        <v>80</v>
      </c>
      <c r="G20" s="12"/>
      <c r="H20" s="12"/>
      <c r="I20" s="12"/>
      <c r="J20" s="19" t="s">
        <v>106</v>
      </c>
      <c r="K20" s="21"/>
      <c r="L20" s="21"/>
      <c r="M20" s="12"/>
      <c r="N20" s="12"/>
    </row>
    <row r="21" spans="1:14" ht="18.75" x14ac:dyDescent="0.35">
      <c r="A21" s="12"/>
      <c r="B21" t="s">
        <v>42</v>
      </c>
      <c r="C21" s="12"/>
      <c r="D21" s="12"/>
      <c r="E21" s="12"/>
      <c r="F21" s="5"/>
      <c r="G21" s="12"/>
      <c r="H21" s="12"/>
      <c r="I21" s="12"/>
      <c r="J21" s="20" t="s">
        <v>107</v>
      </c>
      <c r="K21" s="26" t="s">
        <v>38</v>
      </c>
      <c r="L21" s="26" t="s">
        <v>38</v>
      </c>
      <c r="M21" s="12"/>
      <c r="N21" s="12"/>
    </row>
    <row r="22" spans="1:14" ht="18.75" x14ac:dyDescent="0.35">
      <c r="A22" s="12"/>
      <c r="B22" t="s">
        <v>41</v>
      </c>
      <c r="C22" s="12"/>
      <c r="D22" s="12"/>
      <c r="E22" s="12"/>
      <c r="F22" s="5" t="s">
        <v>81</v>
      </c>
      <c r="G22" s="12"/>
      <c r="H22" s="12"/>
      <c r="I22" s="12"/>
      <c r="J22" s="20" t="s">
        <v>108</v>
      </c>
      <c r="K22" s="26" t="s">
        <v>80</v>
      </c>
      <c r="L22" s="26" t="s">
        <v>82</v>
      </c>
      <c r="M22" s="12"/>
      <c r="N22" s="12"/>
    </row>
    <row r="23" spans="1:14" ht="18.75" x14ac:dyDescent="0.35">
      <c r="A23" s="12"/>
      <c r="B23" t="s">
        <v>40</v>
      </c>
      <c r="C23" s="12"/>
      <c r="D23" s="12"/>
      <c r="E23" s="12"/>
      <c r="F23" s="5" t="s">
        <v>82</v>
      </c>
      <c r="G23" s="12"/>
      <c r="H23" s="12"/>
      <c r="I23" s="12"/>
      <c r="J23" s="20" t="s">
        <v>109</v>
      </c>
      <c r="K23" s="26" t="s">
        <v>79</v>
      </c>
      <c r="L23" s="26" t="s">
        <v>81</v>
      </c>
      <c r="M23" s="12"/>
      <c r="N23" s="12"/>
    </row>
    <row r="24" spans="1:14" ht="18.75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20" t="s">
        <v>110</v>
      </c>
      <c r="K24" s="26" t="s">
        <v>38</v>
      </c>
      <c r="L24" s="26" t="s">
        <v>38</v>
      </c>
      <c r="M24" s="12"/>
      <c r="N24" s="12"/>
    </row>
    <row r="25" spans="1:14" x14ac:dyDescent="0.3">
      <c r="A25" s="12"/>
      <c r="B25" t="s">
        <v>35</v>
      </c>
      <c r="C25" s="12"/>
      <c r="D25" s="12"/>
      <c r="E25" s="12"/>
      <c r="F25" s="14" t="s">
        <v>90</v>
      </c>
      <c r="G25" s="12" t="s">
        <v>91</v>
      </c>
      <c r="H25" s="12"/>
      <c r="I25" s="12"/>
      <c r="K25" s="21"/>
      <c r="L25" s="21"/>
      <c r="M25" s="12"/>
      <c r="N25" s="12"/>
    </row>
    <row r="26" spans="1:14" x14ac:dyDescent="0.3">
      <c r="A26" s="12"/>
      <c r="B26" t="s">
        <v>85</v>
      </c>
      <c r="C26" s="12"/>
      <c r="D26" s="12"/>
      <c r="E26" s="12"/>
      <c r="F26" s="12">
        <v>27.25</v>
      </c>
      <c r="G26" s="12">
        <v>8.0000000000000004E-4</v>
      </c>
      <c r="H26" s="12"/>
      <c r="I26" s="12"/>
      <c r="J26" s="21" t="s">
        <v>35</v>
      </c>
      <c r="K26" s="27"/>
      <c r="L26" s="27"/>
      <c r="M26" s="12"/>
      <c r="N26" s="12"/>
    </row>
    <row r="27" spans="1:14" x14ac:dyDescent="0.3">
      <c r="A27" s="12"/>
      <c r="B27" t="s">
        <v>86</v>
      </c>
      <c r="C27" s="12"/>
      <c r="D27" s="12"/>
      <c r="E27" s="12"/>
      <c r="F27" s="12">
        <v>9.9710000000000001</v>
      </c>
      <c r="G27" s="12">
        <v>1.2999999999999999E-2</v>
      </c>
      <c r="H27" s="12"/>
      <c r="I27" s="12"/>
      <c r="J27" s="22" t="s">
        <v>99</v>
      </c>
      <c r="K27" s="25">
        <v>1.2999999999999999E-2</v>
      </c>
      <c r="L27" s="21" t="s">
        <v>116</v>
      </c>
      <c r="M27" s="12"/>
      <c r="N27" s="12"/>
    </row>
    <row r="28" spans="1:14" x14ac:dyDescent="0.3">
      <c r="A28" s="12"/>
      <c r="B28" t="s">
        <v>87</v>
      </c>
      <c r="C28" s="12"/>
      <c r="D28" s="12"/>
      <c r="E28" s="12"/>
      <c r="F28" s="12">
        <v>0.64600000000000002</v>
      </c>
      <c r="G28" s="12">
        <v>0.44500000000000001</v>
      </c>
      <c r="H28" s="12"/>
      <c r="I28" s="12"/>
      <c r="J28" s="22" t="s">
        <v>100</v>
      </c>
      <c r="K28" s="25" t="s">
        <v>38</v>
      </c>
      <c r="L28" s="21"/>
      <c r="M28" s="12"/>
      <c r="N28" s="12"/>
    </row>
    <row r="29" spans="1:14" x14ac:dyDescent="0.3">
      <c r="A29" s="12"/>
      <c r="B29" s="12"/>
      <c r="C29" s="12"/>
      <c r="D29" s="12"/>
      <c r="E29" s="12"/>
      <c r="F29" s="12"/>
      <c r="G29" s="12"/>
      <c r="H29" s="12"/>
      <c r="I29" s="12"/>
      <c r="J29" s="22" t="s">
        <v>101</v>
      </c>
      <c r="K29" s="25" t="s">
        <v>38</v>
      </c>
      <c r="L29" s="21"/>
      <c r="M29" s="12"/>
      <c r="N29" s="12"/>
    </row>
    <row r="30" spans="1:14" x14ac:dyDescent="0.3">
      <c r="A30" s="13"/>
      <c r="B30" s="12"/>
      <c r="C30" s="12"/>
      <c r="D30" s="12"/>
      <c r="E30" s="12"/>
      <c r="F30" s="12"/>
      <c r="G30" s="12"/>
      <c r="H30" s="12"/>
      <c r="I30" s="12"/>
      <c r="J30" s="21" t="s">
        <v>102</v>
      </c>
      <c r="K30" s="25">
        <v>8.0000000000000004E-4</v>
      </c>
      <c r="L30" s="21" t="s">
        <v>117</v>
      </c>
      <c r="M30" s="12"/>
      <c r="N30" s="12"/>
    </row>
    <row r="31" spans="1:14" x14ac:dyDescent="0.3">
      <c r="A31" s="13"/>
      <c r="B31" s="12"/>
      <c r="C31" s="12"/>
      <c r="D31" s="12"/>
      <c r="E31" s="12"/>
      <c r="F31" s="12"/>
      <c r="G31" s="12"/>
      <c r="H31" s="12"/>
      <c r="I31" s="12"/>
      <c r="J31" s="21" t="s">
        <v>103</v>
      </c>
      <c r="K31" s="25" t="s">
        <v>114</v>
      </c>
      <c r="L31" s="21"/>
      <c r="M31" s="12"/>
      <c r="N31" s="12"/>
    </row>
    <row r="32" spans="1:14" x14ac:dyDescent="0.3">
      <c r="A32" s="13"/>
      <c r="B32" s="12"/>
      <c r="C32" s="12"/>
      <c r="D32" s="12"/>
      <c r="E32" s="12"/>
      <c r="F32" s="12"/>
      <c r="G32" s="12"/>
      <c r="H32" s="12"/>
      <c r="I32" s="12"/>
      <c r="J32" s="23" t="s">
        <v>104</v>
      </c>
      <c r="K32" s="28" t="s">
        <v>38</v>
      </c>
      <c r="L32" s="23"/>
      <c r="M32" s="12"/>
      <c r="N32" s="12"/>
    </row>
    <row r="33" spans="1:14" ht="17.25" thickBot="1" x14ac:dyDescent="0.35">
      <c r="A33" s="13"/>
      <c r="B33" s="12"/>
      <c r="C33" s="12"/>
      <c r="D33" s="12"/>
      <c r="E33" s="12"/>
      <c r="F33" s="12"/>
      <c r="G33" s="12"/>
      <c r="H33" s="12"/>
      <c r="I33" s="12"/>
      <c r="J33" s="15" t="s">
        <v>105</v>
      </c>
      <c r="K33" s="29" t="s">
        <v>38</v>
      </c>
      <c r="L33" s="15"/>
      <c r="M33" s="12"/>
      <c r="N33" s="12"/>
    </row>
    <row r="34" spans="1:14" x14ac:dyDescent="0.3">
      <c r="A34" s="13"/>
      <c r="B34" s="12"/>
      <c r="C34" s="12"/>
      <c r="D34" s="12"/>
      <c r="E34" s="12"/>
      <c r="F34" s="12"/>
      <c r="G34" s="12"/>
      <c r="H34" s="12"/>
      <c r="I34" s="12"/>
      <c r="J34" s="21" t="s">
        <v>111</v>
      </c>
      <c r="M34" s="12"/>
      <c r="N34" s="12"/>
    </row>
    <row r="35" spans="1:14" x14ac:dyDescent="0.3">
      <c r="A35" s="13"/>
      <c r="B35" s="12"/>
      <c r="C35" s="12"/>
      <c r="D35" s="12"/>
      <c r="E35" s="12"/>
      <c r="F35" s="12"/>
      <c r="G35" s="12"/>
      <c r="H35" s="12"/>
      <c r="I35" s="12"/>
      <c r="M35" s="12"/>
      <c r="N35" s="12"/>
    </row>
    <row r="36" spans="1:14" ht="18" x14ac:dyDescent="0.3">
      <c r="A36" s="12"/>
      <c r="B36" s="12"/>
      <c r="C36" s="12"/>
      <c r="D36" s="12"/>
      <c r="E36" s="12"/>
      <c r="F36" s="12"/>
      <c r="G36" s="12"/>
      <c r="H36" s="12"/>
      <c r="I36" s="12"/>
      <c r="J36" s="20"/>
      <c r="M36" s="12"/>
      <c r="N36" s="12"/>
    </row>
    <row r="37" spans="1:14" ht="18" x14ac:dyDescent="0.3">
      <c r="A37" s="12"/>
      <c r="B37" s="12"/>
      <c r="C37" s="12"/>
      <c r="D37" s="12"/>
      <c r="E37" s="12"/>
      <c r="F37" s="12"/>
      <c r="G37" s="12"/>
      <c r="H37" s="12"/>
      <c r="I37" s="12"/>
      <c r="J37" s="20"/>
      <c r="M37" s="12"/>
      <c r="N37" s="12"/>
    </row>
    <row r="38" spans="1:14" ht="18" x14ac:dyDescent="0.3">
      <c r="A38" s="12"/>
      <c r="B38" s="12"/>
      <c r="C38" s="12"/>
      <c r="D38" s="12"/>
      <c r="E38" s="12"/>
      <c r="F38" s="12"/>
      <c r="G38" s="12"/>
      <c r="H38" s="12"/>
      <c r="I38" s="12"/>
      <c r="J38" s="20"/>
      <c r="M38" s="12"/>
      <c r="N38" s="12"/>
    </row>
    <row r="39" spans="1:14" ht="18" x14ac:dyDescent="0.3">
      <c r="A39" s="12"/>
      <c r="B39" s="12"/>
      <c r="C39" s="12"/>
      <c r="D39" s="12"/>
      <c r="E39" s="12"/>
      <c r="F39" s="12"/>
      <c r="G39" s="12"/>
      <c r="H39" s="12"/>
      <c r="I39" s="12"/>
      <c r="J39" s="20"/>
      <c r="M39" s="12"/>
      <c r="N39" s="12"/>
    </row>
    <row r="40" spans="1:14" x14ac:dyDescent="0.3">
      <c r="A40" s="12"/>
      <c r="B40" s="12"/>
      <c r="C40" s="12"/>
      <c r="D40" s="12"/>
      <c r="E40" s="12"/>
      <c r="F40" s="12"/>
      <c r="G40" s="12"/>
      <c r="H40" s="12"/>
      <c r="I40" s="12"/>
      <c r="M40" s="12"/>
      <c r="N40" s="1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Initalbesatz</vt:lpstr>
      <vt:lpstr>Auszählung</vt:lpstr>
      <vt:lpstr>col_population</vt:lpstr>
      <vt:lpstr>Tabelle3</vt:lpstr>
      <vt:lpstr>col_population (2)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Catharina Riggers</dc:creator>
  <cp:lastModifiedBy>Quentin Schorpp</cp:lastModifiedBy>
  <dcterms:created xsi:type="dcterms:W3CDTF">2013-07-30T12:54:02Z</dcterms:created>
  <dcterms:modified xsi:type="dcterms:W3CDTF">2014-06-18T13:48:37Z</dcterms:modified>
</cp:coreProperties>
</file>