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210" windowWidth="9830" windowHeight="4380" tabRatio="817" activeTab="3"/>
  </bookViews>
  <sheets>
    <sheet name="Titelblatt So 18" sheetId="52" r:id="rId1"/>
    <sheet name="So Kondition 18" sheetId="42" r:id="rId2"/>
    <sheet name="IB Blatt So 18" sheetId="51" r:id="rId3"/>
    <sheet name="Cooper PW_CL_So 18" sheetId="48" r:id="rId4"/>
    <sheet name="Cooper SUV_4x4_Van_So 18" sheetId="49" r:id="rId5"/>
    <sheet name="Avon Moto 18" sheetId="54" r:id="rId6"/>
    <sheet name="Avon PW_CL_STL_ So 18" sheetId="50" r:id="rId7"/>
    <sheet name="Avon SUV_Van_So 18" sheetId="53" r:id="rId8"/>
  </sheets>
  <externalReferences>
    <externalReference r:id="rId9"/>
    <externalReference r:id="rId10"/>
    <externalReference r:id="rId11"/>
  </externalReferences>
  <definedNames>
    <definedName name="_xlnm._FilterDatabase" localSheetId="5" hidden="1">'Avon Moto 18'!$A$19:$S$19</definedName>
    <definedName name="_xlnm._FilterDatabase" localSheetId="6" hidden="1">'Avon PW_CL_STL_ So 18'!$A$11:$F$15</definedName>
    <definedName name="_xlnm._FilterDatabase" localSheetId="7" hidden="1">'Avon SUV_Van_So 18'!$A$18:$P$19</definedName>
    <definedName name="_xlnm._FilterDatabase" localSheetId="3" hidden="1">'Cooper PW_CL_So 18'!$A$18:$X$18</definedName>
    <definedName name="_xlnm._FilterDatabase" localSheetId="4" hidden="1">'Cooper SUV_4x4_Van_So 18'!$A$18:$Q$241</definedName>
    <definedName name="_xlnm._FilterDatabase" localSheetId="2" hidden="1">'IB Blatt So 18'!$A$24:$D$903</definedName>
    <definedName name="Bemerkungen">[1]Konditionen!$A$100:$A$116</definedName>
    <definedName name="_xlnm.Print_Titles" localSheetId="5">'Avon Moto 18'!$17:$17</definedName>
    <definedName name="_xlnm.Print_Titles" localSheetId="6">'Avon PW_CL_STL_ So 18'!$17:$17</definedName>
    <definedName name="_xlnm.Print_Titles" localSheetId="7">'Avon SUV_Van_So 18'!$17:$17</definedName>
    <definedName name="_xlnm.Print_Titles" localSheetId="3">'Cooper PW_CL_So 18'!$17:$17</definedName>
    <definedName name="_xlnm.Print_Titles" localSheetId="4">'Cooper SUV_4x4_Van_So 18'!$17:$17</definedName>
    <definedName name="Vereinbarungen_bis_auf_Wiederruf" localSheetId="1">'So Kondition 18'!$A$47</definedName>
    <definedName name="Vereinbarungen_bis_auf_Wiederruf">#REF!</definedName>
    <definedName name="_xlnm.Print_Area" localSheetId="5">'Avon Moto 18'!$A$1:$O$279</definedName>
    <definedName name="_xlnm.Print_Area" localSheetId="6">'Avon PW_CL_STL_ So 18'!$A$1:$P$237</definedName>
    <definedName name="_xlnm.Print_Area" localSheetId="7">'Avon SUV_Van_So 18'!$A$1:$P$102</definedName>
    <definedName name="_xlnm.Print_Area" localSheetId="3">'Cooper PW_CL_So 18'!$A$1:$P$207</definedName>
    <definedName name="_xlnm.Print_Area" localSheetId="4">'Cooper SUV_4x4_Van_So 18'!$A$1:$P$241</definedName>
    <definedName name="_xlnm.Print_Area" localSheetId="1">'So Kondition 18'!$A$1:$S$51</definedName>
    <definedName name="Zusätze" localSheetId="2">[1]Konditionen!$A$100:$A$109</definedName>
    <definedName name="Zusätze">[2]Konditionen!$A$100:$A$105</definedName>
  </definedNames>
  <calcPr calcId="144525"/>
</workbook>
</file>

<file path=xl/calcChain.xml><?xml version="1.0" encoding="utf-8"?>
<calcChain xmlns="http://schemas.openxmlformats.org/spreadsheetml/2006/main">
  <c r="G14" i="48" l="1"/>
  <c r="H19" i="42" l="1"/>
  <c r="H36" i="42" l="1"/>
  <c r="F30" i="42"/>
  <c r="F29" i="42"/>
  <c r="F28" i="42"/>
  <c r="F27" i="42"/>
  <c r="F26" i="42"/>
  <c r="F22" i="42"/>
  <c r="F21" i="42"/>
  <c r="F20" i="42"/>
  <c r="F19" i="42"/>
  <c r="F18" i="42"/>
  <c r="K36" i="42"/>
  <c r="J36" i="42"/>
  <c r="I36" i="42"/>
  <c r="G36" i="42"/>
  <c r="F36" i="42"/>
  <c r="K35" i="42"/>
  <c r="J35" i="42"/>
  <c r="I35" i="42"/>
  <c r="H35" i="42"/>
  <c r="G35" i="42"/>
  <c r="F35" i="42"/>
  <c r="R14" i="42"/>
  <c r="K14" i="42"/>
  <c r="K13" i="42"/>
  <c r="K11" i="42"/>
  <c r="K10" i="42"/>
  <c r="N7" i="42"/>
  <c r="K7" i="42" s="1"/>
  <c r="E13" i="42"/>
  <c r="E11" i="42"/>
  <c r="E10" i="42"/>
  <c r="E9" i="42"/>
  <c r="F6" i="42"/>
  <c r="Q36" i="42" s="1"/>
  <c r="C22" i="52"/>
  <c r="C21" i="52"/>
  <c r="C20" i="52"/>
  <c r="C26" i="52" l="1"/>
  <c r="K8" i="42"/>
  <c r="G19" i="42"/>
  <c r="G21" i="42"/>
  <c r="R19" i="42"/>
  <c r="Q35" i="42"/>
  <c r="R36" i="42"/>
  <c r="C31" i="52"/>
  <c r="R20" i="42"/>
  <c r="G27" i="42"/>
  <c r="G29" i="42"/>
  <c r="R35" i="42"/>
  <c r="Q37" i="42"/>
  <c r="C32" i="52"/>
  <c r="G18" i="42"/>
  <c r="G20" i="42"/>
  <c r="G22" i="42"/>
  <c r="T35" i="42"/>
  <c r="R37" i="42"/>
  <c r="R18" i="42"/>
  <c r="G26" i="42"/>
  <c r="G28" i="42"/>
  <c r="G30" i="42"/>
  <c r="G14" i="54"/>
  <c r="F14" i="53"/>
  <c r="F14" i="50"/>
  <c r="F14" i="49"/>
  <c r="F14" i="48"/>
  <c r="A675" i="51" l="1"/>
  <c r="B675" i="51"/>
  <c r="C675" i="51"/>
  <c r="A676" i="51"/>
  <c r="B676" i="51"/>
  <c r="C676" i="51"/>
  <c r="A677" i="51"/>
  <c r="B677" i="51"/>
  <c r="C677" i="51"/>
  <c r="A678" i="51"/>
  <c r="B678" i="51"/>
  <c r="C678" i="51"/>
  <c r="A679" i="51"/>
  <c r="B679" i="51"/>
  <c r="C679" i="51"/>
  <c r="A680" i="51"/>
  <c r="B680" i="51"/>
  <c r="C680" i="51"/>
  <c r="A681" i="51"/>
  <c r="B681" i="51"/>
  <c r="C681" i="51"/>
  <c r="A682" i="51"/>
  <c r="B682" i="51"/>
  <c r="C682" i="51"/>
  <c r="A683" i="51"/>
  <c r="B683" i="51"/>
  <c r="C683" i="51"/>
  <c r="A684" i="51"/>
  <c r="B684" i="51"/>
  <c r="C684" i="51"/>
  <c r="A685" i="51"/>
  <c r="B685" i="51"/>
  <c r="C685" i="51"/>
  <c r="A686" i="51"/>
  <c r="B686" i="51"/>
  <c r="C686" i="51"/>
  <c r="A687" i="51"/>
  <c r="B687" i="51"/>
  <c r="C687" i="51"/>
  <c r="A688" i="51"/>
  <c r="B688" i="51"/>
  <c r="C688" i="51"/>
  <c r="A689" i="51"/>
  <c r="B689" i="51"/>
  <c r="C689" i="51"/>
  <c r="A690" i="51"/>
  <c r="B690" i="51"/>
  <c r="C690" i="51"/>
  <c r="A691" i="51"/>
  <c r="B691" i="51"/>
  <c r="C691" i="51"/>
  <c r="A692" i="51"/>
  <c r="B692" i="51"/>
  <c r="C692" i="51"/>
  <c r="A693" i="51"/>
  <c r="B693" i="51"/>
  <c r="C693" i="51"/>
  <c r="A694" i="51"/>
  <c r="B694" i="51"/>
  <c r="C694" i="51"/>
  <c r="A695" i="51"/>
  <c r="B695" i="51"/>
  <c r="C695" i="51"/>
  <c r="A696" i="51"/>
  <c r="B696" i="51"/>
  <c r="C696" i="51"/>
  <c r="A697" i="51"/>
  <c r="B697" i="51"/>
  <c r="C697" i="51"/>
  <c r="A698" i="51"/>
  <c r="B698" i="51"/>
  <c r="C698" i="51"/>
  <c r="A699" i="51"/>
  <c r="B699" i="51"/>
  <c r="C699" i="51"/>
  <c r="A700" i="51"/>
  <c r="B700" i="51"/>
  <c r="C700" i="51"/>
  <c r="A701" i="51"/>
  <c r="B701" i="51"/>
  <c r="C701" i="51"/>
  <c r="A702" i="51"/>
  <c r="B702" i="51"/>
  <c r="C702" i="51"/>
  <c r="A703" i="51"/>
  <c r="B703" i="51"/>
  <c r="C703" i="51"/>
  <c r="A704" i="51"/>
  <c r="B704" i="51"/>
  <c r="C704" i="51"/>
  <c r="A705" i="51"/>
  <c r="B705" i="51"/>
  <c r="C705" i="51"/>
  <c r="A706" i="51"/>
  <c r="B706" i="51"/>
  <c r="C706" i="51"/>
  <c r="A707" i="51"/>
  <c r="B707" i="51"/>
  <c r="C707" i="51"/>
  <c r="A708" i="51"/>
  <c r="B708" i="51"/>
  <c r="C708" i="51"/>
  <c r="A709" i="51"/>
  <c r="B709" i="51"/>
  <c r="C709" i="51"/>
  <c r="A710" i="51"/>
  <c r="B710" i="51"/>
  <c r="C710" i="51"/>
  <c r="A711" i="51"/>
  <c r="B711" i="51"/>
  <c r="C711" i="51"/>
  <c r="A712" i="51"/>
  <c r="B712" i="51"/>
  <c r="C712" i="51"/>
  <c r="A713" i="51"/>
  <c r="B713" i="51"/>
  <c r="C713" i="51"/>
  <c r="A714" i="51"/>
  <c r="B714" i="51"/>
  <c r="C714" i="51"/>
  <c r="A715" i="51"/>
  <c r="B715" i="51"/>
  <c r="C715" i="51"/>
  <c r="A716" i="51"/>
  <c r="B716" i="51"/>
  <c r="C716" i="51"/>
  <c r="A717" i="51"/>
  <c r="B717" i="51"/>
  <c r="C717" i="51"/>
  <c r="A718" i="51"/>
  <c r="B718" i="51"/>
  <c r="C718" i="51"/>
  <c r="A719" i="51"/>
  <c r="B719" i="51"/>
  <c r="C719" i="51"/>
  <c r="A720" i="51"/>
  <c r="B720" i="51"/>
  <c r="C720" i="51"/>
  <c r="A721" i="51"/>
  <c r="B721" i="51"/>
  <c r="C721" i="51"/>
  <c r="A722" i="51"/>
  <c r="B722" i="51"/>
  <c r="C722" i="51"/>
  <c r="A723" i="51"/>
  <c r="B723" i="51"/>
  <c r="C723" i="51"/>
  <c r="A724" i="51"/>
  <c r="B724" i="51"/>
  <c r="C724" i="51"/>
  <c r="A725" i="51"/>
  <c r="B725" i="51"/>
  <c r="C725" i="51"/>
  <c r="A726" i="51"/>
  <c r="B726" i="51"/>
  <c r="C726" i="51"/>
  <c r="A727" i="51"/>
  <c r="B727" i="51"/>
  <c r="C727" i="51"/>
  <c r="A728" i="51"/>
  <c r="B728" i="51"/>
  <c r="C728" i="51"/>
  <c r="A729" i="51"/>
  <c r="B729" i="51"/>
  <c r="C729" i="51"/>
  <c r="A730" i="51"/>
  <c r="B730" i="51"/>
  <c r="C730" i="51"/>
  <c r="A731" i="51"/>
  <c r="B731" i="51"/>
  <c r="C731" i="51"/>
  <c r="A732" i="51"/>
  <c r="B732" i="51"/>
  <c r="C732" i="51"/>
  <c r="A733" i="51"/>
  <c r="B733" i="51"/>
  <c r="C733" i="51"/>
  <c r="A734" i="51"/>
  <c r="B734" i="51"/>
  <c r="C734" i="51"/>
  <c r="A735" i="51"/>
  <c r="B735" i="51"/>
  <c r="C735" i="51"/>
  <c r="A736" i="51"/>
  <c r="B736" i="51"/>
  <c r="C736" i="51"/>
  <c r="A737" i="51"/>
  <c r="B737" i="51"/>
  <c r="C737" i="51"/>
  <c r="A738" i="51"/>
  <c r="B738" i="51"/>
  <c r="C738" i="51"/>
  <c r="A739" i="51"/>
  <c r="B739" i="51"/>
  <c r="C739" i="51"/>
  <c r="A740" i="51"/>
  <c r="B740" i="51"/>
  <c r="C740" i="51"/>
  <c r="A741" i="51"/>
  <c r="B741" i="51"/>
  <c r="C741" i="51"/>
  <c r="A742" i="51"/>
  <c r="B742" i="51"/>
  <c r="C742" i="51"/>
  <c r="A743" i="51"/>
  <c r="B743" i="51"/>
  <c r="C743" i="51"/>
  <c r="A744" i="51"/>
  <c r="B744" i="51"/>
  <c r="C744" i="51"/>
  <c r="A745" i="51"/>
  <c r="B745" i="51"/>
  <c r="C745" i="51"/>
  <c r="A746" i="51"/>
  <c r="B746" i="51"/>
  <c r="C746" i="51"/>
  <c r="A747" i="51"/>
  <c r="B747" i="51"/>
  <c r="C747" i="51"/>
  <c r="A748" i="51"/>
  <c r="B748" i="51"/>
  <c r="C748" i="51"/>
  <c r="A749" i="51"/>
  <c r="B749" i="51"/>
  <c r="C749" i="51"/>
  <c r="A750" i="51"/>
  <c r="B750" i="51"/>
  <c r="C750" i="51"/>
  <c r="A751" i="51"/>
  <c r="B751" i="51"/>
  <c r="C751" i="51"/>
  <c r="A752" i="51"/>
  <c r="B752" i="51"/>
  <c r="C752" i="51"/>
  <c r="A753" i="51"/>
  <c r="B753" i="51"/>
  <c r="C753" i="51"/>
  <c r="A754" i="51"/>
  <c r="B754" i="51"/>
  <c r="C754" i="51"/>
  <c r="A755" i="51"/>
  <c r="B755" i="51"/>
  <c r="C755" i="51"/>
  <c r="A756" i="51"/>
  <c r="B756" i="51"/>
  <c r="C756" i="51"/>
  <c r="A757" i="51"/>
  <c r="B757" i="51"/>
  <c r="C757" i="51"/>
  <c r="A758" i="51"/>
  <c r="B758" i="51"/>
  <c r="C758" i="51"/>
  <c r="A759" i="51"/>
  <c r="B759" i="51"/>
  <c r="C759" i="51"/>
  <c r="A760" i="51"/>
  <c r="B760" i="51"/>
  <c r="C760" i="51"/>
  <c r="A761" i="51"/>
  <c r="B761" i="51"/>
  <c r="C761" i="51"/>
  <c r="A762" i="51"/>
  <c r="B762" i="51"/>
  <c r="C762" i="51"/>
  <c r="A763" i="51"/>
  <c r="B763" i="51"/>
  <c r="C763" i="51"/>
  <c r="A764" i="51"/>
  <c r="B764" i="51"/>
  <c r="C764" i="51"/>
  <c r="A765" i="51"/>
  <c r="B765" i="51"/>
  <c r="C765" i="51"/>
  <c r="A766" i="51"/>
  <c r="B766" i="51"/>
  <c r="C766" i="51"/>
  <c r="A767" i="51"/>
  <c r="B767" i="51"/>
  <c r="C767" i="51"/>
  <c r="A768" i="51"/>
  <c r="B768" i="51"/>
  <c r="C768" i="51"/>
  <c r="A769" i="51"/>
  <c r="B769" i="51"/>
  <c r="C769" i="51"/>
  <c r="A770" i="51"/>
  <c r="B770" i="51"/>
  <c r="C770" i="51"/>
  <c r="A771" i="51"/>
  <c r="B771" i="51"/>
  <c r="C771" i="51"/>
  <c r="A772" i="51"/>
  <c r="B772" i="51"/>
  <c r="C772" i="51"/>
  <c r="A773" i="51"/>
  <c r="B773" i="51"/>
  <c r="C773" i="51"/>
  <c r="A774" i="51"/>
  <c r="B774" i="51"/>
  <c r="C774" i="51"/>
  <c r="A775" i="51"/>
  <c r="B775" i="51"/>
  <c r="C775" i="51"/>
  <c r="A776" i="51"/>
  <c r="B776" i="51"/>
  <c r="C776" i="51"/>
  <c r="A777" i="51"/>
  <c r="B777" i="51"/>
  <c r="C777" i="51"/>
  <c r="A778" i="51"/>
  <c r="B778" i="51"/>
  <c r="C778" i="51"/>
  <c r="A779" i="51"/>
  <c r="B779" i="51"/>
  <c r="C779" i="51"/>
  <c r="A780" i="51"/>
  <c r="B780" i="51"/>
  <c r="C780" i="51"/>
  <c r="A781" i="51"/>
  <c r="B781" i="51"/>
  <c r="C781" i="51"/>
  <c r="A782" i="51"/>
  <c r="B782" i="51"/>
  <c r="C782" i="51"/>
  <c r="A783" i="51"/>
  <c r="B783" i="51"/>
  <c r="C783" i="51"/>
  <c r="A784" i="51"/>
  <c r="B784" i="51"/>
  <c r="C784" i="51"/>
  <c r="A785" i="51"/>
  <c r="B785" i="51"/>
  <c r="C785" i="51"/>
  <c r="A786" i="51"/>
  <c r="B786" i="51"/>
  <c r="C786" i="51"/>
  <c r="A787" i="51"/>
  <c r="B787" i="51"/>
  <c r="C787" i="51"/>
  <c r="A788" i="51"/>
  <c r="B788" i="51"/>
  <c r="C788" i="51"/>
  <c r="A789" i="51"/>
  <c r="B789" i="51"/>
  <c r="C789" i="51"/>
  <c r="A790" i="51"/>
  <c r="B790" i="51"/>
  <c r="C790" i="51"/>
  <c r="A791" i="51"/>
  <c r="B791" i="51"/>
  <c r="C791" i="51"/>
  <c r="A792" i="51"/>
  <c r="B792" i="51"/>
  <c r="C792" i="51"/>
  <c r="A793" i="51"/>
  <c r="B793" i="51"/>
  <c r="C793" i="51"/>
  <c r="A794" i="51"/>
  <c r="B794" i="51"/>
  <c r="C794" i="51"/>
  <c r="A795" i="51"/>
  <c r="B795" i="51"/>
  <c r="C795" i="51"/>
  <c r="A796" i="51"/>
  <c r="B796" i="51"/>
  <c r="C796" i="51"/>
  <c r="A797" i="51"/>
  <c r="B797" i="51"/>
  <c r="C797" i="51"/>
  <c r="A798" i="51"/>
  <c r="B798" i="51"/>
  <c r="C798" i="51"/>
  <c r="A799" i="51"/>
  <c r="B799" i="51"/>
  <c r="C799" i="51"/>
  <c r="A800" i="51"/>
  <c r="B800" i="51"/>
  <c r="C800" i="51"/>
  <c r="A801" i="51"/>
  <c r="B801" i="51"/>
  <c r="C801" i="51"/>
  <c r="A802" i="51"/>
  <c r="B802" i="51"/>
  <c r="C802" i="51"/>
  <c r="A803" i="51"/>
  <c r="B803" i="51"/>
  <c r="C803" i="51"/>
  <c r="A804" i="51"/>
  <c r="B804" i="51"/>
  <c r="C804" i="51"/>
  <c r="A805" i="51"/>
  <c r="B805" i="51"/>
  <c r="C805" i="51"/>
  <c r="A806" i="51"/>
  <c r="B806" i="51"/>
  <c r="C806" i="51"/>
  <c r="A807" i="51"/>
  <c r="B807" i="51"/>
  <c r="C807" i="51"/>
  <c r="A808" i="51"/>
  <c r="B808" i="51"/>
  <c r="C808" i="51"/>
  <c r="A809" i="51"/>
  <c r="B809" i="51"/>
  <c r="C809" i="51"/>
  <c r="A810" i="51"/>
  <c r="B810" i="51"/>
  <c r="C810" i="51"/>
  <c r="A811" i="51"/>
  <c r="B811" i="51"/>
  <c r="C811" i="51"/>
  <c r="A812" i="51"/>
  <c r="B812" i="51"/>
  <c r="C812" i="51"/>
  <c r="A813" i="51"/>
  <c r="B813" i="51"/>
  <c r="C813" i="51"/>
  <c r="A814" i="51"/>
  <c r="B814" i="51"/>
  <c r="C814" i="51"/>
  <c r="A815" i="51"/>
  <c r="B815" i="51"/>
  <c r="C815" i="51"/>
  <c r="A816" i="51"/>
  <c r="B816" i="51"/>
  <c r="C816" i="51"/>
  <c r="A817" i="51"/>
  <c r="B817" i="51"/>
  <c r="C817" i="51"/>
  <c r="A818" i="51"/>
  <c r="B818" i="51"/>
  <c r="C818" i="51"/>
  <c r="A819" i="51"/>
  <c r="B819" i="51"/>
  <c r="C819" i="51"/>
  <c r="A820" i="51"/>
  <c r="B820" i="51"/>
  <c r="C820" i="51"/>
  <c r="A821" i="51"/>
  <c r="B821" i="51"/>
  <c r="C821" i="51"/>
  <c r="A822" i="51"/>
  <c r="B822" i="51"/>
  <c r="C822" i="51"/>
  <c r="A823" i="51"/>
  <c r="B823" i="51"/>
  <c r="C823" i="51"/>
  <c r="A824" i="51"/>
  <c r="B824" i="51"/>
  <c r="C824" i="51"/>
  <c r="A825" i="51"/>
  <c r="B825" i="51"/>
  <c r="C825" i="51"/>
  <c r="A826" i="51"/>
  <c r="B826" i="51"/>
  <c r="C826" i="51"/>
  <c r="A827" i="51"/>
  <c r="B827" i="51"/>
  <c r="C827" i="51"/>
  <c r="A828" i="51"/>
  <c r="B828" i="51"/>
  <c r="C828" i="51"/>
  <c r="A829" i="51"/>
  <c r="B829" i="51"/>
  <c r="C829" i="51"/>
  <c r="A830" i="51"/>
  <c r="B830" i="51"/>
  <c r="C830" i="51"/>
  <c r="A831" i="51"/>
  <c r="B831" i="51"/>
  <c r="C831" i="51"/>
  <c r="A832" i="51"/>
  <c r="B832" i="51"/>
  <c r="C832" i="51"/>
  <c r="A833" i="51"/>
  <c r="B833" i="51"/>
  <c r="C833" i="51"/>
  <c r="A834" i="51"/>
  <c r="B834" i="51"/>
  <c r="C834" i="51"/>
  <c r="A835" i="51"/>
  <c r="B835" i="51"/>
  <c r="C835" i="51"/>
  <c r="A836" i="51"/>
  <c r="B836" i="51"/>
  <c r="C836" i="51"/>
  <c r="A837" i="51"/>
  <c r="B837" i="51"/>
  <c r="C837" i="51"/>
  <c r="A838" i="51"/>
  <c r="B838" i="51"/>
  <c r="C838" i="51"/>
  <c r="A839" i="51"/>
  <c r="B839" i="51"/>
  <c r="C839" i="51"/>
  <c r="A840" i="51"/>
  <c r="B840" i="51"/>
  <c r="C840" i="51"/>
  <c r="A841" i="51"/>
  <c r="B841" i="51"/>
  <c r="C841" i="51"/>
  <c r="A842" i="51"/>
  <c r="B842" i="51"/>
  <c r="C842" i="51"/>
  <c r="A843" i="51"/>
  <c r="B843" i="51"/>
  <c r="C843" i="51"/>
  <c r="A844" i="51"/>
  <c r="B844" i="51"/>
  <c r="C844" i="51"/>
  <c r="A845" i="51"/>
  <c r="B845" i="51"/>
  <c r="C845" i="51"/>
  <c r="A846" i="51"/>
  <c r="B846" i="51"/>
  <c r="C846" i="51"/>
  <c r="A847" i="51"/>
  <c r="B847" i="51"/>
  <c r="C847" i="51"/>
  <c r="A848" i="51"/>
  <c r="B848" i="51"/>
  <c r="C848" i="51"/>
  <c r="A849" i="51"/>
  <c r="B849" i="51"/>
  <c r="C849" i="51"/>
  <c r="A850" i="51"/>
  <c r="B850" i="51"/>
  <c r="C850" i="51"/>
  <c r="A851" i="51"/>
  <c r="B851" i="51"/>
  <c r="C851" i="51"/>
  <c r="A852" i="51"/>
  <c r="B852" i="51"/>
  <c r="C852" i="51"/>
  <c r="A853" i="51"/>
  <c r="B853" i="51"/>
  <c r="C853" i="51"/>
  <c r="A854" i="51"/>
  <c r="B854" i="51"/>
  <c r="C854" i="51"/>
  <c r="A855" i="51"/>
  <c r="B855" i="51"/>
  <c r="C855" i="51"/>
  <c r="A856" i="51"/>
  <c r="B856" i="51"/>
  <c r="C856" i="51"/>
  <c r="A857" i="51"/>
  <c r="B857" i="51"/>
  <c r="C857" i="51"/>
  <c r="A858" i="51"/>
  <c r="B858" i="51"/>
  <c r="C858" i="51"/>
  <c r="A859" i="51"/>
  <c r="B859" i="51"/>
  <c r="C859" i="51"/>
  <c r="A860" i="51"/>
  <c r="B860" i="51"/>
  <c r="C860" i="51"/>
  <c r="A861" i="51"/>
  <c r="B861" i="51"/>
  <c r="C861" i="51"/>
  <c r="A862" i="51"/>
  <c r="B862" i="51"/>
  <c r="C862" i="51"/>
  <c r="A863" i="51"/>
  <c r="B863" i="51"/>
  <c r="C863" i="51"/>
  <c r="A864" i="51"/>
  <c r="B864" i="51"/>
  <c r="C864" i="51"/>
  <c r="A865" i="51"/>
  <c r="B865" i="51"/>
  <c r="C865" i="51"/>
  <c r="A866" i="51"/>
  <c r="B866" i="51"/>
  <c r="C866" i="51"/>
  <c r="A867" i="51"/>
  <c r="B867" i="51"/>
  <c r="C867" i="51"/>
  <c r="A868" i="51"/>
  <c r="B868" i="51"/>
  <c r="C868" i="51"/>
  <c r="A869" i="51"/>
  <c r="B869" i="51"/>
  <c r="C869" i="51"/>
  <c r="A870" i="51"/>
  <c r="B870" i="51"/>
  <c r="C870" i="51"/>
  <c r="A871" i="51"/>
  <c r="B871" i="51"/>
  <c r="C871" i="51"/>
  <c r="A872" i="51"/>
  <c r="B872" i="51"/>
  <c r="C872" i="51"/>
  <c r="A873" i="51"/>
  <c r="B873" i="51"/>
  <c r="C873" i="51"/>
  <c r="A874" i="51"/>
  <c r="B874" i="51"/>
  <c r="C874" i="51"/>
  <c r="A875" i="51"/>
  <c r="B875" i="51"/>
  <c r="C875" i="51"/>
  <c r="A876" i="51"/>
  <c r="B876" i="51"/>
  <c r="C876" i="51"/>
  <c r="A877" i="51"/>
  <c r="B877" i="51"/>
  <c r="C877" i="51"/>
  <c r="A878" i="51"/>
  <c r="B878" i="51"/>
  <c r="C878" i="51"/>
  <c r="A879" i="51"/>
  <c r="B879" i="51"/>
  <c r="C879" i="51"/>
  <c r="A880" i="51"/>
  <c r="B880" i="51"/>
  <c r="C880" i="51"/>
  <c r="A881" i="51"/>
  <c r="B881" i="51"/>
  <c r="C881" i="51"/>
  <c r="A882" i="51"/>
  <c r="B882" i="51"/>
  <c r="C882" i="51"/>
  <c r="A883" i="51"/>
  <c r="B883" i="51"/>
  <c r="C883" i="51"/>
  <c r="A884" i="51"/>
  <c r="B884" i="51"/>
  <c r="C884" i="51"/>
  <c r="A885" i="51"/>
  <c r="B885" i="51"/>
  <c r="C885" i="51"/>
  <c r="A886" i="51"/>
  <c r="B886" i="51"/>
  <c r="C886" i="51"/>
  <c r="A887" i="51"/>
  <c r="B887" i="51"/>
  <c r="C887" i="51"/>
  <c r="A888" i="51"/>
  <c r="B888" i="51"/>
  <c r="C888" i="51"/>
  <c r="A889" i="51"/>
  <c r="B889" i="51"/>
  <c r="C889" i="51"/>
  <c r="A890" i="51"/>
  <c r="B890" i="51"/>
  <c r="C890" i="51"/>
  <c r="A891" i="51"/>
  <c r="B891" i="51"/>
  <c r="C891" i="51"/>
  <c r="A892" i="51"/>
  <c r="B892" i="51"/>
  <c r="C892" i="51"/>
  <c r="A893" i="51"/>
  <c r="B893" i="51"/>
  <c r="C893" i="51"/>
  <c r="A894" i="51"/>
  <c r="B894" i="51"/>
  <c r="C894" i="51"/>
  <c r="A895" i="51"/>
  <c r="B895" i="51"/>
  <c r="C895" i="51"/>
  <c r="A896" i="51"/>
  <c r="B896" i="51"/>
  <c r="C896" i="51"/>
  <c r="A897" i="51"/>
  <c r="B897" i="51"/>
  <c r="C897" i="51"/>
  <c r="A898" i="51"/>
  <c r="B898" i="51"/>
  <c r="C898" i="51"/>
  <c r="A899" i="51"/>
  <c r="B899" i="51"/>
  <c r="C899" i="51"/>
  <c r="A900" i="51"/>
  <c r="B900" i="51"/>
  <c r="C900" i="51"/>
  <c r="A901" i="51"/>
  <c r="B901" i="51"/>
  <c r="C901" i="51"/>
  <c r="A902" i="51"/>
  <c r="B902" i="51"/>
  <c r="C902" i="51"/>
  <c r="A903" i="51"/>
  <c r="B903" i="51"/>
  <c r="C903" i="51"/>
  <c r="C674" i="51"/>
  <c r="B674" i="51"/>
  <c r="A674" i="51"/>
  <c r="A603" i="51"/>
  <c r="B603" i="51"/>
  <c r="C603" i="51"/>
  <c r="A604" i="51"/>
  <c r="B604" i="51"/>
  <c r="C604" i="51"/>
  <c r="A605" i="51"/>
  <c r="B605" i="51"/>
  <c r="C605" i="51"/>
  <c r="A606" i="51"/>
  <c r="B606" i="51"/>
  <c r="C606" i="51"/>
  <c r="A607" i="51"/>
  <c r="B607" i="51"/>
  <c r="C607" i="51"/>
  <c r="A608" i="51"/>
  <c r="B608" i="51"/>
  <c r="C608" i="51"/>
  <c r="A609" i="51"/>
  <c r="B609" i="51"/>
  <c r="C609" i="51"/>
  <c r="A610" i="51"/>
  <c r="B610" i="51"/>
  <c r="C610" i="51"/>
  <c r="A611" i="51"/>
  <c r="B611" i="51"/>
  <c r="C611" i="51"/>
  <c r="A612" i="51"/>
  <c r="B612" i="51"/>
  <c r="C612" i="51"/>
  <c r="A613" i="51"/>
  <c r="B613" i="51"/>
  <c r="C613" i="51"/>
  <c r="A614" i="51"/>
  <c r="B614" i="51"/>
  <c r="C614" i="51"/>
  <c r="A615" i="51"/>
  <c r="B615" i="51"/>
  <c r="C615" i="51"/>
  <c r="A616" i="51"/>
  <c r="B616" i="51"/>
  <c r="C616" i="51"/>
  <c r="A617" i="51"/>
  <c r="B617" i="51"/>
  <c r="C617" i="51"/>
  <c r="A618" i="51"/>
  <c r="B618" i="51"/>
  <c r="C618" i="51"/>
  <c r="A619" i="51"/>
  <c r="B619" i="51"/>
  <c r="C619" i="51"/>
  <c r="A620" i="51"/>
  <c r="B620" i="51"/>
  <c r="C620" i="51"/>
  <c r="A621" i="51"/>
  <c r="B621" i="51"/>
  <c r="C621" i="51"/>
  <c r="A622" i="51"/>
  <c r="B622" i="51"/>
  <c r="C622" i="51"/>
  <c r="A623" i="51"/>
  <c r="B623" i="51"/>
  <c r="C623" i="51"/>
  <c r="A624" i="51"/>
  <c r="B624" i="51"/>
  <c r="C624" i="51"/>
  <c r="A625" i="51"/>
  <c r="B625" i="51"/>
  <c r="C625" i="51"/>
  <c r="A626" i="51"/>
  <c r="B626" i="51"/>
  <c r="C626" i="51"/>
  <c r="A627" i="51"/>
  <c r="B627" i="51"/>
  <c r="C627" i="51"/>
  <c r="A628" i="51"/>
  <c r="B628" i="51"/>
  <c r="C628" i="51"/>
  <c r="A629" i="51"/>
  <c r="B629" i="51"/>
  <c r="C629" i="51"/>
  <c r="A630" i="51"/>
  <c r="B630" i="51"/>
  <c r="C630" i="51"/>
  <c r="A631" i="51"/>
  <c r="B631" i="51"/>
  <c r="C631" i="51"/>
  <c r="A632" i="51"/>
  <c r="B632" i="51"/>
  <c r="C632" i="51"/>
  <c r="A633" i="51"/>
  <c r="B633" i="51"/>
  <c r="C633" i="51"/>
  <c r="A634" i="51"/>
  <c r="B634" i="51"/>
  <c r="C634" i="51"/>
  <c r="A635" i="51"/>
  <c r="B635" i="51"/>
  <c r="C635" i="51"/>
  <c r="A636" i="51"/>
  <c r="B636" i="51"/>
  <c r="C636" i="51"/>
  <c r="A637" i="51"/>
  <c r="B637" i="51"/>
  <c r="C637" i="51"/>
  <c r="A638" i="51"/>
  <c r="B638" i="51"/>
  <c r="C638" i="51"/>
  <c r="A639" i="51"/>
  <c r="B639" i="51"/>
  <c r="C639" i="51"/>
  <c r="A640" i="51"/>
  <c r="B640" i="51"/>
  <c r="C640" i="51"/>
  <c r="A641" i="51"/>
  <c r="B641" i="51"/>
  <c r="C641" i="51"/>
  <c r="A642" i="51"/>
  <c r="B642" i="51"/>
  <c r="C642" i="51"/>
  <c r="A643" i="51"/>
  <c r="B643" i="51"/>
  <c r="C643" i="51"/>
  <c r="A644" i="51"/>
  <c r="B644" i="51"/>
  <c r="C644" i="51"/>
  <c r="A645" i="51"/>
  <c r="B645" i="51"/>
  <c r="C645" i="51"/>
  <c r="A646" i="51"/>
  <c r="B646" i="51"/>
  <c r="C646" i="51"/>
  <c r="A647" i="51"/>
  <c r="B647" i="51"/>
  <c r="C647" i="51"/>
  <c r="A648" i="51"/>
  <c r="B648" i="51"/>
  <c r="C648" i="51"/>
  <c r="A649" i="51"/>
  <c r="B649" i="51"/>
  <c r="C649" i="51"/>
  <c r="A650" i="51"/>
  <c r="B650" i="51"/>
  <c r="C650" i="51"/>
  <c r="A651" i="51"/>
  <c r="B651" i="51"/>
  <c r="C651" i="51"/>
  <c r="A652" i="51"/>
  <c r="B652" i="51"/>
  <c r="C652" i="51"/>
  <c r="A653" i="51"/>
  <c r="B653" i="51"/>
  <c r="C653" i="51"/>
  <c r="A654" i="51"/>
  <c r="B654" i="51"/>
  <c r="C654" i="51"/>
  <c r="A655" i="51"/>
  <c r="B655" i="51"/>
  <c r="C655" i="51"/>
  <c r="A656" i="51"/>
  <c r="B656" i="51"/>
  <c r="C656" i="51"/>
  <c r="A657" i="51"/>
  <c r="B657" i="51"/>
  <c r="C657" i="51"/>
  <c r="A658" i="51"/>
  <c r="B658" i="51"/>
  <c r="C658" i="51"/>
  <c r="A659" i="51"/>
  <c r="B659" i="51"/>
  <c r="C659" i="51"/>
  <c r="A660" i="51"/>
  <c r="B660" i="51"/>
  <c r="C660" i="51"/>
  <c r="A661" i="51"/>
  <c r="B661" i="51"/>
  <c r="C661" i="51"/>
  <c r="A662" i="51"/>
  <c r="B662" i="51"/>
  <c r="C662" i="51"/>
  <c r="A663" i="51"/>
  <c r="B663" i="51"/>
  <c r="C663" i="51"/>
  <c r="A664" i="51"/>
  <c r="B664" i="51"/>
  <c r="C664" i="51"/>
  <c r="A665" i="51"/>
  <c r="B665" i="51"/>
  <c r="C665" i="51"/>
  <c r="A666" i="51"/>
  <c r="B666" i="51"/>
  <c r="C666" i="51"/>
  <c r="A667" i="51"/>
  <c r="B667" i="51"/>
  <c r="C667" i="51"/>
  <c r="A668" i="51"/>
  <c r="B668" i="51"/>
  <c r="C668" i="51"/>
  <c r="A669" i="51"/>
  <c r="B669" i="51"/>
  <c r="C669" i="51"/>
  <c r="A670" i="51"/>
  <c r="B670" i="51"/>
  <c r="C670" i="51"/>
  <c r="A671" i="51"/>
  <c r="B671" i="51"/>
  <c r="C671" i="51"/>
  <c r="A672" i="51"/>
  <c r="B672" i="51"/>
  <c r="C672" i="51"/>
  <c r="A673" i="51"/>
  <c r="B673" i="51"/>
  <c r="C673" i="51"/>
  <c r="C602" i="51"/>
  <c r="B602" i="51"/>
  <c r="A602" i="51"/>
  <c r="D574" i="51"/>
  <c r="D575" i="51"/>
  <c r="D576" i="51"/>
  <c r="D577" i="51"/>
  <c r="D578" i="51"/>
  <c r="D579" i="51"/>
  <c r="D580" i="51"/>
  <c r="D581" i="51"/>
  <c r="D582" i="51"/>
  <c r="D583" i="51"/>
  <c r="D584" i="51"/>
  <c r="D585" i="51"/>
  <c r="D586" i="51"/>
  <c r="D587" i="51"/>
  <c r="D588" i="51"/>
  <c r="D589" i="51"/>
  <c r="D590" i="51"/>
  <c r="D591" i="51"/>
  <c r="D592" i="51"/>
  <c r="D593" i="51"/>
  <c r="D594" i="51"/>
  <c r="D595" i="51"/>
  <c r="D596" i="51"/>
  <c r="D597" i="51"/>
  <c r="D598" i="51"/>
  <c r="D599" i="51"/>
  <c r="D600" i="51"/>
  <c r="D601" i="51"/>
  <c r="D573" i="51"/>
  <c r="A408" i="51"/>
  <c r="B408" i="51"/>
  <c r="C408" i="51"/>
  <c r="A409" i="51"/>
  <c r="B409" i="51"/>
  <c r="C409" i="51"/>
  <c r="A410" i="51"/>
  <c r="B410" i="51"/>
  <c r="C410" i="51"/>
  <c r="A411" i="51"/>
  <c r="B411" i="51"/>
  <c r="C411" i="51"/>
  <c r="A412" i="51"/>
  <c r="B412" i="51"/>
  <c r="C412" i="51"/>
  <c r="A413" i="51"/>
  <c r="B413" i="51"/>
  <c r="C413" i="51"/>
  <c r="A414" i="51"/>
  <c r="B414" i="51"/>
  <c r="C414" i="51"/>
  <c r="A415" i="51"/>
  <c r="B415" i="51"/>
  <c r="C415" i="51"/>
  <c r="A416" i="51"/>
  <c r="B416" i="51"/>
  <c r="C416" i="51"/>
  <c r="A417" i="51"/>
  <c r="B417" i="51"/>
  <c r="C417" i="51"/>
  <c r="A418" i="51"/>
  <c r="B418" i="51"/>
  <c r="C418" i="51"/>
  <c r="A419" i="51"/>
  <c r="B419" i="51"/>
  <c r="C419" i="51"/>
  <c r="A420" i="51"/>
  <c r="B420" i="51"/>
  <c r="C420" i="51"/>
  <c r="A421" i="51"/>
  <c r="B421" i="51"/>
  <c r="C421" i="51"/>
  <c r="A422" i="51"/>
  <c r="B422" i="51"/>
  <c r="C422" i="51"/>
  <c r="A423" i="51"/>
  <c r="B423" i="51"/>
  <c r="C423" i="51"/>
  <c r="A424" i="51"/>
  <c r="B424" i="51"/>
  <c r="C424" i="51"/>
  <c r="A425" i="51"/>
  <c r="B425" i="51"/>
  <c r="C425" i="51"/>
  <c r="A426" i="51"/>
  <c r="B426" i="51"/>
  <c r="C426" i="51"/>
  <c r="A427" i="51"/>
  <c r="B427" i="51"/>
  <c r="C427" i="51"/>
  <c r="A428" i="51"/>
  <c r="B428" i="51"/>
  <c r="C428" i="51"/>
  <c r="A429" i="51"/>
  <c r="B429" i="51"/>
  <c r="C429" i="51"/>
  <c r="A430" i="51"/>
  <c r="B430" i="51"/>
  <c r="C430" i="51"/>
  <c r="A431" i="51"/>
  <c r="B431" i="51"/>
  <c r="C431" i="51"/>
  <c r="A432" i="51"/>
  <c r="B432" i="51"/>
  <c r="C432" i="51"/>
  <c r="A433" i="51"/>
  <c r="B433" i="51"/>
  <c r="C433" i="51"/>
  <c r="A434" i="51"/>
  <c r="B434" i="51"/>
  <c r="C434" i="51"/>
  <c r="A435" i="51"/>
  <c r="B435" i="51"/>
  <c r="C435" i="51"/>
  <c r="A436" i="51"/>
  <c r="B436" i="51"/>
  <c r="C436" i="51"/>
  <c r="A437" i="51"/>
  <c r="B437" i="51"/>
  <c r="C437" i="51"/>
  <c r="A438" i="51"/>
  <c r="B438" i="51"/>
  <c r="C438" i="51"/>
  <c r="A439" i="51"/>
  <c r="B439" i="51"/>
  <c r="C439" i="51"/>
  <c r="A440" i="51"/>
  <c r="B440" i="51"/>
  <c r="C440" i="51"/>
  <c r="A441" i="51"/>
  <c r="B441" i="51"/>
  <c r="C441" i="51"/>
  <c r="A442" i="51"/>
  <c r="B442" i="51"/>
  <c r="C442" i="51"/>
  <c r="A443" i="51"/>
  <c r="B443" i="51"/>
  <c r="C443" i="51"/>
  <c r="A444" i="51"/>
  <c r="B444" i="51"/>
  <c r="C444" i="51"/>
  <c r="A445" i="51"/>
  <c r="B445" i="51"/>
  <c r="C445" i="51"/>
  <c r="A446" i="51"/>
  <c r="B446" i="51"/>
  <c r="C446" i="51"/>
  <c r="A447" i="51"/>
  <c r="B447" i="51"/>
  <c r="C447" i="51"/>
  <c r="A448" i="51"/>
  <c r="B448" i="51"/>
  <c r="C448" i="51"/>
  <c r="A449" i="51"/>
  <c r="B449" i="51"/>
  <c r="C449" i="51"/>
  <c r="A450" i="51"/>
  <c r="B450" i="51"/>
  <c r="C450" i="51"/>
  <c r="A451" i="51"/>
  <c r="B451" i="51"/>
  <c r="C451" i="51"/>
  <c r="A452" i="51"/>
  <c r="B452" i="51"/>
  <c r="C452" i="51"/>
  <c r="A453" i="51"/>
  <c r="B453" i="51"/>
  <c r="C453" i="51"/>
  <c r="A454" i="51"/>
  <c r="B454" i="51"/>
  <c r="C454" i="51"/>
  <c r="A455" i="51"/>
  <c r="B455" i="51"/>
  <c r="C455" i="51"/>
  <c r="A456" i="51"/>
  <c r="B456" i="51"/>
  <c r="C456" i="51"/>
  <c r="A457" i="51"/>
  <c r="B457" i="51"/>
  <c r="C457" i="51"/>
  <c r="A458" i="51"/>
  <c r="B458" i="51"/>
  <c r="C458" i="51"/>
  <c r="A459" i="51"/>
  <c r="B459" i="51"/>
  <c r="C459" i="51"/>
  <c r="A460" i="51"/>
  <c r="B460" i="51"/>
  <c r="C460" i="51"/>
  <c r="A461" i="51"/>
  <c r="B461" i="51"/>
  <c r="C461" i="51"/>
  <c r="A462" i="51"/>
  <c r="B462" i="51"/>
  <c r="C462" i="51"/>
  <c r="A463" i="51"/>
  <c r="B463" i="51"/>
  <c r="C463" i="51"/>
  <c r="A464" i="51"/>
  <c r="B464" i="51"/>
  <c r="C464" i="51"/>
  <c r="A465" i="51"/>
  <c r="B465" i="51"/>
  <c r="C465" i="51"/>
  <c r="A466" i="51"/>
  <c r="B466" i="51"/>
  <c r="C466" i="51"/>
  <c r="A467" i="51"/>
  <c r="B467" i="51"/>
  <c r="C467" i="51"/>
  <c r="A468" i="51"/>
  <c r="B468" i="51"/>
  <c r="C468" i="51"/>
  <c r="A469" i="51"/>
  <c r="B469" i="51"/>
  <c r="C469" i="51"/>
  <c r="A470" i="51"/>
  <c r="B470" i="51"/>
  <c r="C470" i="51"/>
  <c r="A471" i="51"/>
  <c r="B471" i="51"/>
  <c r="C471" i="51"/>
  <c r="A472" i="51"/>
  <c r="B472" i="51"/>
  <c r="C472" i="51"/>
  <c r="A473" i="51"/>
  <c r="B473" i="51"/>
  <c r="C473" i="51"/>
  <c r="A474" i="51"/>
  <c r="B474" i="51"/>
  <c r="C474" i="51"/>
  <c r="A475" i="51"/>
  <c r="B475" i="51"/>
  <c r="C475" i="51"/>
  <c r="A476" i="51"/>
  <c r="B476" i="51"/>
  <c r="C476" i="51"/>
  <c r="A477" i="51"/>
  <c r="B477" i="51"/>
  <c r="C477" i="51"/>
  <c r="A478" i="51"/>
  <c r="B478" i="51"/>
  <c r="C478" i="51"/>
  <c r="A479" i="51"/>
  <c r="B479" i="51"/>
  <c r="C479" i="51"/>
  <c r="A480" i="51"/>
  <c r="B480" i="51"/>
  <c r="C480" i="51"/>
  <c r="A481" i="51"/>
  <c r="B481" i="51"/>
  <c r="C481" i="51"/>
  <c r="A482" i="51"/>
  <c r="B482" i="51"/>
  <c r="C482" i="51"/>
  <c r="A483" i="51"/>
  <c r="B483" i="51"/>
  <c r="C483" i="51"/>
  <c r="A484" i="51"/>
  <c r="B484" i="51"/>
  <c r="C484" i="51"/>
  <c r="A485" i="51"/>
  <c r="B485" i="51"/>
  <c r="C485" i="51"/>
  <c r="A486" i="51"/>
  <c r="B486" i="51"/>
  <c r="C486" i="51"/>
  <c r="A487" i="51"/>
  <c r="B487" i="51"/>
  <c r="C487" i="51"/>
  <c r="A488" i="51"/>
  <c r="B488" i="51"/>
  <c r="C488" i="51"/>
  <c r="A489" i="51"/>
  <c r="B489" i="51"/>
  <c r="C489" i="51"/>
  <c r="A490" i="51"/>
  <c r="B490" i="51"/>
  <c r="C490" i="51"/>
  <c r="A491" i="51"/>
  <c r="B491" i="51"/>
  <c r="C491" i="51"/>
  <c r="A492" i="51"/>
  <c r="B492" i="51"/>
  <c r="C492" i="51"/>
  <c r="A493" i="51"/>
  <c r="B493" i="51"/>
  <c r="C493" i="51"/>
  <c r="A494" i="51"/>
  <c r="B494" i="51"/>
  <c r="C494" i="51"/>
  <c r="A495" i="51"/>
  <c r="B495" i="51"/>
  <c r="C495" i="51"/>
  <c r="A496" i="51"/>
  <c r="B496" i="51"/>
  <c r="C496" i="51"/>
  <c r="A497" i="51"/>
  <c r="B497" i="51"/>
  <c r="C497" i="51"/>
  <c r="A498" i="51"/>
  <c r="B498" i="51"/>
  <c r="C498" i="51"/>
  <c r="A499" i="51"/>
  <c r="B499" i="51"/>
  <c r="C499" i="51"/>
  <c r="A500" i="51"/>
  <c r="B500" i="51"/>
  <c r="C500" i="51"/>
  <c r="A501" i="51"/>
  <c r="B501" i="51"/>
  <c r="C501" i="51"/>
  <c r="A502" i="51"/>
  <c r="B502" i="51"/>
  <c r="C502" i="51"/>
  <c r="A503" i="51"/>
  <c r="B503" i="51"/>
  <c r="C503" i="51"/>
  <c r="A504" i="51"/>
  <c r="B504" i="51"/>
  <c r="C504" i="51"/>
  <c r="A505" i="51"/>
  <c r="B505" i="51"/>
  <c r="C505" i="51"/>
  <c r="A506" i="51"/>
  <c r="B506" i="51"/>
  <c r="C506" i="51"/>
  <c r="A507" i="51"/>
  <c r="B507" i="51"/>
  <c r="C507" i="51"/>
  <c r="A508" i="51"/>
  <c r="B508" i="51"/>
  <c r="C508" i="51"/>
  <c r="A509" i="51"/>
  <c r="B509" i="51"/>
  <c r="C509" i="51"/>
  <c r="A510" i="51"/>
  <c r="B510" i="51"/>
  <c r="C510" i="51"/>
  <c r="A511" i="51"/>
  <c r="B511" i="51"/>
  <c r="C511" i="51"/>
  <c r="A512" i="51"/>
  <c r="B512" i="51"/>
  <c r="C512" i="51"/>
  <c r="A513" i="51"/>
  <c r="B513" i="51"/>
  <c r="C513" i="51"/>
  <c r="A514" i="51"/>
  <c r="B514" i="51"/>
  <c r="C514" i="51"/>
  <c r="A515" i="51"/>
  <c r="B515" i="51"/>
  <c r="C515" i="51"/>
  <c r="A516" i="51"/>
  <c r="B516" i="51"/>
  <c r="C516" i="51"/>
  <c r="A517" i="51"/>
  <c r="B517" i="51"/>
  <c r="C517" i="51"/>
  <c r="A518" i="51"/>
  <c r="B518" i="51"/>
  <c r="C518" i="51"/>
  <c r="A519" i="51"/>
  <c r="B519" i="51"/>
  <c r="C519" i="51"/>
  <c r="A520" i="51"/>
  <c r="B520" i="51"/>
  <c r="C520" i="51"/>
  <c r="A521" i="51"/>
  <c r="B521" i="51"/>
  <c r="C521" i="51"/>
  <c r="A522" i="51"/>
  <c r="B522" i="51"/>
  <c r="C522" i="51"/>
  <c r="A523" i="51"/>
  <c r="B523" i="51"/>
  <c r="C523" i="51"/>
  <c r="A524" i="51"/>
  <c r="B524" i="51"/>
  <c r="C524" i="51"/>
  <c r="A525" i="51"/>
  <c r="B525" i="51"/>
  <c r="C525" i="51"/>
  <c r="A526" i="51"/>
  <c r="B526" i="51"/>
  <c r="C526" i="51"/>
  <c r="A527" i="51"/>
  <c r="B527" i="51"/>
  <c r="C527" i="51"/>
  <c r="A528" i="51"/>
  <c r="B528" i="51"/>
  <c r="C528" i="51"/>
  <c r="A529" i="51"/>
  <c r="B529" i="51"/>
  <c r="C529" i="51"/>
  <c r="A530" i="51"/>
  <c r="B530" i="51"/>
  <c r="C530" i="51"/>
  <c r="A531" i="51"/>
  <c r="B531" i="51"/>
  <c r="C531" i="51"/>
  <c r="A532" i="51"/>
  <c r="B532" i="51"/>
  <c r="C532" i="51"/>
  <c r="A533" i="51"/>
  <c r="B533" i="51"/>
  <c r="C533" i="51"/>
  <c r="A534" i="51"/>
  <c r="B534" i="51"/>
  <c r="C534" i="51"/>
  <c r="A535" i="51"/>
  <c r="B535" i="51"/>
  <c r="C535" i="51"/>
  <c r="A536" i="51"/>
  <c r="B536" i="51"/>
  <c r="C536" i="51"/>
  <c r="A537" i="51"/>
  <c r="B537" i="51"/>
  <c r="C537" i="51"/>
  <c r="A538" i="51"/>
  <c r="B538" i="51"/>
  <c r="C538" i="51"/>
  <c r="A539" i="51"/>
  <c r="B539" i="51"/>
  <c r="C539" i="51"/>
  <c r="A540" i="51"/>
  <c r="B540" i="51"/>
  <c r="C540" i="51"/>
  <c r="A541" i="51"/>
  <c r="B541" i="51"/>
  <c r="C541" i="51"/>
  <c r="A542" i="51"/>
  <c r="B542" i="51"/>
  <c r="C542" i="51"/>
  <c r="A543" i="51"/>
  <c r="B543" i="51"/>
  <c r="C543" i="51"/>
  <c r="A544" i="51"/>
  <c r="B544" i="51"/>
  <c r="C544" i="51"/>
  <c r="A545" i="51"/>
  <c r="B545" i="51"/>
  <c r="C545" i="51"/>
  <c r="A546" i="51"/>
  <c r="B546" i="51"/>
  <c r="C546" i="51"/>
  <c r="A547" i="51"/>
  <c r="B547" i="51"/>
  <c r="C547" i="51"/>
  <c r="A548" i="51"/>
  <c r="B548" i="51"/>
  <c r="C548" i="51"/>
  <c r="A549" i="51"/>
  <c r="B549" i="51"/>
  <c r="C549" i="51"/>
  <c r="A550" i="51"/>
  <c r="B550" i="51"/>
  <c r="C550" i="51"/>
  <c r="A551" i="51"/>
  <c r="B551" i="51"/>
  <c r="C551" i="51"/>
  <c r="A552" i="51"/>
  <c r="B552" i="51"/>
  <c r="C552" i="51"/>
  <c r="A553" i="51"/>
  <c r="B553" i="51"/>
  <c r="C553" i="51"/>
  <c r="A554" i="51"/>
  <c r="B554" i="51"/>
  <c r="C554" i="51"/>
  <c r="A555" i="51"/>
  <c r="B555" i="51"/>
  <c r="C555" i="51"/>
  <c r="A556" i="51"/>
  <c r="B556" i="51"/>
  <c r="C556" i="51"/>
  <c r="A557" i="51"/>
  <c r="B557" i="51"/>
  <c r="C557" i="51"/>
  <c r="A558" i="51"/>
  <c r="B558" i="51"/>
  <c r="C558" i="51"/>
  <c r="A559" i="51"/>
  <c r="B559" i="51"/>
  <c r="C559" i="51"/>
  <c r="A560" i="51"/>
  <c r="B560" i="51"/>
  <c r="C560" i="51"/>
  <c r="A561" i="51"/>
  <c r="B561" i="51"/>
  <c r="C561" i="51"/>
  <c r="A562" i="51"/>
  <c r="B562" i="51"/>
  <c r="C562" i="51"/>
  <c r="A563" i="51"/>
  <c r="B563" i="51"/>
  <c r="C563" i="51"/>
  <c r="A564" i="51"/>
  <c r="B564" i="51"/>
  <c r="C564" i="51"/>
  <c r="A565" i="51"/>
  <c r="B565" i="51"/>
  <c r="C565" i="51"/>
  <c r="A566" i="51"/>
  <c r="B566" i="51"/>
  <c r="C566" i="51"/>
  <c r="A567" i="51"/>
  <c r="B567" i="51"/>
  <c r="C567" i="51"/>
  <c r="A568" i="51"/>
  <c r="B568" i="51"/>
  <c r="C568" i="51"/>
  <c r="A569" i="51"/>
  <c r="B569" i="51"/>
  <c r="C569" i="51"/>
  <c r="A570" i="51"/>
  <c r="B570" i="51"/>
  <c r="C570" i="51"/>
  <c r="A571" i="51"/>
  <c r="B571" i="51"/>
  <c r="C571" i="51"/>
  <c r="A572" i="51"/>
  <c r="B572" i="51"/>
  <c r="C572" i="51"/>
  <c r="A573" i="51"/>
  <c r="B573" i="51"/>
  <c r="C573" i="51"/>
  <c r="A574" i="51"/>
  <c r="B574" i="51"/>
  <c r="C574" i="51"/>
  <c r="A575" i="51"/>
  <c r="B575" i="51"/>
  <c r="C575" i="51"/>
  <c r="A576" i="51"/>
  <c r="B576" i="51"/>
  <c r="C576" i="51"/>
  <c r="A577" i="51"/>
  <c r="B577" i="51"/>
  <c r="C577" i="51"/>
  <c r="A578" i="51"/>
  <c r="B578" i="51"/>
  <c r="C578" i="51"/>
  <c r="A579" i="51"/>
  <c r="B579" i="51"/>
  <c r="C579" i="51"/>
  <c r="A580" i="51"/>
  <c r="B580" i="51"/>
  <c r="C580" i="51"/>
  <c r="A581" i="51"/>
  <c r="B581" i="51"/>
  <c r="C581" i="51"/>
  <c r="A582" i="51"/>
  <c r="B582" i="51"/>
  <c r="C582" i="51"/>
  <c r="A583" i="51"/>
  <c r="B583" i="51"/>
  <c r="C583" i="51"/>
  <c r="A584" i="51"/>
  <c r="B584" i="51"/>
  <c r="C584" i="51"/>
  <c r="A585" i="51"/>
  <c r="B585" i="51"/>
  <c r="C585" i="51"/>
  <c r="A586" i="51"/>
  <c r="B586" i="51"/>
  <c r="C586" i="51"/>
  <c r="A587" i="51"/>
  <c r="B587" i="51"/>
  <c r="C587" i="51"/>
  <c r="A588" i="51"/>
  <c r="B588" i="51"/>
  <c r="C588" i="51"/>
  <c r="A589" i="51"/>
  <c r="B589" i="51"/>
  <c r="C589" i="51"/>
  <c r="A590" i="51"/>
  <c r="B590" i="51"/>
  <c r="C590" i="51"/>
  <c r="A591" i="51"/>
  <c r="B591" i="51"/>
  <c r="C591" i="51"/>
  <c r="A592" i="51"/>
  <c r="B592" i="51"/>
  <c r="C592" i="51"/>
  <c r="A593" i="51"/>
  <c r="B593" i="51"/>
  <c r="C593" i="51"/>
  <c r="A594" i="51"/>
  <c r="B594" i="51"/>
  <c r="C594" i="51"/>
  <c r="A595" i="51"/>
  <c r="B595" i="51"/>
  <c r="C595" i="51"/>
  <c r="A596" i="51"/>
  <c r="B596" i="51"/>
  <c r="C596" i="51"/>
  <c r="A597" i="51"/>
  <c r="B597" i="51"/>
  <c r="C597" i="51"/>
  <c r="A598" i="51"/>
  <c r="B598" i="51"/>
  <c r="C598" i="51"/>
  <c r="A599" i="51"/>
  <c r="B599" i="51"/>
  <c r="C599" i="51"/>
  <c r="A600" i="51"/>
  <c r="B600" i="51"/>
  <c r="C600" i="51"/>
  <c r="A601" i="51"/>
  <c r="B601" i="51"/>
  <c r="C601" i="51"/>
  <c r="C407" i="51"/>
  <c r="B407" i="51"/>
  <c r="A407" i="51"/>
  <c r="A201" i="51"/>
  <c r="B201" i="51"/>
  <c r="C201" i="51"/>
  <c r="A202" i="51"/>
  <c r="B202" i="51"/>
  <c r="C202" i="51"/>
  <c r="A203" i="51"/>
  <c r="B203" i="51"/>
  <c r="C203" i="51"/>
  <c r="A204" i="51"/>
  <c r="B204" i="51"/>
  <c r="C204" i="51"/>
  <c r="A205" i="51"/>
  <c r="B205" i="51"/>
  <c r="C205" i="51"/>
  <c r="A206" i="51"/>
  <c r="B206" i="51"/>
  <c r="C206" i="51"/>
  <c r="A207" i="51"/>
  <c r="B207" i="51"/>
  <c r="C207" i="51"/>
  <c r="A208" i="51"/>
  <c r="B208" i="51"/>
  <c r="C208" i="51"/>
  <c r="A209" i="51"/>
  <c r="B209" i="51"/>
  <c r="C209" i="51"/>
  <c r="A210" i="51"/>
  <c r="B210" i="51"/>
  <c r="C210" i="51"/>
  <c r="A211" i="51"/>
  <c r="B211" i="51"/>
  <c r="C211" i="51"/>
  <c r="A212" i="51"/>
  <c r="B212" i="51"/>
  <c r="C212" i="51"/>
  <c r="A213" i="51"/>
  <c r="B213" i="51"/>
  <c r="C213" i="51"/>
  <c r="A214" i="51"/>
  <c r="B214" i="51"/>
  <c r="C214" i="51"/>
  <c r="A215" i="51"/>
  <c r="B215" i="51"/>
  <c r="C215" i="51"/>
  <c r="A216" i="51"/>
  <c r="B216" i="51"/>
  <c r="C216" i="51"/>
  <c r="A217" i="51"/>
  <c r="B217" i="51"/>
  <c r="C217" i="51"/>
  <c r="A218" i="51"/>
  <c r="B218" i="51"/>
  <c r="C218" i="51"/>
  <c r="A219" i="51"/>
  <c r="B219" i="51"/>
  <c r="C219" i="51"/>
  <c r="A220" i="51"/>
  <c r="B220" i="51"/>
  <c r="C220" i="51"/>
  <c r="A221" i="51"/>
  <c r="B221" i="51"/>
  <c r="C221" i="51"/>
  <c r="A222" i="51"/>
  <c r="B222" i="51"/>
  <c r="C222" i="51"/>
  <c r="A223" i="51"/>
  <c r="B223" i="51"/>
  <c r="C223" i="51"/>
  <c r="A224" i="51"/>
  <c r="B224" i="51"/>
  <c r="C224" i="51"/>
  <c r="A225" i="51"/>
  <c r="B225" i="51"/>
  <c r="C225" i="51"/>
  <c r="A226" i="51"/>
  <c r="B226" i="51"/>
  <c r="C226" i="51"/>
  <c r="A227" i="51"/>
  <c r="B227" i="51"/>
  <c r="C227" i="51"/>
  <c r="A228" i="51"/>
  <c r="B228" i="51"/>
  <c r="C228" i="51"/>
  <c r="A229" i="51"/>
  <c r="B229" i="51"/>
  <c r="C229" i="51"/>
  <c r="A230" i="51"/>
  <c r="B230" i="51"/>
  <c r="C230" i="51"/>
  <c r="A231" i="51"/>
  <c r="B231" i="51"/>
  <c r="C231" i="51"/>
  <c r="A232" i="51"/>
  <c r="B232" i="51"/>
  <c r="C232" i="51"/>
  <c r="A233" i="51"/>
  <c r="B233" i="51"/>
  <c r="C233" i="51"/>
  <c r="A234" i="51"/>
  <c r="B234" i="51"/>
  <c r="C234" i="51"/>
  <c r="A235" i="51"/>
  <c r="B235" i="51"/>
  <c r="C235" i="51"/>
  <c r="A236" i="51"/>
  <c r="B236" i="51"/>
  <c r="C236" i="51"/>
  <c r="A237" i="51"/>
  <c r="B237" i="51"/>
  <c r="C237" i="51"/>
  <c r="A238" i="51"/>
  <c r="B238" i="51"/>
  <c r="C238" i="51"/>
  <c r="A239" i="51"/>
  <c r="B239" i="51"/>
  <c r="C239" i="51"/>
  <c r="A240" i="51"/>
  <c r="B240" i="51"/>
  <c r="C240" i="51"/>
  <c r="A241" i="51"/>
  <c r="B241" i="51"/>
  <c r="C241" i="51"/>
  <c r="A242" i="51"/>
  <c r="B242" i="51"/>
  <c r="C242" i="51"/>
  <c r="A243" i="51"/>
  <c r="B243" i="51"/>
  <c r="C243" i="51"/>
  <c r="A244" i="51"/>
  <c r="B244" i="51"/>
  <c r="C244" i="51"/>
  <c r="A245" i="51"/>
  <c r="B245" i="51"/>
  <c r="C245" i="51"/>
  <c r="A246" i="51"/>
  <c r="B246" i="51"/>
  <c r="C246" i="51"/>
  <c r="A247" i="51"/>
  <c r="B247" i="51"/>
  <c r="C247" i="51"/>
  <c r="A248" i="51"/>
  <c r="B248" i="51"/>
  <c r="C248" i="51"/>
  <c r="A249" i="51"/>
  <c r="B249" i="51"/>
  <c r="C249" i="51"/>
  <c r="A250" i="51"/>
  <c r="B250" i="51"/>
  <c r="C250" i="51"/>
  <c r="A251" i="51"/>
  <c r="B251" i="51"/>
  <c r="C251" i="51"/>
  <c r="A252" i="51"/>
  <c r="B252" i="51"/>
  <c r="C252" i="51"/>
  <c r="A253" i="51"/>
  <c r="B253" i="51"/>
  <c r="C253" i="51"/>
  <c r="A254" i="51"/>
  <c r="B254" i="51"/>
  <c r="C254" i="51"/>
  <c r="A255" i="51"/>
  <c r="B255" i="51"/>
  <c r="C255" i="51"/>
  <c r="A256" i="51"/>
  <c r="B256" i="51"/>
  <c r="C256" i="51"/>
  <c r="A257" i="51"/>
  <c r="B257" i="51"/>
  <c r="C257" i="51"/>
  <c r="A258" i="51"/>
  <c r="B258" i="51"/>
  <c r="C258" i="51"/>
  <c r="A259" i="51"/>
  <c r="B259" i="51"/>
  <c r="C259" i="51"/>
  <c r="A260" i="51"/>
  <c r="B260" i="51"/>
  <c r="C260" i="51"/>
  <c r="A261" i="51"/>
  <c r="B261" i="51"/>
  <c r="C261" i="51"/>
  <c r="A262" i="51"/>
  <c r="B262" i="51"/>
  <c r="C262" i="51"/>
  <c r="A263" i="51"/>
  <c r="B263" i="51"/>
  <c r="C263" i="51"/>
  <c r="A264" i="51"/>
  <c r="B264" i="51"/>
  <c r="C264" i="51"/>
  <c r="A265" i="51"/>
  <c r="B265" i="51"/>
  <c r="C265" i="51"/>
  <c r="A266" i="51"/>
  <c r="B266" i="51"/>
  <c r="C266" i="51"/>
  <c r="A267" i="51"/>
  <c r="B267" i="51"/>
  <c r="C267" i="51"/>
  <c r="A268" i="51"/>
  <c r="B268" i="51"/>
  <c r="C268" i="51"/>
  <c r="A269" i="51"/>
  <c r="B269" i="51"/>
  <c r="C269" i="51"/>
  <c r="A270" i="51"/>
  <c r="B270" i="51"/>
  <c r="C270" i="51"/>
  <c r="A271" i="51"/>
  <c r="B271" i="51"/>
  <c r="C271" i="51"/>
  <c r="A272" i="51"/>
  <c r="B272" i="51"/>
  <c r="C272" i="51"/>
  <c r="A273" i="51"/>
  <c r="B273" i="51"/>
  <c r="C273" i="51"/>
  <c r="A274" i="51"/>
  <c r="B274" i="51"/>
  <c r="C274" i="51"/>
  <c r="A275" i="51"/>
  <c r="B275" i="51"/>
  <c r="C275" i="51"/>
  <c r="A276" i="51"/>
  <c r="B276" i="51"/>
  <c r="C276" i="51"/>
  <c r="A277" i="51"/>
  <c r="B277" i="51"/>
  <c r="C277" i="51"/>
  <c r="A278" i="51"/>
  <c r="B278" i="51"/>
  <c r="C278" i="51"/>
  <c r="A279" i="51"/>
  <c r="B279" i="51"/>
  <c r="C279" i="51"/>
  <c r="A280" i="51"/>
  <c r="B280" i="51"/>
  <c r="C280" i="51"/>
  <c r="A281" i="51"/>
  <c r="B281" i="51"/>
  <c r="C281" i="51"/>
  <c r="A282" i="51"/>
  <c r="B282" i="51"/>
  <c r="C282" i="51"/>
  <c r="A283" i="51"/>
  <c r="B283" i="51"/>
  <c r="C283" i="51"/>
  <c r="A284" i="51"/>
  <c r="B284" i="51"/>
  <c r="C284" i="51"/>
  <c r="A285" i="51"/>
  <c r="B285" i="51"/>
  <c r="C285" i="51"/>
  <c r="A286" i="51"/>
  <c r="B286" i="51"/>
  <c r="C286" i="51"/>
  <c r="A287" i="51"/>
  <c r="B287" i="51"/>
  <c r="C287" i="51"/>
  <c r="A288" i="51"/>
  <c r="B288" i="51"/>
  <c r="C288" i="51"/>
  <c r="A289" i="51"/>
  <c r="B289" i="51"/>
  <c r="C289" i="51"/>
  <c r="A290" i="51"/>
  <c r="B290" i="51"/>
  <c r="C290" i="51"/>
  <c r="A291" i="51"/>
  <c r="B291" i="51"/>
  <c r="C291" i="51"/>
  <c r="A292" i="51"/>
  <c r="B292" i="51"/>
  <c r="C292" i="51"/>
  <c r="A293" i="51"/>
  <c r="B293" i="51"/>
  <c r="C293" i="51"/>
  <c r="A294" i="51"/>
  <c r="B294" i="51"/>
  <c r="C294" i="51"/>
  <c r="A295" i="51"/>
  <c r="B295" i="51"/>
  <c r="C295" i="51"/>
  <c r="A296" i="51"/>
  <c r="B296" i="51"/>
  <c r="C296" i="51"/>
  <c r="A297" i="51"/>
  <c r="B297" i="51"/>
  <c r="C297" i="51"/>
  <c r="A298" i="51"/>
  <c r="B298" i="51"/>
  <c r="C298" i="51"/>
  <c r="A299" i="51"/>
  <c r="B299" i="51"/>
  <c r="C299" i="51"/>
  <c r="A300" i="51"/>
  <c r="B300" i="51"/>
  <c r="C300" i="51"/>
  <c r="A301" i="51"/>
  <c r="B301" i="51"/>
  <c r="C301" i="51"/>
  <c r="A302" i="51"/>
  <c r="B302" i="51"/>
  <c r="C302" i="51"/>
  <c r="A303" i="51"/>
  <c r="B303" i="51"/>
  <c r="C303" i="51"/>
  <c r="A304" i="51"/>
  <c r="B304" i="51"/>
  <c r="C304" i="51"/>
  <c r="A305" i="51"/>
  <c r="B305" i="51"/>
  <c r="C305" i="51"/>
  <c r="A306" i="51"/>
  <c r="B306" i="51"/>
  <c r="C306" i="51"/>
  <c r="A307" i="51"/>
  <c r="B307" i="51"/>
  <c r="C307" i="51"/>
  <c r="A308" i="51"/>
  <c r="B308" i="51"/>
  <c r="C308" i="51"/>
  <c r="A309" i="51"/>
  <c r="B309" i="51"/>
  <c r="C309" i="51"/>
  <c r="A310" i="51"/>
  <c r="B310" i="51"/>
  <c r="C310" i="51"/>
  <c r="A311" i="51"/>
  <c r="B311" i="51"/>
  <c r="C311" i="51"/>
  <c r="A312" i="51"/>
  <c r="B312" i="51"/>
  <c r="C312" i="51"/>
  <c r="A313" i="51"/>
  <c r="B313" i="51"/>
  <c r="C313" i="51"/>
  <c r="A314" i="51"/>
  <c r="B314" i="51"/>
  <c r="C314" i="51"/>
  <c r="A315" i="51"/>
  <c r="B315" i="51"/>
  <c r="C315" i="51"/>
  <c r="A316" i="51"/>
  <c r="B316" i="51"/>
  <c r="C316" i="51"/>
  <c r="A317" i="51"/>
  <c r="B317" i="51"/>
  <c r="C317" i="51"/>
  <c r="A318" i="51"/>
  <c r="B318" i="51"/>
  <c r="C318" i="51"/>
  <c r="A319" i="51"/>
  <c r="B319" i="51"/>
  <c r="C319" i="51"/>
  <c r="A320" i="51"/>
  <c r="B320" i="51"/>
  <c r="C320" i="51"/>
  <c r="A321" i="51"/>
  <c r="B321" i="51"/>
  <c r="C321" i="51"/>
  <c r="A322" i="51"/>
  <c r="B322" i="51"/>
  <c r="C322" i="51"/>
  <c r="A323" i="51"/>
  <c r="B323" i="51"/>
  <c r="C323" i="51"/>
  <c r="A324" i="51"/>
  <c r="B324" i="51"/>
  <c r="C324" i="51"/>
  <c r="A325" i="51"/>
  <c r="B325" i="51"/>
  <c r="C325" i="51"/>
  <c r="A326" i="51"/>
  <c r="B326" i="51"/>
  <c r="C326" i="51"/>
  <c r="A327" i="51"/>
  <c r="B327" i="51"/>
  <c r="C327" i="51"/>
  <c r="A328" i="51"/>
  <c r="B328" i="51"/>
  <c r="C328" i="51"/>
  <c r="A329" i="51"/>
  <c r="B329" i="51"/>
  <c r="C329" i="51"/>
  <c r="A330" i="51"/>
  <c r="B330" i="51"/>
  <c r="C330" i="51"/>
  <c r="A331" i="51"/>
  <c r="B331" i="51"/>
  <c r="C331" i="51"/>
  <c r="A332" i="51"/>
  <c r="B332" i="51"/>
  <c r="C332" i="51"/>
  <c r="A333" i="51"/>
  <c r="B333" i="51"/>
  <c r="C333" i="51"/>
  <c r="A334" i="51"/>
  <c r="B334" i="51"/>
  <c r="C334" i="51"/>
  <c r="A335" i="51"/>
  <c r="B335" i="51"/>
  <c r="C335" i="51"/>
  <c r="A336" i="51"/>
  <c r="B336" i="51"/>
  <c r="C336" i="51"/>
  <c r="A337" i="51"/>
  <c r="B337" i="51"/>
  <c r="C337" i="51"/>
  <c r="A338" i="51"/>
  <c r="B338" i="51"/>
  <c r="C338" i="51"/>
  <c r="A339" i="51"/>
  <c r="B339" i="51"/>
  <c r="C339" i="51"/>
  <c r="A340" i="51"/>
  <c r="B340" i="51"/>
  <c r="C340" i="51"/>
  <c r="A341" i="51"/>
  <c r="B341" i="51"/>
  <c r="C341" i="51"/>
  <c r="A342" i="51"/>
  <c r="B342" i="51"/>
  <c r="C342" i="51"/>
  <c r="A343" i="51"/>
  <c r="B343" i="51"/>
  <c r="C343" i="51"/>
  <c r="A344" i="51"/>
  <c r="B344" i="51"/>
  <c r="C344" i="51"/>
  <c r="A345" i="51"/>
  <c r="B345" i="51"/>
  <c r="C345" i="51"/>
  <c r="A346" i="51"/>
  <c r="B346" i="51"/>
  <c r="C346" i="51"/>
  <c r="A347" i="51"/>
  <c r="B347" i="51"/>
  <c r="C347" i="51"/>
  <c r="A348" i="51"/>
  <c r="B348" i="51"/>
  <c r="C348" i="51"/>
  <c r="A349" i="51"/>
  <c r="B349" i="51"/>
  <c r="C349" i="51"/>
  <c r="A350" i="51"/>
  <c r="B350" i="51"/>
  <c r="C350" i="51"/>
  <c r="A351" i="51"/>
  <c r="B351" i="51"/>
  <c r="C351" i="51"/>
  <c r="A352" i="51"/>
  <c r="B352" i="51"/>
  <c r="C352" i="51"/>
  <c r="A353" i="51"/>
  <c r="B353" i="51"/>
  <c r="C353" i="51"/>
  <c r="A354" i="51"/>
  <c r="B354" i="51"/>
  <c r="C354" i="51"/>
  <c r="A355" i="51"/>
  <c r="B355" i="51"/>
  <c r="C355" i="51"/>
  <c r="A356" i="51"/>
  <c r="B356" i="51"/>
  <c r="C356" i="51"/>
  <c r="A357" i="51"/>
  <c r="B357" i="51"/>
  <c r="C357" i="51"/>
  <c r="A358" i="51"/>
  <c r="B358" i="51"/>
  <c r="C358" i="51"/>
  <c r="A359" i="51"/>
  <c r="B359" i="51"/>
  <c r="C359" i="51"/>
  <c r="A360" i="51"/>
  <c r="B360" i="51"/>
  <c r="C360" i="51"/>
  <c r="A361" i="51"/>
  <c r="B361" i="51"/>
  <c r="C361" i="51"/>
  <c r="A362" i="51"/>
  <c r="B362" i="51"/>
  <c r="C362" i="51"/>
  <c r="A363" i="51"/>
  <c r="B363" i="51"/>
  <c r="C363" i="51"/>
  <c r="A364" i="51"/>
  <c r="B364" i="51"/>
  <c r="C364" i="51"/>
  <c r="A365" i="51"/>
  <c r="B365" i="51"/>
  <c r="C365" i="51"/>
  <c r="A366" i="51"/>
  <c r="B366" i="51"/>
  <c r="C366" i="51"/>
  <c r="A367" i="51"/>
  <c r="B367" i="51"/>
  <c r="C367" i="51"/>
  <c r="A368" i="51"/>
  <c r="B368" i="51"/>
  <c r="C368" i="51"/>
  <c r="A369" i="51"/>
  <c r="B369" i="51"/>
  <c r="C369" i="51"/>
  <c r="A370" i="51"/>
  <c r="B370" i="51"/>
  <c r="C370" i="51"/>
  <c r="A371" i="51"/>
  <c r="B371" i="51"/>
  <c r="C371" i="51"/>
  <c r="A372" i="51"/>
  <c r="B372" i="51"/>
  <c r="C372" i="51"/>
  <c r="A373" i="51"/>
  <c r="B373" i="51"/>
  <c r="C373" i="51"/>
  <c r="A374" i="51"/>
  <c r="B374" i="51"/>
  <c r="C374" i="51"/>
  <c r="A375" i="51"/>
  <c r="B375" i="51"/>
  <c r="C375" i="51"/>
  <c r="A376" i="51"/>
  <c r="B376" i="51"/>
  <c r="C376" i="51"/>
  <c r="A377" i="51"/>
  <c r="B377" i="51"/>
  <c r="C377" i="51"/>
  <c r="A378" i="51"/>
  <c r="B378" i="51"/>
  <c r="C378" i="51"/>
  <c r="A379" i="51"/>
  <c r="B379" i="51"/>
  <c r="C379" i="51"/>
  <c r="A380" i="51"/>
  <c r="B380" i="51"/>
  <c r="C380" i="51"/>
  <c r="A381" i="51"/>
  <c r="B381" i="51"/>
  <c r="C381" i="51"/>
  <c r="A382" i="51"/>
  <c r="B382" i="51"/>
  <c r="C382" i="51"/>
  <c r="A383" i="51"/>
  <c r="B383" i="51"/>
  <c r="C383" i="51"/>
  <c r="A384" i="51"/>
  <c r="B384" i="51"/>
  <c r="C384" i="51"/>
  <c r="A385" i="51"/>
  <c r="B385" i="51"/>
  <c r="C385" i="51"/>
  <c r="A386" i="51"/>
  <c r="B386" i="51"/>
  <c r="C386" i="51"/>
  <c r="A387" i="51"/>
  <c r="B387" i="51"/>
  <c r="C387" i="51"/>
  <c r="A388" i="51"/>
  <c r="B388" i="51"/>
  <c r="C388" i="51"/>
  <c r="A389" i="51"/>
  <c r="B389" i="51"/>
  <c r="C389" i="51"/>
  <c r="A390" i="51"/>
  <c r="B390" i="51"/>
  <c r="C390" i="51"/>
  <c r="A391" i="51"/>
  <c r="B391" i="51"/>
  <c r="C391" i="51"/>
  <c r="A392" i="51"/>
  <c r="B392" i="51"/>
  <c r="C392" i="51"/>
  <c r="A393" i="51"/>
  <c r="B393" i="51"/>
  <c r="C393" i="51"/>
  <c r="A394" i="51"/>
  <c r="B394" i="51"/>
  <c r="C394" i="51"/>
  <c r="A395" i="51"/>
  <c r="B395" i="51"/>
  <c r="C395" i="51"/>
  <c r="A396" i="51"/>
  <c r="B396" i="51"/>
  <c r="C396" i="51"/>
  <c r="A397" i="51"/>
  <c r="B397" i="51"/>
  <c r="C397" i="51"/>
  <c r="A398" i="51"/>
  <c r="B398" i="51"/>
  <c r="C398" i="51"/>
  <c r="A399" i="51"/>
  <c r="B399" i="51"/>
  <c r="C399" i="51"/>
  <c r="A400" i="51"/>
  <c r="B400" i="51"/>
  <c r="C400" i="51"/>
  <c r="A401" i="51"/>
  <c r="B401" i="51"/>
  <c r="C401" i="51"/>
  <c r="A402" i="51"/>
  <c r="B402" i="51"/>
  <c r="C402" i="51"/>
  <c r="A403" i="51"/>
  <c r="B403" i="51"/>
  <c r="C403" i="51"/>
  <c r="A404" i="51"/>
  <c r="B404" i="51"/>
  <c r="C404" i="51"/>
  <c r="A405" i="51"/>
  <c r="B405" i="51"/>
  <c r="C405" i="51"/>
  <c r="A406" i="51"/>
  <c r="B406" i="51"/>
  <c r="C406" i="51"/>
  <c r="C200" i="51"/>
  <c r="B200" i="51"/>
  <c r="A200" i="51"/>
  <c r="A198" i="51"/>
  <c r="B198" i="51"/>
  <c r="C198" i="51"/>
  <c r="A199" i="51"/>
  <c r="B199" i="51"/>
  <c r="C199" i="51"/>
  <c r="A26" i="51"/>
  <c r="B26" i="51"/>
  <c r="C26" i="51"/>
  <c r="A27" i="51"/>
  <c r="B27" i="51"/>
  <c r="C27" i="51"/>
  <c r="A28" i="51"/>
  <c r="B28" i="51"/>
  <c r="C28" i="51"/>
  <c r="A29" i="51"/>
  <c r="B29" i="51"/>
  <c r="C29" i="51"/>
  <c r="A30" i="51"/>
  <c r="B30" i="51"/>
  <c r="C30" i="51"/>
  <c r="A31" i="51"/>
  <c r="B31" i="51"/>
  <c r="C31" i="51"/>
  <c r="A32" i="51"/>
  <c r="B32" i="51"/>
  <c r="C32" i="51"/>
  <c r="A33" i="51"/>
  <c r="B33" i="51"/>
  <c r="C33" i="51"/>
  <c r="A34" i="51"/>
  <c r="B34" i="51"/>
  <c r="C34" i="51"/>
  <c r="A35" i="51"/>
  <c r="B35" i="51"/>
  <c r="C35" i="51"/>
  <c r="A36" i="51"/>
  <c r="B36" i="51"/>
  <c r="C36" i="51"/>
  <c r="A37" i="51"/>
  <c r="B37" i="51"/>
  <c r="C37" i="51"/>
  <c r="A38" i="51"/>
  <c r="B38" i="51"/>
  <c r="C38" i="51"/>
  <c r="A39" i="51"/>
  <c r="B39" i="51"/>
  <c r="C39" i="51"/>
  <c r="A40" i="51"/>
  <c r="B40" i="51"/>
  <c r="C40" i="51"/>
  <c r="A41" i="51"/>
  <c r="B41" i="51"/>
  <c r="C41" i="51"/>
  <c r="A42" i="51"/>
  <c r="B42" i="51"/>
  <c r="C42" i="51"/>
  <c r="A43" i="51"/>
  <c r="B43" i="51"/>
  <c r="C43" i="51"/>
  <c r="A44" i="51"/>
  <c r="B44" i="51"/>
  <c r="C44" i="51"/>
  <c r="A45" i="51"/>
  <c r="B45" i="51"/>
  <c r="C45" i="51"/>
  <c r="A46" i="51"/>
  <c r="B46" i="51"/>
  <c r="C46" i="51"/>
  <c r="A47" i="51"/>
  <c r="B47" i="51"/>
  <c r="C47" i="51"/>
  <c r="A48" i="51"/>
  <c r="B48" i="51"/>
  <c r="C48" i="51"/>
  <c r="A49" i="51"/>
  <c r="B49" i="51"/>
  <c r="C49" i="51"/>
  <c r="A50" i="51"/>
  <c r="B50" i="51"/>
  <c r="C50" i="51"/>
  <c r="A51" i="51"/>
  <c r="B51" i="51"/>
  <c r="C51" i="51"/>
  <c r="A52" i="51"/>
  <c r="B52" i="51"/>
  <c r="C52" i="51"/>
  <c r="A53" i="51"/>
  <c r="B53" i="51"/>
  <c r="C53" i="51"/>
  <c r="A54" i="51"/>
  <c r="B54" i="51"/>
  <c r="C54" i="51"/>
  <c r="A55" i="51"/>
  <c r="B55" i="51"/>
  <c r="C55" i="51"/>
  <c r="A56" i="51"/>
  <c r="B56" i="51"/>
  <c r="C56" i="51"/>
  <c r="A57" i="51"/>
  <c r="B57" i="51"/>
  <c r="C57" i="51"/>
  <c r="A58" i="51"/>
  <c r="B58" i="51"/>
  <c r="C58" i="51"/>
  <c r="A59" i="51"/>
  <c r="B59" i="51"/>
  <c r="C59" i="51"/>
  <c r="A60" i="51"/>
  <c r="B60" i="51"/>
  <c r="C60" i="51"/>
  <c r="A61" i="51"/>
  <c r="B61" i="51"/>
  <c r="C61" i="51"/>
  <c r="A62" i="51"/>
  <c r="B62" i="51"/>
  <c r="C62" i="51"/>
  <c r="A63" i="51"/>
  <c r="B63" i="51"/>
  <c r="C63" i="51"/>
  <c r="A64" i="51"/>
  <c r="B64" i="51"/>
  <c r="C64" i="51"/>
  <c r="A65" i="51"/>
  <c r="B65" i="51"/>
  <c r="C65" i="51"/>
  <c r="A66" i="51"/>
  <c r="B66" i="51"/>
  <c r="C66" i="51"/>
  <c r="A67" i="51"/>
  <c r="B67" i="51"/>
  <c r="C67" i="51"/>
  <c r="A68" i="51"/>
  <c r="B68" i="51"/>
  <c r="C68" i="51"/>
  <c r="A69" i="51"/>
  <c r="B69" i="51"/>
  <c r="C69" i="51"/>
  <c r="A70" i="51"/>
  <c r="B70" i="51"/>
  <c r="C70" i="51"/>
  <c r="A71" i="51"/>
  <c r="B71" i="51"/>
  <c r="C71" i="51"/>
  <c r="A72" i="51"/>
  <c r="B72" i="51"/>
  <c r="C72" i="51"/>
  <c r="A73" i="51"/>
  <c r="B73" i="51"/>
  <c r="C73" i="51"/>
  <c r="A74" i="51"/>
  <c r="B74" i="51"/>
  <c r="C74" i="51"/>
  <c r="A75" i="51"/>
  <c r="B75" i="51"/>
  <c r="C75" i="51"/>
  <c r="A76" i="51"/>
  <c r="B76" i="51"/>
  <c r="C76" i="51"/>
  <c r="A77" i="51"/>
  <c r="B77" i="51"/>
  <c r="C77" i="51"/>
  <c r="A78" i="51"/>
  <c r="B78" i="51"/>
  <c r="C78" i="51"/>
  <c r="A79" i="51"/>
  <c r="B79" i="51"/>
  <c r="C79" i="51"/>
  <c r="A80" i="51"/>
  <c r="B80" i="51"/>
  <c r="C80" i="51"/>
  <c r="A81" i="51"/>
  <c r="B81" i="51"/>
  <c r="C81" i="51"/>
  <c r="A82" i="51"/>
  <c r="B82" i="51"/>
  <c r="C82" i="51"/>
  <c r="A83" i="51"/>
  <c r="B83" i="51"/>
  <c r="C83" i="51"/>
  <c r="A84" i="51"/>
  <c r="B84" i="51"/>
  <c r="C84" i="51"/>
  <c r="A85" i="51"/>
  <c r="B85" i="51"/>
  <c r="C85" i="51"/>
  <c r="A86" i="51"/>
  <c r="B86" i="51"/>
  <c r="C86" i="51"/>
  <c r="A87" i="51"/>
  <c r="B87" i="51"/>
  <c r="C87" i="51"/>
  <c r="A88" i="51"/>
  <c r="B88" i="51"/>
  <c r="C88" i="51"/>
  <c r="A89" i="51"/>
  <c r="B89" i="51"/>
  <c r="C89" i="51"/>
  <c r="A90" i="51"/>
  <c r="B90" i="51"/>
  <c r="C90" i="51"/>
  <c r="A91" i="51"/>
  <c r="B91" i="51"/>
  <c r="C91" i="51"/>
  <c r="A92" i="51"/>
  <c r="B92" i="51"/>
  <c r="C92" i="51"/>
  <c r="A93" i="51"/>
  <c r="B93" i="51"/>
  <c r="C93" i="51"/>
  <c r="A94" i="51"/>
  <c r="B94" i="51"/>
  <c r="C94" i="51"/>
  <c r="A95" i="51"/>
  <c r="B95" i="51"/>
  <c r="C95" i="51"/>
  <c r="A96" i="51"/>
  <c r="B96" i="51"/>
  <c r="C96" i="51"/>
  <c r="A97" i="51"/>
  <c r="B97" i="51"/>
  <c r="C97" i="51"/>
  <c r="A98" i="51"/>
  <c r="B98" i="51"/>
  <c r="C98" i="51"/>
  <c r="A99" i="51"/>
  <c r="B99" i="51"/>
  <c r="C99" i="51"/>
  <c r="A100" i="51"/>
  <c r="B100" i="51"/>
  <c r="C100" i="51"/>
  <c r="A101" i="51"/>
  <c r="B101" i="51"/>
  <c r="C101" i="51"/>
  <c r="A102" i="51"/>
  <c r="B102" i="51"/>
  <c r="C102" i="51"/>
  <c r="A103" i="51"/>
  <c r="B103" i="51"/>
  <c r="C103" i="51"/>
  <c r="A104" i="51"/>
  <c r="B104" i="51"/>
  <c r="C104" i="51"/>
  <c r="A105" i="51"/>
  <c r="B105" i="51"/>
  <c r="C105" i="51"/>
  <c r="A106" i="51"/>
  <c r="B106" i="51"/>
  <c r="C106" i="51"/>
  <c r="A107" i="51"/>
  <c r="B107" i="51"/>
  <c r="C107" i="51"/>
  <c r="A108" i="51"/>
  <c r="B108" i="51"/>
  <c r="C108" i="51"/>
  <c r="A109" i="51"/>
  <c r="B109" i="51"/>
  <c r="C109" i="51"/>
  <c r="A110" i="51"/>
  <c r="B110" i="51"/>
  <c r="C110" i="51"/>
  <c r="A111" i="51"/>
  <c r="B111" i="51"/>
  <c r="C111" i="51"/>
  <c r="A112" i="51"/>
  <c r="B112" i="51"/>
  <c r="C112" i="51"/>
  <c r="A113" i="51"/>
  <c r="B113" i="51"/>
  <c r="C113" i="51"/>
  <c r="A114" i="51"/>
  <c r="B114" i="51"/>
  <c r="C114" i="51"/>
  <c r="A115" i="51"/>
  <c r="B115" i="51"/>
  <c r="C115" i="51"/>
  <c r="A116" i="51"/>
  <c r="B116" i="51"/>
  <c r="C116" i="51"/>
  <c r="A117" i="51"/>
  <c r="B117" i="51"/>
  <c r="C117" i="51"/>
  <c r="A118" i="51"/>
  <c r="B118" i="51"/>
  <c r="C118" i="51"/>
  <c r="A119" i="51"/>
  <c r="B119" i="51"/>
  <c r="C119" i="51"/>
  <c r="A120" i="51"/>
  <c r="B120" i="51"/>
  <c r="C120" i="51"/>
  <c r="A121" i="51"/>
  <c r="B121" i="51"/>
  <c r="C121" i="51"/>
  <c r="A122" i="51"/>
  <c r="B122" i="51"/>
  <c r="C122" i="51"/>
  <c r="A123" i="51"/>
  <c r="B123" i="51"/>
  <c r="C123" i="51"/>
  <c r="A124" i="51"/>
  <c r="B124" i="51"/>
  <c r="C124" i="51"/>
  <c r="A125" i="51"/>
  <c r="B125" i="51"/>
  <c r="C125" i="51"/>
  <c r="A126" i="51"/>
  <c r="B126" i="51"/>
  <c r="C126" i="51"/>
  <c r="A127" i="51"/>
  <c r="B127" i="51"/>
  <c r="C127" i="51"/>
  <c r="A128" i="51"/>
  <c r="B128" i="51"/>
  <c r="C128" i="51"/>
  <c r="A129" i="51"/>
  <c r="B129" i="51"/>
  <c r="C129" i="51"/>
  <c r="A130" i="51"/>
  <c r="B130" i="51"/>
  <c r="C130" i="51"/>
  <c r="A131" i="51"/>
  <c r="B131" i="51"/>
  <c r="C131" i="51"/>
  <c r="A132" i="51"/>
  <c r="B132" i="51"/>
  <c r="C132" i="51"/>
  <c r="A133" i="51"/>
  <c r="B133" i="51"/>
  <c r="C133" i="51"/>
  <c r="A134" i="51"/>
  <c r="B134" i="51"/>
  <c r="C134" i="51"/>
  <c r="A135" i="51"/>
  <c r="B135" i="51"/>
  <c r="C135" i="51"/>
  <c r="A136" i="51"/>
  <c r="B136" i="51"/>
  <c r="C136" i="51"/>
  <c r="A137" i="51"/>
  <c r="B137" i="51"/>
  <c r="C137" i="51"/>
  <c r="A138" i="51"/>
  <c r="B138" i="51"/>
  <c r="C138" i="51"/>
  <c r="A139" i="51"/>
  <c r="B139" i="51"/>
  <c r="C139" i="51"/>
  <c r="A140" i="51"/>
  <c r="B140" i="51"/>
  <c r="C140" i="51"/>
  <c r="A141" i="51"/>
  <c r="B141" i="51"/>
  <c r="C141" i="51"/>
  <c r="A142" i="51"/>
  <c r="B142" i="51"/>
  <c r="C142" i="51"/>
  <c r="A143" i="51"/>
  <c r="B143" i="51"/>
  <c r="C143" i="51"/>
  <c r="A144" i="51"/>
  <c r="B144" i="51"/>
  <c r="C144" i="51"/>
  <c r="A145" i="51"/>
  <c r="B145" i="51"/>
  <c r="C145" i="51"/>
  <c r="A146" i="51"/>
  <c r="B146" i="51"/>
  <c r="C146" i="51"/>
  <c r="A147" i="51"/>
  <c r="B147" i="51"/>
  <c r="C147" i="51"/>
  <c r="A148" i="51"/>
  <c r="B148" i="51"/>
  <c r="C148" i="51"/>
  <c r="A149" i="51"/>
  <c r="B149" i="51"/>
  <c r="C149" i="51"/>
  <c r="A150" i="51"/>
  <c r="B150" i="51"/>
  <c r="C150" i="51"/>
  <c r="A151" i="51"/>
  <c r="B151" i="51"/>
  <c r="C151" i="51"/>
  <c r="A152" i="51"/>
  <c r="B152" i="51"/>
  <c r="C152" i="51"/>
  <c r="A153" i="51"/>
  <c r="B153" i="51"/>
  <c r="C153" i="51"/>
  <c r="A154" i="51"/>
  <c r="B154" i="51"/>
  <c r="C154" i="51"/>
  <c r="A155" i="51"/>
  <c r="B155" i="51"/>
  <c r="C155" i="51"/>
  <c r="A156" i="51"/>
  <c r="B156" i="51"/>
  <c r="C156" i="51"/>
  <c r="A157" i="51"/>
  <c r="B157" i="51"/>
  <c r="C157" i="51"/>
  <c r="A158" i="51"/>
  <c r="B158" i="51"/>
  <c r="C158" i="51"/>
  <c r="A159" i="51"/>
  <c r="B159" i="51"/>
  <c r="C159" i="51"/>
  <c r="A160" i="51"/>
  <c r="B160" i="51"/>
  <c r="C160" i="51"/>
  <c r="A161" i="51"/>
  <c r="B161" i="51"/>
  <c r="C161" i="51"/>
  <c r="A162" i="51"/>
  <c r="B162" i="51"/>
  <c r="C162" i="51"/>
  <c r="A163" i="51"/>
  <c r="B163" i="51"/>
  <c r="C163" i="51"/>
  <c r="A164" i="51"/>
  <c r="B164" i="51"/>
  <c r="C164" i="51"/>
  <c r="A165" i="51"/>
  <c r="B165" i="51"/>
  <c r="C165" i="51"/>
  <c r="A166" i="51"/>
  <c r="B166" i="51"/>
  <c r="C166" i="51"/>
  <c r="A167" i="51"/>
  <c r="B167" i="51"/>
  <c r="C167" i="51"/>
  <c r="A168" i="51"/>
  <c r="B168" i="51"/>
  <c r="C168" i="51"/>
  <c r="A169" i="51"/>
  <c r="B169" i="51"/>
  <c r="C169" i="51"/>
  <c r="A170" i="51"/>
  <c r="B170" i="51"/>
  <c r="C170" i="51"/>
  <c r="A171" i="51"/>
  <c r="B171" i="51"/>
  <c r="C171" i="51"/>
  <c r="A172" i="51"/>
  <c r="B172" i="51"/>
  <c r="C172" i="51"/>
  <c r="A173" i="51"/>
  <c r="B173" i="51"/>
  <c r="C173" i="51"/>
  <c r="A174" i="51"/>
  <c r="B174" i="51"/>
  <c r="C174" i="51"/>
  <c r="A175" i="51"/>
  <c r="B175" i="51"/>
  <c r="C175" i="51"/>
  <c r="A176" i="51"/>
  <c r="B176" i="51"/>
  <c r="C176" i="51"/>
  <c r="A177" i="51"/>
  <c r="B177" i="51"/>
  <c r="C177" i="51"/>
  <c r="A178" i="51"/>
  <c r="B178" i="51"/>
  <c r="C178" i="51"/>
  <c r="A179" i="51"/>
  <c r="B179" i="51"/>
  <c r="C179" i="51"/>
  <c r="A180" i="51"/>
  <c r="B180" i="51"/>
  <c r="C180" i="51"/>
  <c r="A181" i="51"/>
  <c r="B181" i="51"/>
  <c r="C181" i="51"/>
  <c r="A182" i="51"/>
  <c r="B182" i="51"/>
  <c r="C182" i="51"/>
  <c r="A183" i="51"/>
  <c r="B183" i="51"/>
  <c r="C183" i="51"/>
  <c r="A184" i="51"/>
  <c r="B184" i="51"/>
  <c r="C184" i="51"/>
  <c r="A185" i="51"/>
  <c r="B185" i="51"/>
  <c r="C185" i="51"/>
  <c r="A186" i="51"/>
  <c r="B186" i="51"/>
  <c r="C186" i="51"/>
  <c r="A187" i="51"/>
  <c r="B187" i="51"/>
  <c r="C187" i="51"/>
  <c r="A188" i="51"/>
  <c r="B188" i="51"/>
  <c r="C188" i="51"/>
  <c r="A189" i="51"/>
  <c r="B189" i="51"/>
  <c r="C189" i="51"/>
  <c r="A190" i="51"/>
  <c r="B190" i="51"/>
  <c r="C190" i="51"/>
  <c r="A191" i="51"/>
  <c r="B191" i="51"/>
  <c r="C191" i="51"/>
  <c r="A192" i="51"/>
  <c r="B192" i="51"/>
  <c r="C192" i="51"/>
  <c r="A193" i="51"/>
  <c r="B193" i="51"/>
  <c r="C193" i="51"/>
  <c r="A194" i="51"/>
  <c r="B194" i="51"/>
  <c r="C194" i="51"/>
  <c r="A195" i="51"/>
  <c r="B195" i="51"/>
  <c r="C195" i="51"/>
  <c r="A196" i="51"/>
  <c r="B196" i="51"/>
  <c r="C196" i="51"/>
  <c r="A197" i="51"/>
  <c r="B197" i="51"/>
  <c r="C197" i="51"/>
  <c r="A25" i="51"/>
  <c r="D22" i="51" l="1"/>
  <c r="D21" i="51"/>
  <c r="D20" i="51"/>
  <c r="D19" i="51"/>
  <c r="C12" i="51" l="1"/>
  <c r="C11" i="51" l="1"/>
  <c r="L64" i="54" l="1"/>
  <c r="L65" i="54"/>
  <c r="D714" i="51" s="1"/>
  <c r="L66" i="54"/>
  <c r="L67" i="54"/>
  <c r="D716" i="51" s="1"/>
  <c r="L68" i="54"/>
  <c r="L69" i="54"/>
  <c r="D718" i="51" s="1"/>
  <c r="L71" i="54"/>
  <c r="D719" i="51" s="1"/>
  <c r="L72" i="54"/>
  <c r="L73" i="54"/>
  <c r="D721" i="51" s="1"/>
  <c r="L74" i="54"/>
  <c r="L75" i="54"/>
  <c r="D723" i="51" s="1"/>
  <c r="L76" i="54"/>
  <c r="L77" i="54"/>
  <c r="D725" i="51" s="1"/>
  <c r="L78" i="54"/>
  <c r="L79" i="54"/>
  <c r="D727" i="51" s="1"/>
  <c r="L80" i="54"/>
  <c r="L63" i="54"/>
  <c r="L32" i="54"/>
  <c r="D685" i="51" s="1"/>
  <c r="L33" i="54"/>
  <c r="D686" i="51" s="1"/>
  <c r="L35" i="54"/>
  <c r="D687" i="51" s="1"/>
  <c r="L36" i="54"/>
  <c r="D688" i="51" s="1"/>
  <c r="L37" i="54"/>
  <c r="D689" i="51" s="1"/>
  <c r="L38" i="54"/>
  <c r="L39" i="54"/>
  <c r="D691" i="51" s="1"/>
  <c r="L40" i="54"/>
  <c r="L31" i="54"/>
  <c r="D684" i="51" s="1"/>
  <c r="D724" i="51" l="1"/>
  <c r="D720" i="51"/>
  <c r="D690" i="51"/>
  <c r="D726" i="51"/>
  <c r="D722" i="51"/>
  <c r="D715" i="51"/>
  <c r="D692" i="51"/>
  <c r="D712" i="51"/>
  <c r="D717" i="51"/>
  <c r="D713" i="51"/>
  <c r="D728" i="51"/>
  <c r="H30" i="42"/>
  <c r="C22" i="51"/>
  <c r="K10" i="54" l="1"/>
  <c r="C8" i="51"/>
  <c r="C5" i="51"/>
  <c r="C25" i="51" l="1"/>
  <c r="D18" i="51" s="1"/>
  <c r="B25" i="51"/>
  <c r="C21" i="51"/>
  <c r="J8" i="53"/>
  <c r="J8" i="50"/>
  <c r="B13" i="50"/>
  <c r="J8" i="49"/>
  <c r="B13" i="49"/>
  <c r="B13" i="53"/>
  <c r="J8" i="48" l="1"/>
  <c r="B13" i="48"/>
  <c r="B13" i="54" l="1"/>
  <c r="K9" i="54"/>
  <c r="K31" i="54" l="1"/>
  <c r="M39" i="54"/>
  <c r="M36" i="54"/>
  <c r="M35" i="54"/>
  <c r="M67" i="54"/>
  <c r="M32" i="54"/>
  <c r="M37" i="54"/>
  <c r="M69" i="54"/>
  <c r="M77" i="54"/>
  <c r="M65" i="54"/>
  <c r="M73" i="54"/>
  <c r="M31" i="54"/>
  <c r="M75" i="54"/>
  <c r="M79" i="54"/>
  <c r="M64" i="54"/>
  <c r="M33" i="54"/>
  <c r="M76" i="54"/>
  <c r="M38" i="54"/>
  <c r="M74" i="54"/>
  <c r="M71" i="54"/>
  <c r="M63" i="54"/>
  <c r="M72" i="54"/>
  <c r="M78" i="54"/>
  <c r="M66" i="54"/>
  <c r="M40" i="54"/>
  <c r="M68" i="54"/>
  <c r="M80" i="54"/>
  <c r="K78" i="54"/>
  <c r="K74" i="54"/>
  <c r="K69" i="54"/>
  <c r="K65" i="54"/>
  <c r="K39" i="54"/>
  <c r="K35" i="54"/>
  <c r="K77" i="54"/>
  <c r="K73" i="54"/>
  <c r="K68" i="54"/>
  <c r="K64" i="54"/>
  <c r="K38" i="54"/>
  <c r="K33" i="54"/>
  <c r="K80" i="54"/>
  <c r="K76" i="54"/>
  <c r="K72" i="54"/>
  <c r="K67" i="54"/>
  <c r="K63" i="54"/>
  <c r="K37" i="54"/>
  <c r="K32" i="54"/>
  <c r="K79" i="54"/>
  <c r="K75" i="54"/>
  <c r="K71" i="54"/>
  <c r="K66" i="54"/>
  <c r="K40" i="54"/>
  <c r="K36" i="54"/>
  <c r="J9" i="53"/>
  <c r="D11" i="52" l="1"/>
  <c r="C20" i="51"/>
  <c r="J9" i="50"/>
  <c r="C19" i="51"/>
  <c r="J9" i="49"/>
  <c r="C18" i="51"/>
  <c r="J9" i="48"/>
  <c r="K205" i="50" l="1"/>
  <c r="K209" i="50"/>
  <c r="K215" i="50"/>
  <c r="K220" i="50"/>
  <c r="K226" i="50"/>
  <c r="K231" i="50"/>
  <c r="K237" i="50"/>
  <c r="K202" i="50"/>
  <c r="K206" i="50"/>
  <c r="K211" i="50"/>
  <c r="K216" i="50"/>
  <c r="K222" i="50"/>
  <c r="K227" i="50"/>
  <c r="K232" i="50"/>
  <c r="K200" i="50"/>
  <c r="K203" i="50"/>
  <c r="K207" i="50"/>
  <c r="K213" i="50"/>
  <c r="K217" i="50"/>
  <c r="K223" i="50"/>
  <c r="K228" i="50"/>
  <c r="K233" i="50"/>
  <c r="K204" i="50"/>
  <c r="K224" i="50"/>
  <c r="K229" i="50"/>
  <c r="K214" i="50"/>
  <c r="K235" i="50"/>
  <c r="K208" i="50"/>
  <c r="K218" i="50"/>
  <c r="I6" i="54"/>
  <c r="K37" i="42"/>
  <c r="I37" i="42"/>
  <c r="J29" i="42"/>
  <c r="H29" i="42"/>
  <c r="J30" i="42"/>
  <c r="J28" i="42"/>
  <c r="H28" i="42"/>
  <c r="J27" i="42"/>
  <c r="H27" i="42"/>
  <c r="J26" i="42"/>
  <c r="H26" i="42"/>
  <c r="J22" i="42"/>
  <c r="H22" i="42"/>
  <c r="J21" i="42"/>
  <c r="H21" i="42"/>
  <c r="J20" i="42"/>
  <c r="H20" i="42"/>
  <c r="J19" i="42"/>
  <c r="J18" i="42"/>
  <c r="H18" i="42"/>
  <c r="C4" i="51"/>
  <c r="C15" i="52"/>
  <c r="C3" i="51"/>
  <c r="C7" i="51" l="1"/>
  <c r="B11" i="49"/>
  <c r="C14" i="52"/>
  <c r="C6" i="51"/>
  <c r="I29" i="42"/>
  <c r="K29" i="42" s="1"/>
  <c r="I28" i="42"/>
  <c r="K28" i="42" s="1"/>
  <c r="I26" i="42"/>
  <c r="K26" i="42" s="1"/>
  <c r="I27" i="42"/>
  <c r="K27" i="42" s="1"/>
  <c r="K6" i="54"/>
  <c r="B11" i="53"/>
  <c r="B11" i="54"/>
  <c r="B11" i="50"/>
  <c r="B11" i="48"/>
  <c r="B14" i="50"/>
  <c r="B14" i="53"/>
  <c r="B14" i="49"/>
  <c r="B14" i="48"/>
  <c r="B14" i="54"/>
  <c r="C16" i="52"/>
  <c r="B15" i="50"/>
  <c r="B15" i="53"/>
  <c r="B15" i="49"/>
  <c r="B15" i="48"/>
  <c r="B15" i="54"/>
  <c r="H4" i="53"/>
  <c r="H4" i="50"/>
  <c r="H3" i="49"/>
  <c r="H3" i="48"/>
  <c r="H7" i="49"/>
  <c r="H7" i="48"/>
  <c r="H5" i="53"/>
  <c r="H5" i="50"/>
  <c r="H4" i="49"/>
  <c r="H4" i="48"/>
  <c r="H6" i="53"/>
  <c r="H6" i="50"/>
  <c r="H5" i="48"/>
  <c r="H5" i="49"/>
  <c r="H3" i="53"/>
  <c r="H3" i="50"/>
  <c r="H6" i="48"/>
  <c r="H6" i="49"/>
  <c r="I22" i="42"/>
  <c r="K22" i="42" s="1"/>
  <c r="I21" i="42"/>
  <c r="K21" i="42" s="1"/>
  <c r="J37" i="42"/>
  <c r="H37" i="42"/>
  <c r="C9" i="51"/>
  <c r="I175" i="50" l="1"/>
  <c r="I112" i="50"/>
  <c r="I161" i="50"/>
  <c r="I107" i="50"/>
  <c r="I159" i="50"/>
  <c r="I68" i="50"/>
  <c r="I145" i="50"/>
  <c r="I44" i="50"/>
  <c r="I173" i="48"/>
  <c r="I148" i="48"/>
  <c r="I44" i="48"/>
  <c r="I163" i="48"/>
  <c r="I113" i="48"/>
  <c r="I162" i="48"/>
  <c r="I108" i="48"/>
  <c r="I149" i="48"/>
  <c r="I68" i="48"/>
  <c r="J279" i="54"/>
  <c r="J275" i="54"/>
  <c r="J270" i="54"/>
  <c r="J266" i="54"/>
  <c r="J262" i="54"/>
  <c r="J257" i="54"/>
  <c r="J253" i="54"/>
  <c r="J249" i="54"/>
  <c r="J244" i="54"/>
  <c r="J239" i="54"/>
  <c r="J232" i="54"/>
  <c r="J228" i="54"/>
  <c r="J223" i="54"/>
  <c r="J217" i="54"/>
  <c r="J212" i="54"/>
  <c r="J207" i="54"/>
  <c r="J201" i="54"/>
  <c r="J197" i="54"/>
  <c r="J192" i="54"/>
  <c r="J188" i="54"/>
  <c r="J182" i="54"/>
  <c r="J177" i="54"/>
  <c r="J172" i="54"/>
  <c r="J168" i="54"/>
  <c r="J164" i="54"/>
  <c r="J160" i="54"/>
  <c r="J156" i="54"/>
  <c r="J152" i="54"/>
  <c r="J148" i="54"/>
  <c r="J143" i="54"/>
  <c r="J139" i="54"/>
  <c r="J135" i="54"/>
  <c r="J131" i="54"/>
  <c r="J127" i="54"/>
  <c r="J123" i="54"/>
  <c r="J119" i="54"/>
  <c r="J114" i="54"/>
  <c r="J110" i="54"/>
  <c r="J106" i="54"/>
  <c r="J101" i="54"/>
  <c r="J97" i="54"/>
  <c r="J93" i="54"/>
  <c r="J89" i="54"/>
  <c r="J84" i="54"/>
  <c r="J60" i="54"/>
  <c r="J56" i="54"/>
  <c r="J52" i="54"/>
  <c r="J47" i="54"/>
  <c r="J27" i="54"/>
  <c r="J278" i="54"/>
  <c r="J274" i="54"/>
  <c r="J269" i="54"/>
  <c r="J265" i="54"/>
  <c r="J261" i="54"/>
  <c r="J256" i="54"/>
  <c r="J252" i="54"/>
  <c r="J248" i="54"/>
  <c r="J243" i="54"/>
  <c r="J237" i="54"/>
  <c r="J231" i="54"/>
  <c r="J226" i="54"/>
  <c r="J222" i="54"/>
  <c r="J216" i="54"/>
  <c r="J210" i="54"/>
  <c r="J205" i="54"/>
  <c r="J200" i="54"/>
  <c r="J196" i="54"/>
  <c r="J191" i="54"/>
  <c r="J186" i="54"/>
  <c r="J181" i="54"/>
  <c r="J175" i="54"/>
  <c r="J171" i="54"/>
  <c r="J167" i="54"/>
  <c r="J163" i="54"/>
  <c r="J159" i="54"/>
  <c r="J155" i="54"/>
  <c r="J151" i="54"/>
  <c r="J147" i="54"/>
  <c r="J142" i="54"/>
  <c r="J138" i="54"/>
  <c r="J134" i="54"/>
  <c r="J130" i="54"/>
  <c r="J126" i="54"/>
  <c r="J122" i="54"/>
  <c r="J118" i="54"/>
  <c r="J113" i="54"/>
  <c r="J109" i="54"/>
  <c r="J105" i="54"/>
  <c r="J100" i="54"/>
  <c r="J96" i="54"/>
  <c r="J92" i="54"/>
  <c r="J87" i="54"/>
  <c r="J83" i="54"/>
  <c r="J59" i="54"/>
  <c r="J55" i="54"/>
  <c r="J51" i="54"/>
  <c r="J46" i="54"/>
  <c r="J42" i="54"/>
  <c r="J26" i="54"/>
  <c r="J22" i="54"/>
  <c r="J49" i="54"/>
  <c r="J25" i="54"/>
  <c r="J20" i="54"/>
  <c r="J277" i="54"/>
  <c r="J273" i="54"/>
  <c r="J268" i="54"/>
  <c r="J264" i="54"/>
  <c r="J259" i="54"/>
  <c r="J255" i="54"/>
  <c r="J251" i="54"/>
  <c r="J246" i="54"/>
  <c r="J242" i="54"/>
  <c r="J236" i="54"/>
  <c r="J230" i="54"/>
  <c r="J225" i="54"/>
  <c r="J221" i="54"/>
  <c r="J214" i="54"/>
  <c r="J209" i="54"/>
  <c r="J204" i="54"/>
  <c r="J199" i="54"/>
  <c r="J195" i="54"/>
  <c r="J190" i="54"/>
  <c r="J185" i="54"/>
  <c r="J180" i="54"/>
  <c r="J174" i="54"/>
  <c r="J170" i="54"/>
  <c r="J166" i="54"/>
  <c r="J162" i="54"/>
  <c r="J158" i="54"/>
  <c r="J154" i="54"/>
  <c r="J150" i="54"/>
  <c r="J146" i="54"/>
  <c r="J141" i="54"/>
  <c r="J137" i="54"/>
  <c r="J133" i="54"/>
  <c r="J129" i="54"/>
  <c r="J125" i="54"/>
  <c r="J121" i="54"/>
  <c r="J117" i="54"/>
  <c r="J112" i="54"/>
  <c r="J108" i="54"/>
  <c r="J103" i="54"/>
  <c r="J99" i="54"/>
  <c r="J95" i="54"/>
  <c r="J91" i="54"/>
  <c r="J86" i="54"/>
  <c r="J82" i="54"/>
  <c r="J58" i="54"/>
  <c r="J54" i="54"/>
  <c r="J45" i="54"/>
  <c r="J29" i="54"/>
  <c r="J276" i="54"/>
  <c r="J271" i="54"/>
  <c r="J267" i="54"/>
  <c r="J263" i="54"/>
  <c r="J258" i="54"/>
  <c r="J254" i="54"/>
  <c r="J250" i="54"/>
  <c r="J245" i="54"/>
  <c r="J240" i="54"/>
  <c r="J234" i="54"/>
  <c r="J229" i="54"/>
  <c r="J224" i="54"/>
  <c r="J219" i="54"/>
  <c r="J213" i="54"/>
  <c r="J208" i="54"/>
  <c r="J202" i="54"/>
  <c r="J198" i="54"/>
  <c r="J194" i="54"/>
  <c r="J189" i="54"/>
  <c r="J184" i="54"/>
  <c r="J178" i="54"/>
  <c r="J173" i="54"/>
  <c r="J169" i="54"/>
  <c r="J165" i="54"/>
  <c r="J161" i="54"/>
  <c r="J157" i="54"/>
  <c r="J153" i="54"/>
  <c r="J149" i="54"/>
  <c r="J145" i="54"/>
  <c r="J140" i="54"/>
  <c r="J136" i="54"/>
  <c r="J132" i="54"/>
  <c r="J128" i="54"/>
  <c r="J124" i="54"/>
  <c r="J120" i="54"/>
  <c r="J116" i="54"/>
  <c r="J111" i="54"/>
  <c r="J107" i="54"/>
  <c r="J102" i="54"/>
  <c r="J98" i="54"/>
  <c r="J94" i="54"/>
  <c r="J90" i="54"/>
  <c r="J85" i="54"/>
  <c r="J61" i="54"/>
  <c r="J57" i="54"/>
  <c r="J53" i="54"/>
  <c r="J48" i="54"/>
  <c r="J44" i="54"/>
  <c r="J28" i="54"/>
  <c r="J24" i="54"/>
  <c r="J19" i="54"/>
  <c r="K19" i="54" s="1"/>
  <c r="J43" i="54"/>
  <c r="J23" i="54"/>
  <c r="J3" i="53"/>
  <c r="J3" i="50"/>
  <c r="J5" i="53"/>
  <c r="J5" i="50"/>
  <c r="J6" i="53"/>
  <c r="J6" i="50"/>
  <c r="J4" i="53"/>
  <c r="J4" i="50"/>
  <c r="I19" i="42"/>
  <c r="K19" i="42" s="1"/>
  <c r="L19" i="42" s="1"/>
  <c r="J4" i="48"/>
  <c r="J4" i="49"/>
  <c r="J10" i="48"/>
  <c r="J10" i="53"/>
  <c r="J10" i="49"/>
  <c r="J10" i="50"/>
  <c r="J6" i="49"/>
  <c r="J6" i="48"/>
  <c r="J7" i="49"/>
  <c r="J7" i="48"/>
  <c r="I20" i="42"/>
  <c r="K20" i="42" s="1"/>
  <c r="L20" i="42" s="1"/>
  <c r="J5" i="48"/>
  <c r="J5" i="49"/>
  <c r="I18" i="42"/>
  <c r="K18" i="42" s="1"/>
  <c r="L18" i="42" s="1"/>
  <c r="J3" i="49"/>
  <c r="J3" i="48"/>
  <c r="L29" i="42"/>
  <c r="L21" i="42"/>
  <c r="L28" i="42"/>
  <c r="L22" i="42"/>
  <c r="L27" i="42"/>
  <c r="L26" i="42"/>
  <c r="I236" i="49" l="1"/>
  <c r="J236" i="49" s="1"/>
  <c r="I241" i="49"/>
  <c r="J241" i="49" s="1"/>
  <c r="I232" i="49"/>
  <c r="J232" i="49" s="1"/>
  <c r="I228" i="49"/>
  <c r="J228" i="49" s="1"/>
  <c r="I223" i="49"/>
  <c r="J223" i="49" s="1"/>
  <c r="I218" i="49"/>
  <c r="J218" i="49" s="1"/>
  <c r="I214" i="49"/>
  <c r="J214" i="49" s="1"/>
  <c r="I212" i="49"/>
  <c r="J212" i="49" s="1"/>
  <c r="I240" i="49"/>
  <c r="J240" i="49" s="1"/>
  <c r="I235" i="49"/>
  <c r="J235" i="49" s="1"/>
  <c r="I231" i="49"/>
  <c r="J231" i="49" s="1"/>
  <c r="I226" i="49"/>
  <c r="J226" i="49" s="1"/>
  <c r="I222" i="49"/>
  <c r="J222" i="49" s="1"/>
  <c r="I217" i="49"/>
  <c r="J217" i="49" s="1"/>
  <c r="I238" i="49"/>
  <c r="J238" i="49" s="1"/>
  <c r="I234" i="49"/>
  <c r="J234" i="49" s="1"/>
  <c r="I230" i="49"/>
  <c r="J230" i="49" s="1"/>
  <c r="I225" i="49"/>
  <c r="J225" i="49" s="1"/>
  <c r="I221" i="49"/>
  <c r="J221" i="49" s="1"/>
  <c r="I216" i="49"/>
  <c r="J216" i="49" s="1"/>
  <c r="I229" i="49"/>
  <c r="J229" i="49" s="1"/>
  <c r="I224" i="49"/>
  <c r="J224" i="49" s="1"/>
  <c r="I237" i="49"/>
  <c r="J237" i="49" s="1"/>
  <c r="I220" i="49"/>
  <c r="J220" i="49" s="1"/>
  <c r="I233" i="49"/>
  <c r="J233" i="49" s="1"/>
  <c r="I215" i="49"/>
  <c r="J215" i="49" s="1"/>
  <c r="I188" i="49"/>
  <c r="J188" i="49" s="1"/>
  <c r="I182" i="49"/>
  <c r="J182" i="49" s="1"/>
  <c r="I178" i="49"/>
  <c r="J178" i="49" s="1"/>
  <c r="I172" i="49"/>
  <c r="J172" i="49" s="1"/>
  <c r="I168" i="49"/>
  <c r="J168" i="49" s="1"/>
  <c r="I158" i="49"/>
  <c r="J158" i="49" s="1"/>
  <c r="I153" i="49"/>
  <c r="J153" i="49" s="1"/>
  <c r="I148" i="49"/>
  <c r="J148" i="49" s="1"/>
  <c r="I132" i="49"/>
  <c r="J132" i="49" s="1"/>
  <c r="I128" i="49"/>
  <c r="J128" i="49" s="1"/>
  <c r="I110" i="49"/>
  <c r="J110" i="49" s="1"/>
  <c r="I100" i="49"/>
  <c r="J100" i="49" s="1"/>
  <c r="I63" i="49"/>
  <c r="J63" i="49" s="1"/>
  <c r="I179" i="49"/>
  <c r="J179" i="49" s="1"/>
  <c r="I159" i="49"/>
  <c r="J159" i="49" s="1"/>
  <c r="I135" i="49"/>
  <c r="J135" i="49" s="1"/>
  <c r="I102" i="49"/>
  <c r="J102" i="49" s="1"/>
  <c r="I186" i="49"/>
  <c r="J186" i="49" s="1"/>
  <c r="I181" i="49"/>
  <c r="J181" i="49" s="1"/>
  <c r="I177" i="49"/>
  <c r="J177" i="49" s="1"/>
  <c r="I171" i="49"/>
  <c r="J171" i="49" s="1"/>
  <c r="I162" i="49"/>
  <c r="J162" i="49" s="1"/>
  <c r="I156" i="49"/>
  <c r="J156" i="49" s="1"/>
  <c r="I152" i="49"/>
  <c r="J152" i="49" s="1"/>
  <c r="I147" i="49"/>
  <c r="J147" i="49" s="1"/>
  <c r="I131" i="49"/>
  <c r="J131" i="49" s="1"/>
  <c r="I127" i="49"/>
  <c r="J127" i="49" s="1"/>
  <c r="I106" i="49"/>
  <c r="J106" i="49" s="1"/>
  <c r="I99" i="49"/>
  <c r="J99" i="49" s="1"/>
  <c r="I61" i="49"/>
  <c r="J61" i="49" s="1"/>
  <c r="I54" i="49"/>
  <c r="J54" i="49" s="1"/>
  <c r="I184" i="49"/>
  <c r="J184" i="49" s="1"/>
  <c r="I169" i="49"/>
  <c r="J169" i="49" s="1"/>
  <c r="I154" i="49"/>
  <c r="J154" i="49" s="1"/>
  <c r="I112" i="49"/>
  <c r="J112" i="49" s="1"/>
  <c r="I56" i="49"/>
  <c r="J56" i="49" s="1"/>
  <c r="I185" i="49"/>
  <c r="J185" i="49" s="1"/>
  <c r="I180" i="49"/>
  <c r="J180" i="49" s="1"/>
  <c r="I176" i="49"/>
  <c r="J176" i="49" s="1"/>
  <c r="I170" i="49"/>
  <c r="J170" i="49" s="1"/>
  <c r="I161" i="49"/>
  <c r="J161" i="49" s="1"/>
  <c r="I155" i="49"/>
  <c r="J155" i="49" s="1"/>
  <c r="I151" i="49"/>
  <c r="J151" i="49" s="1"/>
  <c r="I137" i="49"/>
  <c r="J137" i="49" s="1"/>
  <c r="I130" i="49"/>
  <c r="J130" i="49" s="1"/>
  <c r="I126" i="49"/>
  <c r="J126" i="49" s="1"/>
  <c r="I104" i="49"/>
  <c r="J104" i="49" s="1"/>
  <c r="I98" i="49"/>
  <c r="J98" i="49" s="1"/>
  <c r="I58" i="49"/>
  <c r="J58" i="49" s="1"/>
  <c r="I190" i="49"/>
  <c r="J190" i="49" s="1"/>
  <c r="I173" i="49"/>
  <c r="J173" i="49" s="1"/>
  <c r="I150" i="49"/>
  <c r="J150" i="49" s="1"/>
  <c r="I129" i="49"/>
  <c r="J129" i="49" s="1"/>
  <c r="I69" i="49"/>
  <c r="J69" i="49" s="1"/>
  <c r="I208" i="49"/>
  <c r="J208" i="49" s="1"/>
  <c r="I204" i="49"/>
  <c r="J204" i="49" s="1"/>
  <c r="I201" i="49"/>
  <c r="J201" i="49" s="1"/>
  <c r="I198" i="49"/>
  <c r="J198" i="49" s="1"/>
  <c r="I183" i="49"/>
  <c r="J183" i="49" s="1"/>
  <c r="I165" i="49"/>
  <c r="J165" i="49" s="1"/>
  <c r="I160" i="49"/>
  <c r="J160" i="49" s="1"/>
  <c r="I145" i="49"/>
  <c r="J145" i="49" s="1"/>
  <c r="I138" i="49"/>
  <c r="J138" i="49" s="1"/>
  <c r="I133" i="49"/>
  <c r="J133" i="49" s="1"/>
  <c r="I122" i="49"/>
  <c r="J122" i="49" s="1"/>
  <c r="I119" i="49"/>
  <c r="J119" i="49" s="1"/>
  <c r="I111" i="49"/>
  <c r="J111" i="49" s="1"/>
  <c r="I107" i="49"/>
  <c r="J107" i="49" s="1"/>
  <c r="I101" i="49"/>
  <c r="J101" i="49" s="1"/>
  <c r="I94" i="49"/>
  <c r="J94" i="49" s="1"/>
  <c r="I87" i="49"/>
  <c r="J87" i="49" s="1"/>
  <c r="I84" i="49"/>
  <c r="J84" i="49" s="1"/>
  <c r="I81" i="49"/>
  <c r="J81" i="49" s="1"/>
  <c r="I78" i="49"/>
  <c r="J78" i="49" s="1"/>
  <c r="I74" i="49"/>
  <c r="J74" i="49" s="1"/>
  <c r="I71" i="49"/>
  <c r="J71" i="49" s="1"/>
  <c r="I66" i="49"/>
  <c r="J66" i="49" s="1"/>
  <c r="I60" i="49"/>
  <c r="J60" i="49" s="1"/>
  <c r="I53" i="49"/>
  <c r="J53" i="49" s="1"/>
  <c r="I48" i="49"/>
  <c r="J48" i="49" s="1"/>
  <c r="I44" i="49"/>
  <c r="J44" i="49" s="1"/>
  <c r="I40" i="49"/>
  <c r="J40" i="49" s="1"/>
  <c r="I36" i="49"/>
  <c r="J36" i="49" s="1"/>
  <c r="I32" i="49"/>
  <c r="J32" i="49" s="1"/>
  <c r="I28" i="49"/>
  <c r="J28" i="49" s="1"/>
  <c r="I22" i="49"/>
  <c r="J22" i="49" s="1"/>
  <c r="I209" i="49"/>
  <c r="J209" i="49" s="1"/>
  <c r="I166" i="49"/>
  <c r="J166" i="49" s="1"/>
  <c r="I139" i="49"/>
  <c r="J139" i="49" s="1"/>
  <c r="I108" i="49"/>
  <c r="J108" i="49" s="1"/>
  <c r="I207" i="49"/>
  <c r="J207" i="49" s="1"/>
  <c r="I203" i="49"/>
  <c r="J203" i="49" s="1"/>
  <c r="I200" i="49"/>
  <c r="J200" i="49" s="1"/>
  <c r="I197" i="49"/>
  <c r="J197" i="49" s="1"/>
  <c r="I194" i="49"/>
  <c r="J194" i="49" s="1"/>
  <c r="I164" i="49"/>
  <c r="J164" i="49" s="1"/>
  <c r="I157" i="49"/>
  <c r="J157" i="49" s="1"/>
  <c r="I144" i="49"/>
  <c r="J144" i="49" s="1"/>
  <c r="I141" i="49"/>
  <c r="J141" i="49" s="1"/>
  <c r="I124" i="49"/>
  <c r="J124" i="49" s="1"/>
  <c r="I121" i="49"/>
  <c r="J121" i="49" s="1"/>
  <c r="I118" i="49"/>
  <c r="J118" i="49" s="1"/>
  <c r="I115" i="49"/>
  <c r="J115" i="49" s="1"/>
  <c r="I105" i="49"/>
  <c r="J105" i="49" s="1"/>
  <c r="I96" i="49"/>
  <c r="J96" i="49" s="1"/>
  <c r="I93" i="49"/>
  <c r="J93" i="49" s="1"/>
  <c r="I90" i="49"/>
  <c r="J90" i="49" s="1"/>
  <c r="I83" i="49"/>
  <c r="J83" i="49" s="1"/>
  <c r="I80" i="49"/>
  <c r="J80" i="49" s="1"/>
  <c r="I77" i="49"/>
  <c r="J77" i="49" s="1"/>
  <c r="I73" i="49"/>
  <c r="J73" i="49" s="1"/>
  <c r="I70" i="49"/>
  <c r="J70" i="49" s="1"/>
  <c r="I65" i="49"/>
  <c r="J65" i="49" s="1"/>
  <c r="I59" i="49"/>
  <c r="J59" i="49" s="1"/>
  <c r="I52" i="49"/>
  <c r="J52" i="49" s="1"/>
  <c r="I47" i="49"/>
  <c r="J47" i="49" s="1"/>
  <c r="I43" i="49"/>
  <c r="J43" i="49" s="1"/>
  <c r="I39" i="49"/>
  <c r="J39" i="49" s="1"/>
  <c r="I35" i="49"/>
  <c r="J35" i="49" s="1"/>
  <c r="I31" i="49"/>
  <c r="J31" i="49" s="1"/>
  <c r="I26" i="49"/>
  <c r="J26" i="49" s="1"/>
  <c r="I21" i="49"/>
  <c r="J21" i="49" s="1"/>
  <c r="I202" i="49"/>
  <c r="J202" i="49" s="1"/>
  <c r="I192" i="49"/>
  <c r="J192" i="49" s="1"/>
  <c r="I142" i="49"/>
  <c r="J142" i="49" s="1"/>
  <c r="I123" i="49"/>
  <c r="J123" i="49" s="1"/>
  <c r="I113" i="49"/>
  <c r="J113" i="49" s="1"/>
  <c r="I210" i="49"/>
  <c r="J210" i="49" s="1"/>
  <c r="I206" i="49"/>
  <c r="J206" i="49" s="1"/>
  <c r="I199" i="49"/>
  <c r="J199" i="49" s="1"/>
  <c r="I196" i="49"/>
  <c r="J196" i="49" s="1"/>
  <c r="I193" i="49"/>
  <c r="J193" i="49" s="1"/>
  <c r="I174" i="49"/>
  <c r="J174" i="49" s="1"/>
  <c r="I149" i="49"/>
  <c r="J149" i="49" s="1"/>
  <c r="I143" i="49"/>
  <c r="J143" i="49" s="1"/>
  <c r="I140" i="49"/>
  <c r="J140" i="49" s="1"/>
  <c r="I136" i="49"/>
  <c r="J136" i="49" s="1"/>
  <c r="I120" i="49"/>
  <c r="J120" i="49" s="1"/>
  <c r="I117" i="49"/>
  <c r="J117" i="49" s="1"/>
  <c r="I114" i="49"/>
  <c r="J114" i="49" s="1"/>
  <c r="I109" i="49"/>
  <c r="J109" i="49" s="1"/>
  <c r="I95" i="49"/>
  <c r="J95" i="49" s="1"/>
  <c r="I92" i="49"/>
  <c r="J92" i="49" s="1"/>
  <c r="I89" i="49"/>
  <c r="J89" i="49" s="1"/>
  <c r="I86" i="49"/>
  <c r="J86" i="49" s="1"/>
  <c r="I79" i="49"/>
  <c r="J79" i="49" s="1"/>
  <c r="I76" i="49"/>
  <c r="J76" i="49" s="1"/>
  <c r="I68" i="49"/>
  <c r="J68" i="49" s="1"/>
  <c r="I64" i="49"/>
  <c r="J64" i="49" s="1"/>
  <c r="I57" i="49"/>
  <c r="J57" i="49" s="1"/>
  <c r="I50" i="49"/>
  <c r="J50" i="49" s="1"/>
  <c r="I46" i="49"/>
  <c r="J46" i="49" s="1"/>
  <c r="I42" i="49"/>
  <c r="J42" i="49" s="1"/>
  <c r="I38" i="49"/>
  <c r="J38" i="49" s="1"/>
  <c r="I34" i="49"/>
  <c r="J34" i="49" s="1"/>
  <c r="I30" i="49"/>
  <c r="J30" i="49" s="1"/>
  <c r="I25" i="49"/>
  <c r="J25" i="49" s="1"/>
  <c r="I20" i="49"/>
  <c r="J20" i="49" s="1"/>
  <c r="I205" i="49"/>
  <c r="J205" i="49" s="1"/>
  <c r="I195" i="49"/>
  <c r="J195" i="49" s="1"/>
  <c r="I163" i="49"/>
  <c r="J163" i="49" s="1"/>
  <c r="I134" i="49"/>
  <c r="J134" i="49" s="1"/>
  <c r="I116" i="49"/>
  <c r="J116" i="49" s="1"/>
  <c r="I103" i="49"/>
  <c r="J103" i="49" s="1"/>
  <c r="I91" i="49"/>
  <c r="J91" i="49" s="1"/>
  <c r="I62" i="49"/>
  <c r="J62" i="49" s="1"/>
  <c r="I41" i="49"/>
  <c r="J41" i="49" s="1"/>
  <c r="I23" i="49"/>
  <c r="J23" i="49" s="1"/>
  <c r="I88" i="49"/>
  <c r="J88" i="49" s="1"/>
  <c r="I55" i="49"/>
  <c r="J55" i="49" s="1"/>
  <c r="I85" i="49"/>
  <c r="J85" i="49" s="1"/>
  <c r="I72" i="49"/>
  <c r="J72" i="49" s="1"/>
  <c r="I49" i="49"/>
  <c r="J49" i="49" s="1"/>
  <c r="I33" i="49"/>
  <c r="J33" i="49" s="1"/>
  <c r="I37" i="49"/>
  <c r="J37" i="49" s="1"/>
  <c r="I82" i="49"/>
  <c r="J82" i="49" s="1"/>
  <c r="I67" i="49"/>
  <c r="J67" i="49" s="1"/>
  <c r="I45" i="49"/>
  <c r="J45" i="49" s="1"/>
  <c r="I29" i="49"/>
  <c r="J29" i="49" s="1"/>
  <c r="I75" i="49"/>
  <c r="J75" i="49" s="1"/>
  <c r="I19" i="49"/>
  <c r="J19" i="49" s="1"/>
  <c r="I188" i="50"/>
  <c r="J188" i="50" s="1"/>
  <c r="I194" i="50"/>
  <c r="J194" i="50" s="1"/>
  <c r="I190" i="50"/>
  <c r="J190" i="50" s="1"/>
  <c r="I196" i="50"/>
  <c r="J196" i="50" s="1"/>
  <c r="I185" i="50"/>
  <c r="J185" i="50" s="1"/>
  <c r="I191" i="50"/>
  <c r="J191" i="50" s="1"/>
  <c r="I198" i="50"/>
  <c r="J198" i="50" s="1"/>
  <c r="I187" i="50"/>
  <c r="J187" i="50" s="1"/>
  <c r="I192" i="50"/>
  <c r="J192" i="50" s="1"/>
  <c r="I22" i="53"/>
  <c r="J22" i="53" s="1"/>
  <c r="D605" i="51" s="1"/>
  <c r="I26" i="53"/>
  <c r="J26" i="53" s="1"/>
  <c r="D609" i="51" s="1"/>
  <c r="I31" i="53"/>
  <c r="J31" i="53" s="1"/>
  <c r="D613" i="51" s="1"/>
  <c r="I35" i="53"/>
  <c r="J35" i="53" s="1"/>
  <c r="D617" i="51" s="1"/>
  <c r="I40" i="53"/>
  <c r="J40" i="53" s="1"/>
  <c r="D621" i="51" s="1"/>
  <c r="I44" i="53"/>
  <c r="J44" i="53" s="1"/>
  <c r="D625" i="51" s="1"/>
  <c r="I48" i="53"/>
  <c r="J48" i="53" s="1"/>
  <c r="D629" i="51" s="1"/>
  <c r="I53" i="53"/>
  <c r="J53" i="53" s="1"/>
  <c r="D633" i="51" s="1"/>
  <c r="I58" i="53"/>
  <c r="J58" i="53" s="1"/>
  <c r="D637" i="51" s="1"/>
  <c r="I62" i="53"/>
  <c r="J62" i="53" s="1"/>
  <c r="D641" i="51" s="1"/>
  <c r="I67" i="53"/>
  <c r="J67" i="53" s="1"/>
  <c r="D645" i="51" s="1"/>
  <c r="I23" i="53"/>
  <c r="J23" i="53" s="1"/>
  <c r="D606" i="51" s="1"/>
  <c r="I28" i="53"/>
  <c r="J28" i="53" s="1"/>
  <c r="D610" i="51" s="1"/>
  <c r="I32" i="53"/>
  <c r="J32" i="53" s="1"/>
  <c r="D614" i="51" s="1"/>
  <c r="I37" i="53"/>
  <c r="J37" i="53" s="1"/>
  <c r="D618" i="51" s="1"/>
  <c r="I41" i="53"/>
  <c r="J41" i="53" s="1"/>
  <c r="D622" i="51" s="1"/>
  <c r="I45" i="53"/>
  <c r="J45" i="53" s="1"/>
  <c r="D626" i="51" s="1"/>
  <c r="I49" i="53"/>
  <c r="J49" i="53" s="1"/>
  <c r="D630" i="51" s="1"/>
  <c r="I54" i="53"/>
  <c r="J54" i="53" s="1"/>
  <c r="D634" i="51" s="1"/>
  <c r="I59" i="53"/>
  <c r="J59" i="53" s="1"/>
  <c r="D638" i="51" s="1"/>
  <c r="I21" i="53"/>
  <c r="J21" i="53" s="1"/>
  <c r="D604" i="51" s="1"/>
  <c r="I25" i="53"/>
  <c r="J25" i="53" s="1"/>
  <c r="D608" i="51" s="1"/>
  <c r="I30" i="53"/>
  <c r="J30" i="53" s="1"/>
  <c r="D612" i="51" s="1"/>
  <c r="I34" i="53"/>
  <c r="J34" i="53" s="1"/>
  <c r="D616" i="51" s="1"/>
  <c r="I39" i="53"/>
  <c r="J39" i="53" s="1"/>
  <c r="D620" i="51" s="1"/>
  <c r="I43" i="53"/>
  <c r="J43" i="53" s="1"/>
  <c r="D624" i="51" s="1"/>
  <c r="I47" i="53"/>
  <c r="J47" i="53" s="1"/>
  <c r="D628" i="51" s="1"/>
  <c r="I52" i="53"/>
  <c r="J52" i="53" s="1"/>
  <c r="D632" i="51" s="1"/>
  <c r="I57" i="53"/>
  <c r="J57" i="53" s="1"/>
  <c r="D636" i="51" s="1"/>
  <c r="I61" i="53"/>
  <c r="J61" i="53" s="1"/>
  <c r="D640" i="51" s="1"/>
  <c r="I65" i="53"/>
  <c r="J65" i="53" s="1"/>
  <c r="D644" i="51" s="1"/>
  <c r="I29" i="53"/>
  <c r="J29" i="53" s="1"/>
  <c r="D611" i="51" s="1"/>
  <c r="I46" i="53"/>
  <c r="J46" i="53" s="1"/>
  <c r="D627" i="51" s="1"/>
  <c r="I63" i="53"/>
  <c r="J63" i="53" s="1"/>
  <c r="D642" i="51" s="1"/>
  <c r="I19" i="53"/>
  <c r="J19" i="53" s="1"/>
  <c r="D602" i="51" s="1"/>
  <c r="I33" i="53"/>
  <c r="J33" i="53" s="1"/>
  <c r="D615" i="51" s="1"/>
  <c r="I51" i="53"/>
  <c r="J51" i="53" s="1"/>
  <c r="D631" i="51" s="1"/>
  <c r="I64" i="53"/>
  <c r="J64" i="53" s="1"/>
  <c r="D643" i="51" s="1"/>
  <c r="I20" i="53"/>
  <c r="J20" i="53" s="1"/>
  <c r="D603" i="51" s="1"/>
  <c r="I38" i="53"/>
  <c r="J38" i="53" s="1"/>
  <c r="D619" i="51" s="1"/>
  <c r="I55" i="53"/>
  <c r="J55" i="53" s="1"/>
  <c r="D635" i="51" s="1"/>
  <c r="I69" i="53"/>
  <c r="J69" i="53" s="1"/>
  <c r="D646" i="51" s="1"/>
  <c r="I24" i="53"/>
  <c r="J24" i="53" s="1"/>
  <c r="D607" i="51" s="1"/>
  <c r="I42" i="53"/>
  <c r="J42" i="53" s="1"/>
  <c r="D623" i="51" s="1"/>
  <c r="I60" i="53"/>
  <c r="J60" i="53" s="1"/>
  <c r="D639" i="51" s="1"/>
  <c r="I23" i="50"/>
  <c r="J23" i="50" s="1"/>
  <c r="D411" i="51" s="1"/>
  <c r="I27" i="50"/>
  <c r="J27" i="50" s="1"/>
  <c r="D415" i="51" s="1"/>
  <c r="I31" i="50"/>
  <c r="J31" i="50" s="1"/>
  <c r="D419" i="51" s="1"/>
  <c r="I36" i="50"/>
  <c r="J36" i="50" s="1"/>
  <c r="D423" i="51" s="1"/>
  <c r="I40" i="50"/>
  <c r="J40" i="50" s="1"/>
  <c r="D427" i="51" s="1"/>
  <c r="J44" i="50"/>
  <c r="D431" i="51" s="1"/>
  <c r="I48" i="50"/>
  <c r="J48" i="50" s="1"/>
  <c r="D435" i="51" s="1"/>
  <c r="I52" i="50"/>
  <c r="J52" i="50" s="1"/>
  <c r="D439" i="51" s="1"/>
  <c r="I60" i="50"/>
  <c r="J60" i="50" s="1"/>
  <c r="D447" i="51" s="1"/>
  <c r="I64" i="50"/>
  <c r="J64" i="50" s="1"/>
  <c r="D451" i="51" s="1"/>
  <c r="I73" i="50"/>
  <c r="J73" i="50" s="1"/>
  <c r="D460" i="51" s="1"/>
  <c r="I79" i="50"/>
  <c r="J79" i="50" s="1"/>
  <c r="D465" i="51" s="1"/>
  <c r="I90" i="50"/>
  <c r="J90" i="50" s="1"/>
  <c r="D476" i="51" s="1"/>
  <c r="I99" i="50"/>
  <c r="J99" i="50" s="1"/>
  <c r="D484" i="51" s="1"/>
  <c r="J107" i="50"/>
  <c r="D492" i="51" s="1"/>
  <c r="I115" i="50"/>
  <c r="J115" i="50" s="1"/>
  <c r="D500" i="51" s="1"/>
  <c r="I124" i="50"/>
  <c r="J124" i="50" s="1"/>
  <c r="D508" i="51" s="1"/>
  <c r="I20" i="50"/>
  <c r="J20" i="50" s="1"/>
  <c r="D408" i="51" s="1"/>
  <c r="I24" i="50"/>
  <c r="J24" i="50" s="1"/>
  <c r="D412" i="51" s="1"/>
  <c r="I28" i="50"/>
  <c r="J28" i="50" s="1"/>
  <c r="D416" i="51" s="1"/>
  <c r="I32" i="50"/>
  <c r="J32" i="50" s="1"/>
  <c r="D420" i="51" s="1"/>
  <c r="I37" i="50"/>
  <c r="J37" i="50" s="1"/>
  <c r="D424" i="51" s="1"/>
  <c r="I41" i="50"/>
  <c r="J41" i="50" s="1"/>
  <c r="D428" i="51" s="1"/>
  <c r="I45" i="50"/>
  <c r="J45" i="50" s="1"/>
  <c r="D432" i="51" s="1"/>
  <c r="I49" i="50"/>
  <c r="J49" i="50" s="1"/>
  <c r="D436" i="51" s="1"/>
  <c r="I53" i="50"/>
  <c r="J53" i="50" s="1"/>
  <c r="D440" i="51" s="1"/>
  <c r="I57" i="50"/>
  <c r="J57" i="50" s="1"/>
  <c r="D444" i="51" s="1"/>
  <c r="I61" i="50"/>
  <c r="J61" i="50" s="1"/>
  <c r="D448" i="51" s="1"/>
  <c r="I65" i="50"/>
  <c r="J65" i="50" s="1"/>
  <c r="D452" i="51" s="1"/>
  <c r="J68" i="50"/>
  <c r="D455" i="51" s="1"/>
  <c r="I71" i="50"/>
  <c r="J71" i="50" s="1"/>
  <c r="D458" i="51" s="1"/>
  <c r="I77" i="50"/>
  <c r="J77" i="50" s="1"/>
  <c r="D463" i="51" s="1"/>
  <c r="I80" i="50"/>
  <c r="J80" i="50" s="1"/>
  <c r="D466" i="51" s="1"/>
  <c r="I85" i="50"/>
  <c r="J85" i="50" s="1"/>
  <c r="D471" i="51" s="1"/>
  <c r="I88" i="50"/>
  <c r="J88" i="50" s="1"/>
  <c r="D474" i="51" s="1"/>
  <c r="I93" i="50"/>
  <c r="J93" i="50" s="1"/>
  <c r="D479" i="51" s="1"/>
  <c r="I96" i="50"/>
  <c r="J96" i="50" s="1"/>
  <c r="D482" i="51" s="1"/>
  <c r="I102" i="50"/>
  <c r="J102" i="50" s="1"/>
  <c r="D487" i="51" s="1"/>
  <c r="I105" i="50"/>
  <c r="J105" i="50" s="1"/>
  <c r="D490" i="51" s="1"/>
  <c r="I110" i="50"/>
  <c r="J110" i="50" s="1"/>
  <c r="D495" i="51" s="1"/>
  <c r="I113" i="50"/>
  <c r="J113" i="50" s="1"/>
  <c r="D498" i="51" s="1"/>
  <c r="I118" i="50"/>
  <c r="J118" i="50" s="1"/>
  <c r="D503" i="51" s="1"/>
  <c r="I121" i="50"/>
  <c r="J121" i="50" s="1"/>
  <c r="D506" i="51" s="1"/>
  <c r="I127" i="50"/>
  <c r="J127" i="50" s="1"/>
  <c r="D511" i="51" s="1"/>
  <c r="I130" i="50"/>
  <c r="J130" i="50" s="1"/>
  <c r="D514" i="51" s="1"/>
  <c r="I136" i="50"/>
  <c r="J136" i="50" s="1"/>
  <c r="D519" i="51" s="1"/>
  <c r="I139" i="50"/>
  <c r="J139" i="50" s="1"/>
  <c r="D522" i="51" s="1"/>
  <c r="I144" i="50"/>
  <c r="J144" i="50" s="1"/>
  <c r="D527" i="51" s="1"/>
  <c r="I147" i="50"/>
  <c r="J147" i="50" s="1"/>
  <c r="D530" i="51" s="1"/>
  <c r="I152" i="50"/>
  <c r="J152" i="50" s="1"/>
  <c r="D535" i="51" s="1"/>
  <c r="I154" i="50"/>
  <c r="J154" i="50" s="1"/>
  <c r="D537" i="51" s="1"/>
  <c r="I158" i="50"/>
  <c r="J158" i="50" s="1"/>
  <c r="D540" i="51" s="1"/>
  <c r="I164" i="50"/>
  <c r="J164" i="50" s="1"/>
  <c r="D546" i="51" s="1"/>
  <c r="I169" i="50"/>
  <c r="J169" i="50" s="1"/>
  <c r="D551" i="51" s="1"/>
  <c r="I172" i="50"/>
  <c r="J172" i="50" s="1"/>
  <c r="D553" i="51" s="1"/>
  <c r="J175" i="50"/>
  <c r="D556" i="51" s="1"/>
  <c r="I181" i="50"/>
  <c r="J181" i="50" s="1"/>
  <c r="D561" i="51" s="1"/>
  <c r="I19" i="50"/>
  <c r="J19" i="50" s="1"/>
  <c r="D407" i="51" s="1"/>
  <c r="I58" i="50"/>
  <c r="J58" i="50" s="1"/>
  <c r="D445" i="51" s="1"/>
  <c r="I69" i="50"/>
  <c r="J69" i="50" s="1"/>
  <c r="D456" i="51" s="1"/>
  <c r="I74" i="50"/>
  <c r="J74" i="50" s="1"/>
  <c r="D461" i="51" s="1"/>
  <c r="I86" i="50"/>
  <c r="J86" i="50" s="1"/>
  <c r="D472" i="51" s="1"/>
  <c r="I91" i="50"/>
  <c r="J91" i="50" s="1"/>
  <c r="D477" i="51" s="1"/>
  <c r="I100" i="50"/>
  <c r="J100" i="50" s="1"/>
  <c r="D485" i="51" s="1"/>
  <c r="I111" i="50"/>
  <c r="J111" i="50" s="1"/>
  <c r="D496" i="51" s="1"/>
  <c r="I119" i="50"/>
  <c r="J119" i="50" s="1"/>
  <c r="D504" i="51" s="1"/>
  <c r="I125" i="50"/>
  <c r="J125" i="50" s="1"/>
  <c r="D509" i="51" s="1"/>
  <c r="I21" i="50"/>
  <c r="J21" i="50" s="1"/>
  <c r="D409" i="51" s="1"/>
  <c r="I25" i="50"/>
  <c r="J25" i="50" s="1"/>
  <c r="D413" i="51" s="1"/>
  <c r="I29" i="50"/>
  <c r="J29" i="50" s="1"/>
  <c r="D417" i="51" s="1"/>
  <c r="I33" i="50"/>
  <c r="J33" i="50" s="1"/>
  <c r="D421" i="51" s="1"/>
  <c r="I38" i="50"/>
  <c r="J38" i="50" s="1"/>
  <c r="D425" i="51" s="1"/>
  <c r="I42" i="50"/>
  <c r="J42" i="50" s="1"/>
  <c r="D429" i="51" s="1"/>
  <c r="I46" i="50"/>
  <c r="J46" i="50" s="1"/>
  <c r="D433" i="51" s="1"/>
  <c r="I50" i="50"/>
  <c r="J50" i="50" s="1"/>
  <c r="D437" i="51" s="1"/>
  <c r="I54" i="50"/>
  <c r="J54" i="50" s="1"/>
  <c r="D441" i="51" s="1"/>
  <c r="I62" i="50"/>
  <c r="J62" i="50" s="1"/>
  <c r="D449" i="51" s="1"/>
  <c r="I66" i="50"/>
  <c r="J66" i="50" s="1"/>
  <c r="D453" i="51" s="1"/>
  <c r="I78" i="50"/>
  <c r="J78" i="50" s="1"/>
  <c r="D464" i="51" s="1"/>
  <c r="I83" i="50"/>
  <c r="J83" i="50" s="1"/>
  <c r="D469" i="51" s="1"/>
  <c r="I94" i="50"/>
  <c r="J94" i="50" s="1"/>
  <c r="D480" i="51" s="1"/>
  <c r="I103" i="50"/>
  <c r="J103" i="50" s="1"/>
  <c r="D488" i="51" s="1"/>
  <c r="I108" i="50"/>
  <c r="J108" i="50" s="1"/>
  <c r="D493" i="51" s="1"/>
  <c r="I116" i="50"/>
  <c r="J116" i="50" s="1"/>
  <c r="D501" i="51" s="1"/>
  <c r="I22" i="50"/>
  <c r="J22" i="50" s="1"/>
  <c r="D410" i="51" s="1"/>
  <c r="I26" i="50"/>
  <c r="J26" i="50" s="1"/>
  <c r="D414" i="51" s="1"/>
  <c r="I30" i="50"/>
  <c r="J30" i="50" s="1"/>
  <c r="D418" i="51" s="1"/>
  <c r="I35" i="50"/>
  <c r="J35" i="50" s="1"/>
  <c r="D422" i="51" s="1"/>
  <c r="I39" i="50"/>
  <c r="J39" i="50" s="1"/>
  <c r="D426" i="51" s="1"/>
  <c r="I43" i="50"/>
  <c r="J43" i="50" s="1"/>
  <c r="D430" i="51" s="1"/>
  <c r="I47" i="50"/>
  <c r="J47" i="50" s="1"/>
  <c r="D434" i="51" s="1"/>
  <c r="I51" i="50"/>
  <c r="J51" i="50" s="1"/>
  <c r="D438" i="51" s="1"/>
  <c r="I55" i="50"/>
  <c r="J55" i="50" s="1"/>
  <c r="D442" i="51" s="1"/>
  <c r="I59" i="50"/>
  <c r="J59" i="50" s="1"/>
  <c r="D446" i="51" s="1"/>
  <c r="I63" i="50"/>
  <c r="J63" i="50" s="1"/>
  <c r="D450" i="51" s="1"/>
  <c r="I67" i="50"/>
  <c r="J67" i="50" s="1"/>
  <c r="D454" i="51" s="1"/>
  <c r="I72" i="50"/>
  <c r="J72" i="50" s="1"/>
  <c r="D459" i="51" s="1"/>
  <c r="I76" i="50"/>
  <c r="J76" i="50" s="1"/>
  <c r="D462" i="51" s="1"/>
  <c r="I81" i="50"/>
  <c r="J81" i="50" s="1"/>
  <c r="D467" i="51" s="1"/>
  <c r="I84" i="50"/>
  <c r="J84" i="50" s="1"/>
  <c r="D470" i="51" s="1"/>
  <c r="I89" i="50"/>
  <c r="J89" i="50" s="1"/>
  <c r="D475" i="51" s="1"/>
  <c r="I92" i="50"/>
  <c r="J92" i="50" s="1"/>
  <c r="D478" i="51" s="1"/>
  <c r="I97" i="50"/>
  <c r="J97" i="50" s="1"/>
  <c r="D483" i="51" s="1"/>
  <c r="I101" i="50"/>
  <c r="J101" i="50" s="1"/>
  <c r="D486" i="51" s="1"/>
  <c r="I106" i="50"/>
  <c r="J106" i="50" s="1"/>
  <c r="D491" i="51" s="1"/>
  <c r="I109" i="50"/>
  <c r="J109" i="50" s="1"/>
  <c r="D494" i="51" s="1"/>
  <c r="I114" i="50"/>
  <c r="J114" i="50" s="1"/>
  <c r="D499" i="51" s="1"/>
  <c r="I117" i="50"/>
  <c r="J117" i="50" s="1"/>
  <c r="D502" i="51" s="1"/>
  <c r="I122" i="50"/>
  <c r="J122" i="50" s="1"/>
  <c r="D507" i="51" s="1"/>
  <c r="I126" i="50"/>
  <c r="J126" i="50" s="1"/>
  <c r="D510" i="51" s="1"/>
  <c r="I131" i="50"/>
  <c r="J131" i="50" s="1"/>
  <c r="D515" i="51" s="1"/>
  <c r="I135" i="50"/>
  <c r="J135" i="50" s="1"/>
  <c r="D518" i="51" s="1"/>
  <c r="I140" i="50"/>
  <c r="J140" i="50" s="1"/>
  <c r="D523" i="51" s="1"/>
  <c r="I143" i="50"/>
  <c r="J143" i="50" s="1"/>
  <c r="D526" i="51" s="1"/>
  <c r="I149" i="50"/>
  <c r="J149" i="50" s="1"/>
  <c r="D532" i="51" s="1"/>
  <c r="I156" i="50"/>
  <c r="J156" i="50" s="1"/>
  <c r="D538" i="51" s="1"/>
  <c r="J161" i="50"/>
  <c r="D543" i="51" s="1"/>
  <c r="I163" i="50"/>
  <c r="J163" i="50" s="1"/>
  <c r="D545" i="51" s="1"/>
  <c r="I166" i="50"/>
  <c r="J166" i="50" s="1"/>
  <c r="D548" i="51" s="1"/>
  <c r="I173" i="50"/>
  <c r="J173" i="50" s="1"/>
  <c r="D554" i="51" s="1"/>
  <c r="I178" i="50"/>
  <c r="J178" i="50" s="1"/>
  <c r="D559" i="51" s="1"/>
  <c r="I183" i="50"/>
  <c r="J183" i="50" s="1"/>
  <c r="D563" i="51" s="1"/>
  <c r="I56" i="50"/>
  <c r="J56" i="50" s="1"/>
  <c r="D443" i="51" s="1"/>
  <c r="I70" i="50"/>
  <c r="J70" i="50" s="1"/>
  <c r="D457" i="51" s="1"/>
  <c r="I82" i="50"/>
  <c r="J82" i="50" s="1"/>
  <c r="D468" i="51" s="1"/>
  <c r="I87" i="50"/>
  <c r="J87" i="50" s="1"/>
  <c r="D473" i="51" s="1"/>
  <c r="I95" i="50"/>
  <c r="J95" i="50" s="1"/>
  <c r="D481" i="51" s="1"/>
  <c r="I104" i="50"/>
  <c r="J104" i="50" s="1"/>
  <c r="D489" i="51" s="1"/>
  <c r="J112" i="50"/>
  <c r="D497" i="51" s="1"/>
  <c r="I120" i="50"/>
  <c r="J120" i="50" s="1"/>
  <c r="D505" i="51" s="1"/>
  <c r="I129" i="50"/>
  <c r="J129" i="50" s="1"/>
  <c r="D513" i="51" s="1"/>
  <c r="I134" i="50"/>
  <c r="J134" i="50" s="1"/>
  <c r="D517" i="51" s="1"/>
  <c r="I176" i="50"/>
  <c r="J176" i="50" s="1"/>
  <c r="D557" i="51" s="1"/>
  <c r="I128" i="50"/>
  <c r="J128" i="50" s="1"/>
  <c r="D512" i="51" s="1"/>
  <c r="I141" i="50"/>
  <c r="J141" i="50" s="1"/>
  <c r="D524" i="51" s="1"/>
  <c r="I146" i="50"/>
  <c r="J146" i="50" s="1"/>
  <c r="D529" i="51" s="1"/>
  <c r="I150" i="50"/>
  <c r="J150" i="50" s="1"/>
  <c r="D533" i="51" s="1"/>
  <c r="I153" i="50"/>
  <c r="J153" i="50" s="1"/>
  <c r="D536" i="51" s="1"/>
  <c r="I165" i="50"/>
  <c r="J165" i="50" s="1"/>
  <c r="D547" i="51" s="1"/>
  <c r="I177" i="50"/>
  <c r="J177" i="50" s="1"/>
  <c r="D558" i="51" s="1"/>
  <c r="I142" i="50"/>
  <c r="J142" i="50" s="1"/>
  <c r="D525" i="51" s="1"/>
  <c r="I151" i="50"/>
  <c r="J151" i="50" s="1"/>
  <c r="D534" i="51" s="1"/>
  <c r="J159" i="50"/>
  <c r="D541" i="51" s="1"/>
  <c r="I162" i="50"/>
  <c r="J162" i="50" s="1"/>
  <c r="D544" i="51" s="1"/>
  <c r="I174" i="50"/>
  <c r="J174" i="50" s="1"/>
  <c r="D555" i="51" s="1"/>
  <c r="I137" i="50"/>
  <c r="J137" i="50" s="1"/>
  <c r="D520" i="51" s="1"/>
  <c r="I132" i="50"/>
  <c r="J132" i="50" s="1"/>
  <c r="D516" i="51" s="1"/>
  <c r="I138" i="50"/>
  <c r="J138" i="50" s="1"/>
  <c r="D521" i="51" s="1"/>
  <c r="I148" i="50"/>
  <c r="J148" i="50" s="1"/>
  <c r="D531" i="51" s="1"/>
  <c r="I160" i="50"/>
  <c r="J160" i="50" s="1"/>
  <c r="D542" i="51" s="1"/>
  <c r="I167" i="50"/>
  <c r="J167" i="50" s="1"/>
  <c r="D549" i="51" s="1"/>
  <c r="I171" i="50"/>
  <c r="J171" i="50" s="1"/>
  <c r="D552" i="51" s="1"/>
  <c r="I182" i="50"/>
  <c r="J182" i="50" s="1"/>
  <c r="D562" i="51" s="1"/>
  <c r="J145" i="50"/>
  <c r="D528" i="51" s="1"/>
  <c r="I157" i="50"/>
  <c r="J157" i="50" s="1"/>
  <c r="D539" i="51" s="1"/>
  <c r="I168" i="50"/>
  <c r="J168" i="50" s="1"/>
  <c r="D550" i="51" s="1"/>
  <c r="I179" i="50"/>
  <c r="J179" i="50" s="1"/>
  <c r="D560" i="51" s="1"/>
  <c r="I74" i="53"/>
  <c r="J74" i="53" s="1"/>
  <c r="D649" i="51" s="1"/>
  <c r="I79" i="53"/>
  <c r="J79" i="53" s="1"/>
  <c r="D653" i="51" s="1"/>
  <c r="I83" i="53"/>
  <c r="J83" i="53" s="1"/>
  <c r="D657" i="51" s="1"/>
  <c r="I88" i="53"/>
  <c r="J88" i="53" s="1"/>
  <c r="D661" i="51" s="1"/>
  <c r="I92" i="53"/>
  <c r="J92" i="53" s="1"/>
  <c r="D665" i="51" s="1"/>
  <c r="I96" i="53"/>
  <c r="J96" i="53" s="1"/>
  <c r="D669" i="51" s="1"/>
  <c r="I102" i="53"/>
  <c r="J102" i="53" s="1"/>
  <c r="D673" i="51" s="1"/>
  <c r="I75" i="53"/>
  <c r="J75" i="53" s="1"/>
  <c r="D650" i="51" s="1"/>
  <c r="I80" i="53"/>
  <c r="J80" i="53" s="1"/>
  <c r="D654" i="51" s="1"/>
  <c r="I84" i="53"/>
  <c r="J84" i="53" s="1"/>
  <c r="D658" i="51" s="1"/>
  <c r="I89" i="53"/>
  <c r="J89" i="53" s="1"/>
  <c r="D662" i="51" s="1"/>
  <c r="I93" i="53"/>
  <c r="J93" i="53" s="1"/>
  <c r="D666" i="51" s="1"/>
  <c r="I97" i="53"/>
  <c r="J97" i="53" s="1"/>
  <c r="D670" i="51" s="1"/>
  <c r="I71" i="53"/>
  <c r="J71" i="53" s="1"/>
  <c r="D647" i="51" s="1"/>
  <c r="I73" i="53"/>
  <c r="J73" i="53" s="1"/>
  <c r="D648" i="51" s="1"/>
  <c r="I77" i="53"/>
  <c r="J77" i="53" s="1"/>
  <c r="D652" i="51" s="1"/>
  <c r="I82" i="53"/>
  <c r="J82" i="53" s="1"/>
  <c r="D656" i="51" s="1"/>
  <c r="I87" i="53"/>
  <c r="J87" i="53" s="1"/>
  <c r="D660" i="51" s="1"/>
  <c r="I91" i="53"/>
  <c r="J91" i="53" s="1"/>
  <c r="D664" i="51" s="1"/>
  <c r="I95" i="53"/>
  <c r="J95" i="53" s="1"/>
  <c r="D668" i="51" s="1"/>
  <c r="I100" i="53"/>
  <c r="J100" i="53" s="1"/>
  <c r="D672" i="51" s="1"/>
  <c r="I76" i="53"/>
  <c r="J76" i="53" s="1"/>
  <c r="D651" i="51" s="1"/>
  <c r="I94" i="53"/>
  <c r="J94" i="53" s="1"/>
  <c r="D667" i="51" s="1"/>
  <c r="I81" i="53"/>
  <c r="J81" i="53" s="1"/>
  <c r="D655" i="51" s="1"/>
  <c r="I99" i="53"/>
  <c r="J99" i="53" s="1"/>
  <c r="D671" i="51" s="1"/>
  <c r="I85" i="53"/>
  <c r="J85" i="53" s="1"/>
  <c r="D659" i="51" s="1"/>
  <c r="I90" i="53"/>
  <c r="J90" i="53" s="1"/>
  <c r="D663" i="51" s="1"/>
  <c r="I183" i="48"/>
  <c r="J183" i="48" s="1"/>
  <c r="D180" i="51" s="1"/>
  <c r="I188" i="48"/>
  <c r="J188" i="48" s="1"/>
  <c r="D184" i="51" s="1"/>
  <c r="I192" i="48"/>
  <c r="J192" i="48" s="1"/>
  <c r="D188" i="51" s="1"/>
  <c r="I197" i="48"/>
  <c r="J197" i="48" s="1"/>
  <c r="D192" i="51" s="1"/>
  <c r="I202" i="48"/>
  <c r="J202" i="48" s="1"/>
  <c r="D196" i="51" s="1"/>
  <c r="I178" i="48"/>
  <c r="J178" i="48" s="1"/>
  <c r="D176" i="51" s="1"/>
  <c r="I22" i="48"/>
  <c r="J22" i="48" s="1"/>
  <c r="D28" i="51" s="1"/>
  <c r="I26" i="48"/>
  <c r="J26" i="48" s="1"/>
  <c r="D32" i="51" s="1"/>
  <c r="I30" i="48"/>
  <c r="J30" i="48" s="1"/>
  <c r="D36" i="51" s="1"/>
  <c r="I35" i="48"/>
  <c r="J35" i="48" s="1"/>
  <c r="D40" i="51" s="1"/>
  <c r="I39" i="48"/>
  <c r="J39" i="48" s="1"/>
  <c r="D44" i="51" s="1"/>
  <c r="I43" i="48"/>
  <c r="J43" i="48" s="1"/>
  <c r="D48" i="51" s="1"/>
  <c r="I47" i="48"/>
  <c r="J47" i="48" s="1"/>
  <c r="D52" i="51" s="1"/>
  <c r="I51" i="48"/>
  <c r="J51" i="48" s="1"/>
  <c r="D56" i="51" s="1"/>
  <c r="I55" i="48"/>
  <c r="J55" i="48" s="1"/>
  <c r="D60" i="51" s="1"/>
  <c r="I59" i="48"/>
  <c r="J59" i="48" s="1"/>
  <c r="D64" i="51" s="1"/>
  <c r="I63" i="48"/>
  <c r="J63" i="48" s="1"/>
  <c r="D68" i="51" s="1"/>
  <c r="I67" i="48"/>
  <c r="J67" i="48" s="1"/>
  <c r="D72" i="51" s="1"/>
  <c r="I71" i="48"/>
  <c r="J71" i="48" s="1"/>
  <c r="D76" i="51" s="1"/>
  <c r="I76" i="48"/>
  <c r="J76" i="48" s="1"/>
  <c r="D80" i="51" s="1"/>
  <c r="I80" i="48"/>
  <c r="J80" i="48" s="1"/>
  <c r="D84" i="51" s="1"/>
  <c r="I84" i="48"/>
  <c r="J84" i="48" s="1"/>
  <c r="D88" i="51" s="1"/>
  <c r="I88" i="48"/>
  <c r="J88" i="48" s="1"/>
  <c r="D92" i="51" s="1"/>
  <c r="I92" i="48"/>
  <c r="J92" i="48" s="1"/>
  <c r="D96" i="51" s="1"/>
  <c r="I96" i="48"/>
  <c r="J96" i="48" s="1"/>
  <c r="D100" i="51" s="1"/>
  <c r="I101" i="48"/>
  <c r="J101" i="48" s="1"/>
  <c r="D104" i="51" s="1"/>
  <c r="I105" i="48"/>
  <c r="J105" i="48" s="1"/>
  <c r="D108" i="51" s="1"/>
  <c r="I109" i="48"/>
  <c r="J109" i="48" s="1"/>
  <c r="D112" i="51" s="1"/>
  <c r="I111" i="48"/>
  <c r="J111" i="48" s="1"/>
  <c r="D114" i="51" s="1"/>
  <c r="J113" i="48"/>
  <c r="D116" i="51" s="1"/>
  <c r="I115" i="48"/>
  <c r="J115" i="48" s="1"/>
  <c r="D118" i="51" s="1"/>
  <c r="I117" i="48"/>
  <c r="J117" i="48" s="1"/>
  <c r="D120" i="51" s="1"/>
  <c r="I119" i="48"/>
  <c r="J119" i="48" s="1"/>
  <c r="D122" i="51" s="1"/>
  <c r="I121" i="48"/>
  <c r="J121" i="48" s="1"/>
  <c r="D124" i="51" s="1"/>
  <c r="I123" i="48"/>
  <c r="J123" i="48" s="1"/>
  <c r="D126" i="51" s="1"/>
  <c r="I126" i="48"/>
  <c r="J126" i="48" s="1"/>
  <c r="D128" i="51" s="1"/>
  <c r="I128" i="48"/>
  <c r="J128" i="48" s="1"/>
  <c r="D130" i="51" s="1"/>
  <c r="I130" i="48"/>
  <c r="J130" i="48" s="1"/>
  <c r="D132" i="51" s="1"/>
  <c r="I132" i="48"/>
  <c r="J132" i="48" s="1"/>
  <c r="D134" i="51" s="1"/>
  <c r="I134" i="48"/>
  <c r="J134" i="48" s="1"/>
  <c r="D136" i="51" s="1"/>
  <c r="I136" i="48"/>
  <c r="J136" i="48" s="1"/>
  <c r="D138" i="51" s="1"/>
  <c r="I139" i="48"/>
  <c r="J139" i="48" s="1"/>
  <c r="D140" i="51" s="1"/>
  <c r="I141" i="48"/>
  <c r="J141" i="48" s="1"/>
  <c r="D142" i="51" s="1"/>
  <c r="I143" i="48"/>
  <c r="J143" i="48" s="1"/>
  <c r="D144" i="51" s="1"/>
  <c r="I145" i="48"/>
  <c r="J145" i="48" s="1"/>
  <c r="D146" i="51" s="1"/>
  <c r="I147" i="48"/>
  <c r="J147" i="48" s="1"/>
  <c r="D148" i="51" s="1"/>
  <c r="J149" i="48"/>
  <c r="D150" i="51" s="1"/>
  <c r="I151" i="48"/>
  <c r="J151" i="48" s="1"/>
  <c r="D152" i="51" s="1"/>
  <c r="I153" i="48"/>
  <c r="J153" i="48" s="1"/>
  <c r="D154" i="51" s="1"/>
  <c r="I155" i="48"/>
  <c r="J155" i="48" s="1"/>
  <c r="D156" i="51" s="1"/>
  <c r="I157" i="48"/>
  <c r="J157" i="48" s="1"/>
  <c r="D158" i="51" s="1"/>
  <c r="I160" i="48"/>
  <c r="J160" i="48" s="1"/>
  <c r="D160" i="51" s="1"/>
  <c r="J162" i="48"/>
  <c r="D162" i="51" s="1"/>
  <c r="I164" i="48"/>
  <c r="J164" i="48" s="1"/>
  <c r="D164" i="51" s="1"/>
  <c r="I166" i="48"/>
  <c r="J166" i="48" s="1"/>
  <c r="D166" i="51" s="1"/>
  <c r="I168" i="48"/>
  <c r="J168" i="48" s="1"/>
  <c r="D168" i="51" s="1"/>
  <c r="I171" i="48"/>
  <c r="J171" i="48" s="1"/>
  <c r="D170" i="51" s="1"/>
  <c r="J173" i="48"/>
  <c r="D172" i="51" s="1"/>
  <c r="I20" i="48"/>
  <c r="J20" i="48" s="1"/>
  <c r="D26" i="51" s="1"/>
  <c r="I179" i="48"/>
  <c r="J179" i="48" s="1"/>
  <c r="D177" i="51" s="1"/>
  <c r="I184" i="48"/>
  <c r="J184" i="48" s="1"/>
  <c r="D181" i="51" s="1"/>
  <c r="I189" i="48"/>
  <c r="J189" i="48" s="1"/>
  <c r="D185" i="51" s="1"/>
  <c r="I193" i="48"/>
  <c r="J193" i="48" s="1"/>
  <c r="D189" i="51" s="1"/>
  <c r="I199" i="48"/>
  <c r="J199" i="48" s="1"/>
  <c r="D193" i="51" s="1"/>
  <c r="I203" i="48"/>
  <c r="J203" i="48" s="1"/>
  <c r="D197" i="51" s="1"/>
  <c r="I23" i="48"/>
  <c r="J23" i="48" s="1"/>
  <c r="D29" i="51" s="1"/>
  <c r="I27" i="48"/>
  <c r="J27" i="48" s="1"/>
  <c r="D33" i="51" s="1"/>
  <c r="I31" i="48"/>
  <c r="J31" i="48" s="1"/>
  <c r="D37" i="51" s="1"/>
  <c r="I36" i="48"/>
  <c r="J36" i="48" s="1"/>
  <c r="D41" i="51" s="1"/>
  <c r="I40" i="48"/>
  <c r="J40" i="48" s="1"/>
  <c r="D45" i="51" s="1"/>
  <c r="J44" i="48"/>
  <c r="D49" i="51" s="1"/>
  <c r="I48" i="48"/>
  <c r="J48" i="48" s="1"/>
  <c r="D53" i="51" s="1"/>
  <c r="I52" i="48"/>
  <c r="J52" i="48" s="1"/>
  <c r="D57" i="51" s="1"/>
  <c r="I56" i="48"/>
  <c r="J56" i="48" s="1"/>
  <c r="D61" i="51" s="1"/>
  <c r="I60" i="48"/>
  <c r="J60" i="48" s="1"/>
  <c r="D65" i="51" s="1"/>
  <c r="I64" i="48"/>
  <c r="J64" i="48" s="1"/>
  <c r="D69" i="51" s="1"/>
  <c r="J68" i="48"/>
  <c r="D73" i="51" s="1"/>
  <c r="I72" i="48"/>
  <c r="J72" i="48" s="1"/>
  <c r="D77" i="51" s="1"/>
  <c r="I77" i="48"/>
  <c r="J77" i="48" s="1"/>
  <c r="D81" i="51" s="1"/>
  <c r="I81" i="48"/>
  <c r="J81" i="48" s="1"/>
  <c r="D85" i="51" s="1"/>
  <c r="I85" i="48"/>
  <c r="J85" i="48" s="1"/>
  <c r="D89" i="51" s="1"/>
  <c r="I89" i="48"/>
  <c r="J89" i="48" s="1"/>
  <c r="D93" i="51" s="1"/>
  <c r="I93" i="48"/>
  <c r="J93" i="48" s="1"/>
  <c r="D97" i="51" s="1"/>
  <c r="I97" i="48"/>
  <c r="J97" i="48" s="1"/>
  <c r="D101" i="51" s="1"/>
  <c r="I102" i="48"/>
  <c r="J102" i="48" s="1"/>
  <c r="D105" i="51" s="1"/>
  <c r="I106" i="48"/>
  <c r="J106" i="48" s="1"/>
  <c r="D109" i="51" s="1"/>
  <c r="I176" i="48"/>
  <c r="J176" i="48" s="1"/>
  <c r="D175" i="51" s="1"/>
  <c r="I180" i="48"/>
  <c r="J180" i="48" s="1"/>
  <c r="D178" i="51" s="1"/>
  <c r="I185" i="48"/>
  <c r="J185" i="48" s="1"/>
  <c r="D182" i="51" s="1"/>
  <c r="I190" i="48"/>
  <c r="J190" i="48" s="1"/>
  <c r="D186" i="51" s="1"/>
  <c r="I194" i="48"/>
  <c r="J194" i="48" s="1"/>
  <c r="D190" i="51" s="1"/>
  <c r="I200" i="48"/>
  <c r="J200" i="48" s="1"/>
  <c r="D194" i="51" s="1"/>
  <c r="I205" i="48"/>
  <c r="J205" i="48" s="1"/>
  <c r="D198" i="51" s="1"/>
  <c r="I24" i="48"/>
  <c r="J24" i="48" s="1"/>
  <c r="D30" i="51" s="1"/>
  <c r="I28" i="48"/>
  <c r="J28" i="48" s="1"/>
  <c r="D34" i="51" s="1"/>
  <c r="I32" i="48"/>
  <c r="J32" i="48" s="1"/>
  <c r="D38" i="51" s="1"/>
  <c r="I37" i="48"/>
  <c r="J37" i="48" s="1"/>
  <c r="D42" i="51" s="1"/>
  <c r="I41" i="48"/>
  <c r="J41" i="48" s="1"/>
  <c r="D46" i="51" s="1"/>
  <c r="I45" i="48"/>
  <c r="J45" i="48" s="1"/>
  <c r="D50" i="51" s="1"/>
  <c r="I49" i="48"/>
  <c r="J49" i="48" s="1"/>
  <c r="D54" i="51" s="1"/>
  <c r="I53" i="48"/>
  <c r="J53" i="48" s="1"/>
  <c r="D58" i="51" s="1"/>
  <c r="I57" i="48"/>
  <c r="J57" i="48" s="1"/>
  <c r="D62" i="51" s="1"/>
  <c r="I61" i="48"/>
  <c r="J61" i="48" s="1"/>
  <c r="D66" i="51" s="1"/>
  <c r="I65" i="48"/>
  <c r="J65" i="48" s="1"/>
  <c r="D70" i="51" s="1"/>
  <c r="I69" i="48"/>
  <c r="J69" i="48" s="1"/>
  <c r="D74" i="51" s="1"/>
  <c r="I73" i="48"/>
  <c r="J73" i="48" s="1"/>
  <c r="D78" i="51" s="1"/>
  <c r="I78" i="48"/>
  <c r="J78" i="48" s="1"/>
  <c r="D82" i="51" s="1"/>
  <c r="I82" i="48"/>
  <c r="J82" i="48" s="1"/>
  <c r="D86" i="51" s="1"/>
  <c r="I86" i="48"/>
  <c r="J86" i="48" s="1"/>
  <c r="D90" i="51" s="1"/>
  <c r="I90" i="48"/>
  <c r="J90" i="48" s="1"/>
  <c r="D94" i="51" s="1"/>
  <c r="I94" i="48"/>
  <c r="J94" i="48" s="1"/>
  <c r="D98" i="51" s="1"/>
  <c r="I98" i="48"/>
  <c r="J98" i="48" s="1"/>
  <c r="D102" i="51" s="1"/>
  <c r="I103" i="48"/>
  <c r="J103" i="48" s="1"/>
  <c r="D106" i="51" s="1"/>
  <c r="I107" i="48"/>
  <c r="J107" i="48" s="1"/>
  <c r="D110" i="51" s="1"/>
  <c r="I110" i="48"/>
  <c r="J110" i="48" s="1"/>
  <c r="D113" i="51" s="1"/>
  <c r="I112" i="48"/>
  <c r="J112" i="48" s="1"/>
  <c r="D115" i="51" s="1"/>
  <c r="I114" i="48"/>
  <c r="J114" i="48" s="1"/>
  <c r="D117" i="51" s="1"/>
  <c r="I116" i="48"/>
  <c r="J116" i="48" s="1"/>
  <c r="D119" i="51" s="1"/>
  <c r="I118" i="48"/>
  <c r="J118" i="48" s="1"/>
  <c r="D121" i="51" s="1"/>
  <c r="I120" i="48"/>
  <c r="J120" i="48" s="1"/>
  <c r="D123" i="51" s="1"/>
  <c r="I122" i="48"/>
  <c r="J122" i="48" s="1"/>
  <c r="D125" i="51" s="1"/>
  <c r="I124" i="48"/>
  <c r="J124" i="48" s="1"/>
  <c r="D127" i="51" s="1"/>
  <c r="I127" i="48"/>
  <c r="J127" i="48" s="1"/>
  <c r="D129" i="51" s="1"/>
  <c r="I129" i="48"/>
  <c r="J129" i="48" s="1"/>
  <c r="D131" i="51" s="1"/>
  <c r="I131" i="48"/>
  <c r="J131" i="48" s="1"/>
  <c r="D133" i="51" s="1"/>
  <c r="I133" i="48"/>
  <c r="J133" i="48" s="1"/>
  <c r="D135" i="51" s="1"/>
  <c r="I135" i="48"/>
  <c r="J135" i="48" s="1"/>
  <c r="D137" i="51" s="1"/>
  <c r="I138" i="48"/>
  <c r="J138" i="48" s="1"/>
  <c r="D139" i="51" s="1"/>
  <c r="I140" i="48"/>
  <c r="J140" i="48" s="1"/>
  <c r="D141" i="51" s="1"/>
  <c r="I142" i="48"/>
  <c r="J142" i="48" s="1"/>
  <c r="D143" i="51" s="1"/>
  <c r="I144" i="48"/>
  <c r="J144" i="48" s="1"/>
  <c r="D145" i="51" s="1"/>
  <c r="I146" i="48"/>
  <c r="J146" i="48" s="1"/>
  <c r="D147" i="51" s="1"/>
  <c r="J148" i="48"/>
  <c r="D149" i="51" s="1"/>
  <c r="I150" i="48"/>
  <c r="J150" i="48" s="1"/>
  <c r="D151" i="51" s="1"/>
  <c r="I152" i="48"/>
  <c r="J152" i="48" s="1"/>
  <c r="D153" i="51" s="1"/>
  <c r="I154" i="48"/>
  <c r="J154" i="48" s="1"/>
  <c r="D155" i="51" s="1"/>
  <c r="I156" i="48"/>
  <c r="J156" i="48" s="1"/>
  <c r="D157" i="51" s="1"/>
  <c r="I159" i="48"/>
  <c r="J159" i="48" s="1"/>
  <c r="D159" i="51" s="1"/>
  <c r="I161" i="48"/>
  <c r="J161" i="48" s="1"/>
  <c r="D161" i="51" s="1"/>
  <c r="J163" i="48"/>
  <c r="D163" i="51" s="1"/>
  <c r="I165" i="48"/>
  <c r="J165" i="48" s="1"/>
  <c r="D165" i="51" s="1"/>
  <c r="I167" i="48"/>
  <c r="J167" i="48" s="1"/>
  <c r="D167" i="51" s="1"/>
  <c r="I169" i="48"/>
  <c r="J169" i="48" s="1"/>
  <c r="D169" i="51" s="1"/>
  <c r="I172" i="48"/>
  <c r="J172" i="48" s="1"/>
  <c r="D171" i="51" s="1"/>
  <c r="I174" i="48"/>
  <c r="J174" i="48" s="1"/>
  <c r="D173" i="51" s="1"/>
  <c r="I181" i="48"/>
  <c r="J181" i="48" s="1"/>
  <c r="D179" i="51" s="1"/>
  <c r="I187" i="48"/>
  <c r="J187" i="48" s="1"/>
  <c r="D183" i="51" s="1"/>
  <c r="I191" i="48"/>
  <c r="J191" i="48" s="1"/>
  <c r="D187" i="51" s="1"/>
  <c r="I195" i="48"/>
  <c r="J195" i="48" s="1"/>
  <c r="D191" i="51" s="1"/>
  <c r="I201" i="48"/>
  <c r="J201" i="48" s="1"/>
  <c r="D195" i="51" s="1"/>
  <c r="I207" i="48"/>
  <c r="J207" i="48" s="1"/>
  <c r="D199" i="51" s="1"/>
  <c r="I21" i="48"/>
  <c r="J21" i="48" s="1"/>
  <c r="D27" i="51" s="1"/>
  <c r="I25" i="48"/>
  <c r="J25" i="48" s="1"/>
  <c r="D31" i="51" s="1"/>
  <c r="I29" i="48"/>
  <c r="J29" i="48" s="1"/>
  <c r="D35" i="51" s="1"/>
  <c r="I33" i="48"/>
  <c r="J33" i="48" s="1"/>
  <c r="D39" i="51" s="1"/>
  <c r="I38" i="48"/>
  <c r="J38" i="48" s="1"/>
  <c r="D43" i="51" s="1"/>
  <c r="I42" i="48"/>
  <c r="J42" i="48" s="1"/>
  <c r="D47" i="51" s="1"/>
  <c r="I46" i="48"/>
  <c r="J46" i="48" s="1"/>
  <c r="D51" i="51" s="1"/>
  <c r="I50" i="48"/>
  <c r="J50" i="48" s="1"/>
  <c r="D55" i="51" s="1"/>
  <c r="I54" i="48"/>
  <c r="J54" i="48" s="1"/>
  <c r="D59" i="51" s="1"/>
  <c r="I58" i="48"/>
  <c r="J58" i="48" s="1"/>
  <c r="D63" i="51" s="1"/>
  <c r="I62" i="48"/>
  <c r="J62" i="48" s="1"/>
  <c r="D67" i="51" s="1"/>
  <c r="I66" i="48"/>
  <c r="J66" i="48" s="1"/>
  <c r="D71" i="51" s="1"/>
  <c r="I70" i="48"/>
  <c r="J70" i="48" s="1"/>
  <c r="D75" i="51" s="1"/>
  <c r="I74" i="48"/>
  <c r="J74" i="48" s="1"/>
  <c r="D79" i="51" s="1"/>
  <c r="I79" i="48"/>
  <c r="J79" i="48" s="1"/>
  <c r="D83" i="51" s="1"/>
  <c r="I83" i="48"/>
  <c r="J83" i="48" s="1"/>
  <c r="D87" i="51" s="1"/>
  <c r="I87" i="48"/>
  <c r="J87" i="48" s="1"/>
  <c r="D91" i="51" s="1"/>
  <c r="I91" i="48"/>
  <c r="J91" i="48" s="1"/>
  <c r="D95" i="51" s="1"/>
  <c r="I95" i="48"/>
  <c r="J95" i="48" s="1"/>
  <c r="D99" i="51" s="1"/>
  <c r="I100" i="48"/>
  <c r="J100" i="48" s="1"/>
  <c r="D103" i="51" s="1"/>
  <c r="I104" i="48"/>
  <c r="J104" i="48" s="1"/>
  <c r="D107" i="51" s="1"/>
  <c r="J108" i="48"/>
  <c r="D111" i="51" s="1"/>
  <c r="I175" i="48"/>
  <c r="J175" i="48" s="1"/>
  <c r="D174" i="51" s="1"/>
  <c r="I19" i="48"/>
  <c r="J19" i="48" s="1"/>
  <c r="K19" i="48" s="1"/>
  <c r="L19" i="48" s="1"/>
  <c r="N31" i="54"/>
  <c r="N73" i="54"/>
  <c r="N74" i="54"/>
  <c r="N33" i="54"/>
  <c r="N64" i="54"/>
  <c r="N32" i="54"/>
  <c r="N75" i="54"/>
  <c r="N38" i="54"/>
  <c r="N65" i="54"/>
  <c r="N79" i="54"/>
  <c r="N40" i="54"/>
  <c r="N77" i="54"/>
  <c r="N80" i="54"/>
  <c r="N67" i="54"/>
  <c r="N66" i="54"/>
  <c r="N35" i="54"/>
  <c r="N71" i="54"/>
  <c r="N63" i="54"/>
  <c r="N69" i="54"/>
  <c r="N76" i="54"/>
  <c r="N36" i="54"/>
  <c r="N78" i="54"/>
  <c r="N39" i="54"/>
  <c r="N68" i="54"/>
  <c r="N37" i="54"/>
  <c r="N72" i="54"/>
  <c r="K192" i="50" l="1"/>
  <c r="L192" i="50" s="1"/>
  <c r="D569" i="51"/>
  <c r="K185" i="50"/>
  <c r="L185" i="50" s="1"/>
  <c r="D564" i="51"/>
  <c r="K188" i="50"/>
  <c r="L188" i="50" s="1"/>
  <c r="D566" i="51"/>
  <c r="K45" i="49"/>
  <c r="L45" i="49" s="1"/>
  <c r="D224" i="51"/>
  <c r="K33" i="49"/>
  <c r="L33" i="49" s="1"/>
  <c r="D212" i="51"/>
  <c r="K55" i="49"/>
  <c r="L55" i="49" s="1"/>
  <c r="D233" i="51"/>
  <c r="K62" i="49"/>
  <c r="L62" i="49" s="1"/>
  <c r="D240" i="51"/>
  <c r="K134" i="49"/>
  <c r="L134" i="49" s="1"/>
  <c r="D310" i="51"/>
  <c r="K20" i="49"/>
  <c r="L20" i="49" s="1"/>
  <c r="D201" i="51"/>
  <c r="K38" i="49"/>
  <c r="L38" i="49" s="1"/>
  <c r="D217" i="51"/>
  <c r="K57" i="49"/>
  <c r="L57" i="49" s="1"/>
  <c r="D235" i="51"/>
  <c r="K79" i="49"/>
  <c r="L79" i="49" s="1"/>
  <c r="D257" i="51"/>
  <c r="K95" i="49"/>
  <c r="L95" i="49" s="1"/>
  <c r="D273" i="51"/>
  <c r="K120" i="49"/>
  <c r="L120" i="49" s="1"/>
  <c r="D297" i="51"/>
  <c r="K149" i="49"/>
  <c r="L149" i="49" s="1"/>
  <c r="D324" i="51"/>
  <c r="K199" i="49"/>
  <c r="L199" i="49" s="1"/>
  <c r="D369" i="51"/>
  <c r="K123" i="49"/>
  <c r="L123" i="49" s="1"/>
  <c r="D300" i="51"/>
  <c r="K21" i="49"/>
  <c r="L21" i="49" s="1"/>
  <c r="D202" i="51"/>
  <c r="K39" i="49"/>
  <c r="L39" i="49" s="1"/>
  <c r="D218" i="51"/>
  <c r="K59" i="49"/>
  <c r="L59" i="49" s="1"/>
  <c r="D237" i="51"/>
  <c r="K77" i="49"/>
  <c r="L77" i="49" s="1"/>
  <c r="D255" i="51"/>
  <c r="K93" i="49"/>
  <c r="L93" i="49" s="1"/>
  <c r="D271" i="51"/>
  <c r="K118" i="49"/>
  <c r="L118" i="49" s="1"/>
  <c r="D295" i="51"/>
  <c r="K144" i="49"/>
  <c r="L144" i="49" s="1"/>
  <c r="D320" i="51"/>
  <c r="K197" i="49"/>
  <c r="L197" i="49" s="1"/>
  <c r="D367" i="51"/>
  <c r="K108" i="49"/>
  <c r="L108" i="49" s="1"/>
  <c r="D285" i="51"/>
  <c r="K22" i="49"/>
  <c r="L22" i="49" s="1"/>
  <c r="D203" i="51"/>
  <c r="K40" i="49"/>
  <c r="L40" i="49" s="1"/>
  <c r="D219" i="51"/>
  <c r="K60" i="49"/>
  <c r="L60" i="49" s="1"/>
  <c r="D238" i="51"/>
  <c r="K78" i="49"/>
  <c r="L78" i="49" s="1"/>
  <c r="D256" i="51"/>
  <c r="K94" i="49"/>
  <c r="L94" i="49" s="1"/>
  <c r="D272" i="51"/>
  <c r="K119" i="49"/>
  <c r="L119" i="49" s="1"/>
  <c r="D296" i="51"/>
  <c r="K145" i="49"/>
  <c r="L145" i="49" s="1"/>
  <c r="D321" i="51"/>
  <c r="K198" i="49"/>
  <c r="L198" i="49" s="1"/>
  <c r="D368" i="51"/>
  <c r="K69" i="49"/>
  <c r="L69" i="49" s="1"/>
  <c r="D247" i="51"/>
  <c r="K190" i="49"/>
  <c r="L190" i="49" s="1"/>
  <c r="D361" i="51"/>
  <c r="K126" i="49"/>
  <c r="L126" i="49" s="1"/>
  <c r="D302" i="51"/>
  <c r="K155" i="49"/>
  <c r="L155" i="49" s="1"/>
  <c r="D330" i="51"/>
  <c r="K180" i="49"/>
  <c r="L180" i="49" s="1"/>
  <c r="D353" i="51"/>
  <c r="K154" i="49"/>
  <c r="L154" i="49" s="1"/>
  <c r="D329" i="51"/>
  <c r="K61" i="49"/>
  <c r="L61" i="49" s="1"/>
  <c r="D239" i="51"/>
  <c r="K131" i="49"/>
  <c r="L131" i="49" s="1"/>
  <c r="D307" i="51"/>
  <c r="K162" i="49"/>
  <c r="L162" i="49" s="1"/>
  <c r="D337" i="51"/>
  <c r="K186" i="49"/>
  <c r="L186" i="49" s="1"/>
  <c r="D359" i="51"/>
  <c r="K179" i="49"/>
  <c r="L179" i="49" s="1"/>
  <c r="D352" i="51"/>
  <c r="K128" i="49"/>
  <c r="L128" i="49" s="1"/>
  <c r="D304" i="51"/>
  <c r="K158" i="49"/>
  <c r="L158" i="49" s="1"/>
  <c r="D333" i="51"/>
  <c r="K182" i="49"/>
  <c r="L182" i="49" s="1"/>
  <c r="D355" i="51"/>
  <c r="K220" i="49"/>
  <c r="L220" i="49" s="1"/>
  <c r="D387" i="51"/>
  <c r="K216" i="49"/>
  <c r="L216" i="49" s="1"/>
  <c r="D384" i="51"/>
  <c r="K234" i="49"/>
  <c r="L234" i="49" s="1"/>
  <c r="D400" i="51"/>
  <c r="K226" i="49"/>
  <c r="L226" i="49" s="1"/>
  <c r="D393" i="51"/>
  <c r="K212" i="49"/>
  <c r="L212" i="49" s="1"/>
  <c r="D381" i="51"/>
  <c r="K228" i="49"/>
  <c r="L228" i="49" s="1"/>
  <c r="D394" i="51"/>
  <c r="K187" i="50"/>
  <c r="L187" i="50" s="1"/>
  <c r="D565" i="51"/>
  <c r="K196" i="50"/>
  <c r="L196" i="50" s="1"/>
  <c r="D571" i="51"/>
  <c r="K19" i="49"/>
  <c r="L19" i="49" s="1"/>
  <c r="D200" i="51"/>
  <c r="K67" i="49"/>
  <c r="L67" i="49" s="1"/>
  <c r="D245" i="51"/>
  <c r="K49" i="49"/>
  <c r="L49" i="49" s="1"/>
  <c r="D228" i="51"/>
  <c r="K88" i="49"/>
  <c r="L88" i="49" s="1"/>
  <c r="D266" i="51"/>
  <c r="K91" i="49"/>
  <c r="L91" i="49" s="1"/>
  <c r="D269" i="51"/>
  <c r="K163" i="49"/>
  <c r="L163" i="49" s="1"/>
  <c r="D338" i="51"/>
  <c r="K25" i="49"/>
  <c r="L25" i="49" s="1"/>
  <c r="D205" i="51"/>
  <c r="K42" i="49"/>
  <c r="L42" i="49" s="1"/>
  <c r="D221" i="51"/>
  <c r="K64" i="49"/>
  <c r="L64" i="49" s="1"/>
  <c r="D242" i="51"/>
  <c r="K86" i="49"/>
  <c r="L86" i="49" s="1"/>
  <c r="D264" i="51"/>
  <c r="K109" i="49"/>
  <c r="L109" i="49" s="1"/>
  <c r="D286" i="51"/>
  <c r="K136" i="49"/>
  <c r="L136" i="49" s="1"/>
  <c r="D312" i="51"/>
  <c r="K174" i="49"/>
  <c r="L174" i="49" s="1"/>
  <c r="D348" i="51"/>
  <c r="K206" i="49"/>
  <c r="L206" i="49" s="1"/>
  <c r="D376" i="51"/>
  <c r="K142" i="49"/>
  <c r="L142" i="49" s="1"/>
  <c r="D318" i="51"/>
  <c r="K26" i="49"/>
  <c r="L26" i="49" s="1"/>
  <c r="D206" i="51"/>
  <c r="K43" i="49"/>
  <c r="L43" i="49" s="1"/>
  <c r="D222" i="51"/>
  <c r="K65" i="49"/>
  <c r="L65" i="49" s="1"/>
  <c r="D243" i="51"/>
  <c r="K80" i="49"/>
  <c r="L80" i="49" s="1"/>
  <c r="D258" i="51"/>
  <c r="K96" i="49"/>
  <c r="L96" i="49" s="1"/>
  <c r="D274" i="51"/>
  <c r="K121" i="49"/>
  <c r="L121" i="49" s="1"/>
  <c r="D298" i="51"/>
  <c r="K157" i="49"/>
  <c r="L157" i="49" s="1"/>
  <c r="D332" i="51"/>
  <c r="K200" i="49"/>
  <c r="L200" i="49" s="1"/>
  <c r="D370" i="51"/>
  <c r="K139" i="49"/>
  <c r="L139" i="49" s="1"/>
  <c r="D315" i="51"/>
  <c r="K28" i="49"/>
  <c r="L28" i="49" s="1"/>
  <c r="D207" i="51"/>
  <c r="K44" i="49"/>
  <c r="L44" i="49" s="1"/>
  <c r="D223" i="51"/>
  <c r="K66" i="49"/>
  <c r="L66" i="49" s="1"/>
  <c r="D244" i="51"/>
  <c r="K81" i="49"/>
  <c r="L81" i="49" s="1"/>
  <c r="D259" i="51"/>
  <c r="K101" i="49"/>
  <c r="L101" i="49" s="1"/>
  <c r="D278" i="51"/>
  <c r="K122" i="49"/>
  <c r="L122" i="49" s="1"/>
  <c r="D299" i="51"/>
  <c r="K160" i="49"/>
  <c r="L160" i="49" s="1"/>
  <c r="D335" i="51"/>
  <c r="K201" i="49"/>
  <c r="L201" i="49" s="1"/>
  <c r="D371" i="51"/>
  <c r="K129" i="49"/>
  <c r="L129" i="49" s="1"/>
  <c r="D305" i="51"/>
  <c r="K58" i="49"/>
  <c r="L58" i="49" s="1"/>
  <c r="D236" i="51"/>
  <c r="K130" i="49"/>
  <c r="L130" i="49" s="1"/>
  <c r="D306" i="51"/>
  <c r="K161" i="49"/>
  <c r="L161" i="49" s="1"/>
  <c r="D336" i="51"/>
  <c r="K185" i="49"/>
  <c r="L185" i="49" s="1"/>
  <c r="D358" i="51"/>
  <c r="K169" i="49"/>
  <c r="L169" i="49" s="1"/>
  <c r="D343" i="51"/>
  <c r="K99" i="49"/>
  <c r="L99" i="49" s="1"/>
  <c r="D276" i="51"/>
  <c r="K147" i="49"/>
  <c r="L147" i="49" s="1"/>
  <c r="D322" i="51"/>
  <c r="K171" i="49"/>
  <c r="L171" i="49" s="1"/>
  <c r="D345" i="51"/>
  <c r="K102" i="49"/>
  <c r="L102" i="49" s="1"/>
  <c r="D279" i="51"/>
  <c r="K63" i="49"/>
  <c r="L63" i="49" s="1"/>
  <c r="D241" i="51"/>
  <c r="K132" i="49"/>
  <c r="L132" i="49" s="1"/>
  <c r="D308" i="51"/>
  <c r="K168" i="49"/>
  <c r="L168" i="49" s="1"/>
  <c r="D342" i="51"/>
  <c r="K188" i="49"/>
  <c r="L188" i="49" s="1"/>
  <c r="D360" i="51"/>
  <c r="K237" i="49"/>
  <c r="L237" i="49" s="1"/>
  <c r="D403" i="51"/>
  <c r="K221" i="49"/>
  <c r="L221" i="49" s="1"/>
  <c r="D388" i="51"/>
  <c r="K238" i="49"/>
  <c r="L238" i="49" s="1"/>
  <c r="D404" i="51"/>
  <c r="K231" i="49"/>
  <c r="L231" i="49" s="1"/>
  <c r="D397" i="51"/>
  <c r="K214" i="49"/>
  <c r="L214" i="49" s="1"/>
  <c r="D382" i="51"/>
  <c r="K232" i="49"/>
  <c r="L232" i="49" s="1"/>
  <c r="D398" i="51"/>
  <c r="K198" i="50"/>
  <c r="L198" i="50" s="1"/>
  <c r="D572" i="51"/>
  <c r="K190" i="50"/>
  <c r="L190" i="50" s="1"/>
  <c r="D567" i="51"/>
  <c r="K75" i="49"/>
  <c r="L75" i="49" s="1"/>
  <c r="D253" i="51"/>
  <c r="K82" i="49"/>
  <c r="L82" i="49" s="1"/>
  <c r="D260" i="51"/>
  <c r="K72" i="49"/>
  <c r="L72" i="49" s="1"/>
  <c r="D250" i="51"/>
  <c r="K23" i="49"/>
  <c r="L23" i="49" s="1"/>
  <c r="D204" i="51"/>
  <c r="K103" i="49"/>
  <c r="L103" i="49" s="1"/>
  <c r="D280" i="51"/>
  <c r="K195" i="49"/>
  <c r="L195" i="49" s="1"/>
  <c r="D365" i="51"/>
  <c r="K30" i="49"/>
  <c r="L30" i="49" s="1"/>
  <c r="D209" i="51"/>
  <c r="K46" i="49"/>
  <c r="L46" i="49" s="1"/>
  <c r="D225" i="51"/>
  <c r="K68" i="49"/>
  <c r="L68" i="49" s="1"/>
  <c r="D246" i="51"/>
  <c r="K89" i="49"/>
  <c r="L89" i="49" s="1"/>
  <c r="D267" i="51"/>
  <c r="K114" i="49"/>
  <c r="L114" i="49" s="1"/>
  <c r="D291" i="51"/>
  <c r="K140" i="49"/>
  <c r="L140" i="49" s="1"/>
  <c r="D316" i="51"/>
  <c r="K193" i="49"/>
  <c r="L193" i="49" s="1"/>
  <c r="D363" i="51"/>
  <c r="K210" i="49"/>
  <c r="L210" i="49" s="1"/>
  <c r="D380" i="51"/>
  <c r="K192" i="49"/>
  <c r="L192" i="49" s="1"/>
  <c r="D362" i="51"/>
  <c r="K31" i="49"/>
  <c r="L31" i="49" s="1"/>
  <c r="D210" i="51"/>
  <c r="K47" i="49"/>
  <c r="L47" i="49" s="1"/>
  <c r="D226" i="51"/>
  <c r="K70" i="49"/>
  <c r="L70" i="49" s="1"/>
  <c r="D248" i="51"/>
  <c r="K83" i="49"/>
  <c r="L83" i="49" s="1"/>
  <c r="D261" i="51"/>
  <c r="K105" i="49"/>
  <c r="L105" i="49" s="1"/>
  <c r="D282" i="51"/>
  <c r="K124" i="49"/>
  <c r="L124" i="49" s="1"/>
  <c r="D301" i="51"/>
  <c r="K164" i="49"/>
  <c r="L164" i="49" s="1"/>
  <c r="D339" i="51"/>
  <c r="K203" i="49"/>
  <c r="L203" i="49" s="1"/>
  <c r="D373" i="51"/>
  <c r="K166" i="49"/>
  <c r="L166" i="49" s="1"/>
  <c r="D341" i="51"/>
  <c r="K32" i="49"/>
  <c r="L32" i="49" s="1"/>
  <c r="D211" i="51"/>
  <c r="K48" i="49"/>
  <c r="L48" i="49" s="1"/>
  <c r="D227" i="51"/>
  <c r="K71" i="49"/>
  <c r="L71" i="49" s="1"/>
  <c r="D249" i="51"/>
  <c r="K84" i="49"/>
  <c r="L84" i="49" s="1"/>
  <c r="D262" i="51"/>
  <c r="K107" i="49"/>
  <c r="L107" i="49" s="1"/>
  <c r="D284" i="51"/>
  <c r="K133" i="49"/>
  <c r="L133" i="49" s="1"/>
  <c r="D309" i="51"/>
  <c r="K165" i="49"/>
  <c r="L165" i="49" s="1"/>
  <c r="D340" i="51"/>
  <c r="K204" i="49"/>
  <c r="L204" i="49" s="1"/>
  <c r="D374" i="51"/>
  <c r="K150" i="49"/>
  <c r="L150" i="49" s="1"/>
  <c r="D325" i="51"/>
  <c r="K98" i="49"/>
  <c r="L98" i="49" s="1"/>
  <c r="D275" i="51"/>
  <c r="K137" i="49"/>
  <c r="L137" i="49" s="1"/>
  <c r="D313" i="51"/>
  <c r="K170" i="49"/>
  <c r="L170" i="49" s="1"/>
  <c r="D344" i="51"/>
  <c r="K56" i="49"/>
  <c r="L56" i="49" s="1"/>
  <c r="D234" i="51"/>
  <c r="K184" i="49"/>
  <c r="L184" i="49" s="1"/>
  <c r="D357" i="51"/>
  <c r="K106" i="49"/>
  <c r="L106" i="49" s="1"/>
  <c r="D283" i="51"/>
  <c r="K152" i="49"/>
  <c r="L152" i="49" s="1"/>
  <c r="D327" i="51"/>
  <c r="K177" i="49"/>
  <c r="L177" i="49" s="1"/>
  <c r="D350" i="51"/>
  <c r="K135" i="49"/>
  <c r="L135" i="49" s="1"/>
  <c r="D311" i="51"/>
  <c r="K100" i="49"/>
  <c r="L100" i="49" s="1"/>
  <c r="D277" i="51"/>
  <c r="K148" i="49"/>
  <c r="L148" i="49" s="1"/>
  <c r="D323" i="51"/>
  <c r="K172" i="49"/>
  <c r="L172" i="49" s="1"/>
  <c r="D346" i="51"/>
  <c r="K215" i="49"/>
  <c r="L215" i="49" s="1"/>
  <c r="D383" i="51"/>
  <c r="K224" i="49"/>
  <c r="L224" i="49" s="1"/>
  <c r="D391" i="51"/>
  <c r="K225" i="49"/>
  <c r="L225" i="49" s="1"/>
  <c r="D392" i="51"/>
  <c r="K217" i="49"/>
  <c r="L217" i="49" s="1"/>
  <c r="D385" i="51"/>
  <c r="K235" i="49"/>
  <c r="L235" i="49" s="1"/>
  <c r="D401" i="51"/>
  <c r="K218" i="49"/>
  <c r="L218" i="49" s="1"/>
  <c r="D386" i="51"/>
  <c r="K241" i="49"/>
  <c r="L241" i="49" s="1"/>
  <c r="D406" i="51"/>
  <c r="K191" i="50"/>
  <c r="L191" i="50" s="1"/>
  <c r="D568" i="51"/>
  <c r="K194" i="50"/>
  <c r="L194" i="50" s="1"/>
  <c r="D570" i="51"/>
  <c r="K29" i="49"/>
  <c r="L29" i="49" s="1"/>
  <c r="D208" i="51"/>
  <c r="K37" i="49"/>
  <c r="L37" i="49" s="1"/>
  <c r="D216" i="51"/>
  <c r="K85" i="49"/>
  <c r="L85" i="49" s="1"/>
  <c r="D263" i="51"/>
  <c r="K41" i="49"/>
  <c r="L41" i="49" s="1"/>
  <c r="D220" i="51"/>
  <c r="K116" i="49"/>
  <c r="L116" i="49" s="1"/>
  <c r="D293" i="51"/>
  <c r="K205" i="49"/>
  <c r="L205" i="49" s="1"/>
  <c r="D375" i="51"/>
  <c r="K34" i="49"/>
  <c r="L34" i="49" s="1"/>
  <c r="D213" i="51"/>
  <c r="K50" i="49"/>
  <c r="L50" i="49" s="1"/>
  <c r="D229" i="51"/>
  <c r="K76" i="49"/>
  <c r="L76" i="49" s="1"/>
  <c r="D254" i="51"/>
  <c r="K92" i="49"/>
  <c r="L92" i="49" s="1"/>
  <c r="D270" i="51"/>
  <c r="K117" i="49"/>
  <c r="L117" i="49" s="1"/>
  <c r="D294" i="51"/>
  <c r="K143" i="49"/>
  <c r="L143" i="49" s="1"/>
  <c r="D319" i="51"/>
  <c r="K196" i="49"/>
  <c r="L196" i="49" s="1"/>
  <c r="D366" i="51"/>
  <c r="K113" i="49"/>
  <c r="L113" i="49" s="1"/>
  <c r="D290" i="51"/>
  <c r="K202" i="49"/>
  <c r="L202" i="49" s="1"/>
  <c r="D372" i="51"/>
  <c r="K35" i="49"/>
  <c r="L35" i="49" s="1"/>
  <c r="D214" i="51"/>
  <c r="K52" i="49"/>
  <c r="L52" i="49" s="1"/>
  <c r="D230" i="51"/>
  <c r="K73" i="49"/>
  <c r="L73" i="49" s="1"/>
  <c r="D251" i="51"/>
  <c r="K90" i="49"/>
  <c r="L90" i="49" s="1"/>
  <c r="D268" i="51"/>
  <c r="K115" i="49"/>
  <c r="L115" i="49" s="1"/>
  <c r="D292" i="51"/>
  <c r="K141" i="49"/>
  <c r="L141" i="49" s="1"/>
  <c r="D317" i="51"/>
  <c r="K194" i="49"/>
  <c r="L194" i="49" s="1"/>
  <c r="D364" i="51"/>
  <c r="K207" i="49"/>
  <c r="L207" i="49" s="1"/>
  <c r="D377" i="51"/>
  <c r="K209" i="49"/>
  <c r="L209" i="49" s="1"/>
  <c r="D379" i="51"/>
  <c r="K36" i="49"/>
  <c r="L36" i="49" s="1"/>
  <c r="D215" i="51"/>
  <c r="K53" i="49"/>
  <c r="L53" i="49" s="1"/>
  <c r="D231" i="51"/>
  <c r="K74" i="49"/>
  <c r="L74" i="49" s="1"/>
  <c r="D252" i="51"/>
  <c r="K87" i="49"/>
  <c r="L87" i="49" s="1"/>
  <c r="D265" i="51"/>
  <c r="K111" i="49"/>
  <c r="L111" i="49" s="1"/>
  <c r="D288" i="51"/>
  <c r="K138" i="49"/>
  <c r="L138" i="49" s="1"/>
  <c r="D314" i="51"/>
  <c r="K183" i="49"/>
  <c r="L183" i="49" s="1"/>
  <c r="D356" i="51"/>
  <c r="K208" i="49"/>
  <c r="L208" i="49" s="1"/>
  <c r="D378" i="51"/>
  <c r="K173" i="49"/>
  <c r="L173" i="49" s="1"/>
  <c r="D347" i="51"/>
  <c r="K104" i="49"/>
  <c r="L104" i="49" s="1"/>
  <c r="D281" i="51"/>
  <c r="K151" i="49"/>
  <c r="L151" i="49" s="1"/>
  <c r="D326" i="51"/>
  <c r="K176" i="49"/>
  <c r="L176" i="49" s="1"/>
  <c r="D349" i="51"/>
  <c r="K112" i="49"/>
  <c r="L112" i="49" s="1"/>
  <c r="D289" i="51"/>
  <c r="K54" i="49"/>
  <c r="L54" i="49" s="1"/>
  <c r="D232" i="51"/>
  <c r="K127" i="49"/>
  <c r="L127" i="49" s="1"/>
  <c r="D303" i="51"/>
  <c r="K156" i="49"/>
  <c r="L156" i="49" s="1"/>
  <c r="D331" i="51"/>
  <c r="K181" i="49"/>
  <c r="L181" i="49" s="1"/>
  <c r="D354" i="51"/>
  <c r="K159" i="49"/>
  <c r="L159" i="49" s="1"/>
  <c r="D334" i="51"/>
  <c r="K110" i="49"/>
  <c r="L110" i="49" s="1"/>
  <c r="D287" i="51"/>
  <c r="K153" i="49"/>
  <c r="L153" i="49" s="1"/>
  <c r="D328" i="51"/>
  <c r="K178" i="49"/>
  <c r="L178" i="49" s="1"/>
  <c r="D351" i="51"/>
  <c r="K233" i="49"/>
  <c r="L233" i="49" s="1"/>
  <c r="D399" i="51"/>
  <c r="K229" i="49"/>
  <c r="L229" i="49" s="1"/>
  <c r="D395" i="51"/>
  <c r="K230" i="49"/>
  <c r="L230" i="49" s="1"/>
  <c r="D396" i="51"/>
  <c r="K222" i="49"/>
  <c r="L222" i="49" s="1"/>
  <c r="D389" i="51"/>
  <c r="K240" i="49"/>
  <c r="L240" i="49" s="1"/>
  <c r="D405" i="51"/>
  <c r="K223" i="49"/>
  <c r="L223" i="49" s="1"/>
  <c r="D390" i="51"/>
  <c r="K236" i="49"/>
  <c r="L236" i="49" s="1"/>
  <c r="D402" i="51"/>
  <c r="K82" i="53"/>
  <c r="L82" i="53" s="1"/>
  <c r="K92" i="53"/>
  <c r="L92" i="53" s="1"/>
  <c r="K74" i="53"/>
  <c r="L74" i="53" s="1"/>
  <c r="K157" i="50"/>
  <c r="L157" i="50" s="1"/>
  <c r="K159" i="50"/>
  <c r="L159" i="50" s="1"/>
  <c r="K95" i="50"/>
  <c r="L95" i="50" s="1"/>
  <c r="K149" i="50"/>
  <c r="L149" i="50" s="1"/>
  <c r="K97" i="50"/>
  <c r="L97" i="50" s="1"/>
  <c r="K47" i="50"/>
  <c r="L47" i="50" s="1"/>
  <c r="K50" i="50"/>
  <c r="L50" i="50" s="1"/>
  <c r="K58" i="50"/>
  <c r="L58" i="50" s="1"/>
  <c r="K139" i="50"/>
  <c r="L139" i="50" s="1"/>
  <c r="K105" i="50"/>
  <c r="L105" i="50" s="1"/>
  <c r="K57" i="50"/>
  <c r="L57" i="50" s="1"/>
  <c r="K73" i="50"/>
  <c r="L73" i="50" s="1"/>
  <c r="K69" i="53"/>
  <c r="L69" i="53" s="1"/>
  <c r="K19" i="53"/>
  <c r="L19" i="53" s="1"/>
  <c r="K57" i="53"/>
  <c r="L57" i="53" s="1"/>
  <c r="K21" i="53"/>
  <c r="L21" i="53" s="1"/>
  <c r="K28" i="53"/>
  <c r="L28" i="53" s="1"/>
  <c r="K22" i="53"/>
  <c r="L22" i="53" s="1"/>
  <c r="K81" i="53"/>
  <c r="L81" i="53" s="1"/>
  <c r="K95" i="53"/>
  <c r="L95" i="53" s="1"/>
  <c r="K77" i="53"/>
  <c r="L77" i="53" s="1"/>
  <c r="K93" i="53"/>
  <c r="L93" i="53" s="1"/>
  <c r="K75" i="53"/>
  <c r="L75" i="53" s="1"/>
  <c r="K88" i="53"/>
  <c r="L88" i="53" s="1"/>
  <c r="K145" i="50"/>
  <c r="L145" i="50" s="1"/>
  <c r="K160" i="50"/>
  <c r="L160" i="50" s="1"/>
  <c r="K137" i="50"/>
  <c r="L137" i="50" s="1"/>
  <c r="K151" i="50"/>
  <c r="L151" i="50" s="1"/>
  <c r="K153" i="50"/>
  <c r="L153" i="50" s="1"/>
  <c r="K128" i="50"/>
  <c r="L128" i="50" s="1"/>
  <c r="K120" i="50"/>
  <c r="L120" i="50" s="1"/>
  <c r="K87" i="50"/>
  <c r="L87" i="50" s="1"/>
  <c r="K183" i="50"/>
  <c r="L183" i="50" s="1"/>
  <c r="K163" i="50"/>
  <c r="L163" i="50" s="1"/>
  <c r="K143" i="50"/>
  <c r="L143" i="50" s="1"/>
  <c r="K126" i="50"/>
  <c r="L126" i="50" s="1"/>
  <c r="K109" i="50"/>
  <c r="L109" i="50" s="1"/>
  <c r="K92" i="50"/>
  <c r="L92" i="50" s="1"/>
  <c r="K76" i="50"/>
  <c r="L76" i="50" s="1"/>
  <c r="K59" i="50"/>
  <c r="L59" i="50" s="1"/>
  <c r="K43" i="50"/>
  <c r="L43" i="50" s="1"/>
  <c r="K26" i="50"/>
  <c r="L26" i="50" s="1"/>
  <c r="K103" i="50"/>
  <c r="L103" i="50" s="1"/>
  <c r="K66" i="50"/>
  <c r="L66" i="50" s="1"/>
  <c r="K46" i="50"/>
  <c r="L46" i="50" s="1"/>
  <c r="K29" i="50"/>
  <c r="L29" i="50" s="1"/>
  <c r="K119" i="50"/>
  <c r="L119" i="50" s="1"/>
  <c r="K86" i="50"/>
  <c r="L86" i="50" s="1"/>
  <c r="K19" i="50"/>
  <c r="L19" i="50" s="1"/>
  <c r="K169" i="50"/>
  <c r="L169" i="50" s="1"/>
  <c r="K152" i="50"/>
  <c r="L152" i="50" s="1"/>
  <c r="K136" i="50"/>
  <c r="L136" i="50" s="1"/>
  <c r="K118" i="50"/>
  <c r="L118" i="50" s="1"/>
  <c r="K102" i="50"/>
  <c r="L102" i="50" s="1"/>
  <c r="K85" i="50"/>
  <c r="L85" i="50" s="1"/>
  <c r="K68" i="50"/>
  <c r="L68" i="50" s="1"/>
  <c r="K53" i="50"/>
  <c r="L53" i="50" s="1"/>
  <c r="K37" i="50"/>
  <c r="L37" i="50" s="1"/>
  <c r="K20" i="50"/>
  <c r="L20" i="50" s="1"/>
  <c r="K99" i="50"/>
  <c r="L99" i="50" s="1"/>
  <c r="K64" i="50"/>
  <c r="L64" i="50" s="1"/>
  <c r="K44" i="50"/>
  <c r="L44" i="50" s="1"/>
  <c r="K27" i="50"/>
  <c r="L27" i="50" s="1"/>
  <c r="K42" i="53"/>
  <c r="L42" i="53" s="1"/>
  <c r="K55" i="53"/>
  <c r="L55" i="53" s="1"/>
  <c r="K64" i="53"/>
  <c r="L64" i="53" s="1"/>
  <c r="K29" i="53"/>
  <c r="L29" i="53" s="1"/>
  <c r="K52" i="53"/>
  <c r="L52" i="53" s="1"/>
  <c r="K34" i="53"/>
  <c r="L34" i="53" s="1"/>
  <c r="K59" i="53"/>
  <c r="L59" i="53" s="1"/>
  <c r="K41" i="53"/>
  <c r="L41" i="53" s="1"/>
  <c r="K23" i="53"/>
  <c r="L23" i="53" s="1"/>
  <c r="K53" i="53"/>
  <c r="L53" i="53" s="1"/>
  <c r="K35" i="53"/>
  <c r="L35" i="53" s="1"/>
  <c r="K100" i="53"/>
  <c r="L100" i="53" s="1"/>
  <c r="K80" i="53"/>
  <c r="L80" i="53" s="1"/>
  <c r="K167" i="50"/>
  <c r="L167" i="50" s="1"/>
  <c r="K141" i="50"/>
  <c r="L141" i="50" s="1"/>
  <c r="K56" i="50"/>
  <c r="L56" i="50" s="1"/>
  <c r="K131" i="50"/>
  <c r="L131" i="50" s="1"/>
  <c r="K81" i="50"/>
  <c r="L81" i="50" s="1"/>
  <c r="K108" i="50"/>
  <c r="L108" i="50" s="1"/>
  <c r="K33" i="50"/>
  <c r="L33" i="50" s="1"/>
  <c r="K91" i="50"/>
  <c r="L91" i="50" s="1"/>
  <c r="K154" i="50"/>
  <c r="L154" i="50" s="1"/>
  <c r="K88" i="50"/>
  <c r="L88" i="50" s="1"/>
  <c r="K24" i="50"/>
  <c r="L24" i="50" s="1"/>
  <c r="K48" i="50"/>
  <c r="L48" i="50" s="1"/>
  <c r="K90" i="53"/>
  <c r="L90" i="53" s="1"/>
  <c r="K94" i="53"/>
  <c r="L94" i="53" s="1"/>
  <c r="K91" i="53"/>
  <c r="L91" i="53" s="1"/>
  <c r="K73" i="53"/>
  <c r="L73" i="53" s="1"/>
  <c r="K89" i="53"/>
  <c r="L89" i="53" s="1"/>
  <c r="K102" i="53"/>
  <c r="L102" i="53" s="1"/>
  <c r="K83" i="53"/>
  <c r="L83" i="53" s="1"/>
  <c r="K179" i="50"/>
  <c r="L179" i="50" s="1"/>
  <c r="K182" i="50"/>
  <c r="L182" i="50" s="1"/>
  <c r="K148" i="50"/>
  <c r="L148" i="50" s="1"/>
  <c r="K174" i="50"/>
  <c r="L174" i="50" s="1"/>
  <c r="K142" i="50"/>
  <c r="L142" i="50" s="1"/>
  <c r="K150" i="50"/>
  <c r="L150" i="50" s="1"/>
  <c r="K176" i="50"/>
  <c r="L176" i="50" s="1"/>
  <c r="K112" i="50"/>
  <c r="L112" i="50" s="1"/>
  <c r="K82" i="50"/>
  <c r="L82" i="50" s="1"/>
  <c r="K178" i="50"/>
  <c r="L178" i="50" s="1"/>
  <c r="K161" i="50"/>
  <c r="L161" i="50" s="1"/>
  <c r="K140" i="50"/>
  <c r="L140" i="50" s="1"/>
  <c r="K122" i="50"/>
  <c r="L122" i="50" s="1"/>
  <c r="K106" i="50"/>
  <c r="L106" i="50" s="1"/>
  <c r="K89" i="50"/>
  <c r="L89" i="50" s="1"/>
  <c r="K72" i="50"/>
  <c r="L72" i="50" s="1"/>
  <c r="K55" i="50"/>
  <c r="L55" i="50" s="1"/>
  <c r="K39" i="50"/>
  <c r="L39" i="50" s="1"/>
  <c r="K22" i="50"/>
  <c r="L22" i="50" s="1"/>
  <c r="K94" i="50"/>
  <c r="L94" i="50" s="1"/>
  <c r="K62" i="50"/>
  <c r="L62" i="50" s="1"/>
  <c r="K42" i="50"/>
  <c r="L42" i="50" s="1"/>
  <c r="K25" i="50"/>
  <c r="L25" i="50" s="1"/>
  <c r="K111" i="50"/>
  <c r="L111" i="50" s="1"/>
  <c r="K74" i="50"/>
  <c r="L74" i="50" s="1"/>
  <c r="K181" i="50"/>
  <c r="L181" i="50" s="1"/>
  <c r="K164" i="50"/>
  <c r="L164" i="50" s="1"/>
  <c r="K147" i="50"/>
  <c r="L147" i="50" s="1"/>
  <c r="K130" i="50"/>
  <c r="L130" i="50" s="1"/>
  <c r="K113" i="50"/>
  <c r="L113" i="50" s="1"/>
  <c r="K96" i="50"/>
  <c r="L96" i="50" s="1"/>
  <c r="K80" i="50"/>
  <c r="L80" i="50" s="1"/>
  <c r="K65" i="50"/>
  <c r="L65" i="50" s="1"/>
  <c r="K49" i="50"/>
  <c r="L49" i="50" s="1"/>
  <c r="K32" i="50"/>
  <c r="L32" i="50" s="1"/>
  <c r="K124" i="50"/>
  <c r="L124" i="50" s="1"/>
  <c r="K90" i="50"/>
  <c r="L90" i="50" s="1"/>
  <c r="K60" i="50"/>
  <c r="L60" i="50" s="1"/>
  <c r="K40" i="50"/>
  <c r="L40" i="50" s="1"/>
  <c r="K23" i="50"/>
  <c r="L23" i="50" s="1"/>
  <c r="K24" i="53"/>
  <c r="L24" i="53" s="1"/>
  <c r="K38" i="53"/>
  <c r="L38" i="53" s="1"/>
  <c r="K51" i="53"/>
  <c r="L51" i="53" s="1"/>
  <c r="K65" i="53"/>
  <c r="L65" i="53" s="1"/>
  <c r="K47" i="53"/>
  <c r="L47" i="53" s="1"/>
  <c r="K30" i="53"/>
  <c r="L30" i="53" s="1"/>
  <c r="K54" i="53"/>
  <c r="L54" i="53" s="1"/>
  <c r="K37" i="53"/>
  <c r="L37" i="53" s="1"/>
  <c r="K67" i="53"/>
  <c r="L67" i="53" s="1"/>
  <c r="K48" i="53"/>
  <c r="L48" i="53" s="1"/>
  <c r="K31" i="53"/>
  <c r="L31" i="53" s="1"/>
  <c r="K99" i="53"/>
  <c r="L99" i="53" s="1"/>
  <c r="K97" i="53"/>
  <c r="L97" i="53" s="1"/>
  <c r="K132" i="50"/>
  <c r="L132" i="50" s="1"/>
  <c r="K165" i="50"/>
  <c r="L165" i="50" s="1"/>
  <c r="K129" i="50"/>
  <c r="L129" i="50" s="1"/>
  <c r="K166" i="50"/>
  <c r="L166" i="50" s="1"/>
  <c r="K114" i="50"/>
  <c r="L114" i="50" s="1"/>
  <c r="K63" i="50"/>
  <c r="L63" i="50" s="1"/>
  <c r="K30" i="50"/>
  <c r="L30" i="50" s="1"/>
  <c r="K78" i="50"/>
  <c r="L78" i="50" s="1"/>
  <c r="K125" i="50"/>
  <c r="L125" i="50" s="1"/>
  <c r="K172" i="50"/>
  <c r="L172" i="50" s="1"/>
  <c r="K121" i="50"/>
  <c r="L121" i="50" s="1"/>
  <c r="K71" i="50"/>
  <c r="L71" i="50" s="1"/>
  <c r="K41" i="50"/>
  <c r="L41" i="50" s="1"/>
  <c r="K107" i="50"/>
  <c r="L107" i="50" s="1"/>
  <c r="K31" i="50"/>
  <c r="L31" i="50" s="1"/>
  <c r="K60" i="53"/>
  <c r="L60" i="53" s="1"/>
  <c r="K46" i="53"/>
  <c r="L46" i="53" s="1"/>
  <c r="K39" i="53"/>
  <c r="L39" i="53" s="1"/>
  <c r="K45" i="53"/>
  <c r="L45" i="53" s="1"/>
  <c r="K58" i="53"/>
  <c r="L58" i="53" s="1"/>
  <c r="K40" i="53"/>
  <c r="L40" i="53" s="1"/>
  <c r="K85" i="53"/>
  <c r="L85" i="53" s="1"/>
  <c r="K76" i="53"/>
  <c r="L76" i="53" s="1"/>
  <c r="K87" i="53"/>
  <c r="L87" i="53" s="1"/>
  <c r="K71" i="53"/>
  <c r="L71" i="53" s="1"/>
  <c r="K84" i="53"/>
  <c r="L84" i="53" s="1"/>
  <c r="K96" i="53"/>
  <c r="L96" i="53" s="1"/>
  <c r="K79" i="53"/>
  <c r="L79" i="53" s="1"/>
  <c r="K168" i="50"/>
  <c r="L168" i="50" s="1"/>
  <c r="K171" i="50"/>
  <c r="L171" i="50" s="1"/>
  <c r="K138" i="50"/>
  <c r="L138" i="50" s="1"/>
  <c r="K162" i="50"/>
  <c r="L162" i="50" s="1"/>
  <c r="K177" i="50"/>
  <c r="L177" i="50" s="1"/>
  <c r="K146" i="50"/>
  <c r="L146" i="50" s="1"/>
  <c r="K134" i="50"/>
  <c r="L134" i="50" s="1"/>
  <c r="K104" i="50"/>
  <c r="L104" i="50" s="1"/>
  <c r="K70" i="50"/>
  <c r="L70" i="50" s="1"/>
  <c r="K173" i="50"/>
  <c r="L173" i="50" s="1"/>
  <c r="K156" i="50"/>
  <c r="L156" i="50" s="1"/>
  <c r="K135" i="50"/>
  <c r="L135" i="50" s="1"/>
  <c r="K117" i="50"/>
  <c r="L117" i="50" s="1"/>
  <c r="K101" i="50"/>
  <c r="L101" i="50" s="1"/>
  <c r="K84" i="50"/>
  <c r="L84" i="50" s="1"/>
  <c r="K67" i="50"/>
  <c r="L67" i="50" s="1"/>
  <c r="K51" i="50"/>
  <c r="L51" i="50" s="1"/>
  <c r="K35" i="50"/>
  <c r="L35" i="50" s="1"/>
  <c r="K116" i="50"/>
  <c r="L116" i="50" s="1"/>
  <c r="K83" i="50"/>
  <c r="L83" i="50" s="1"/>
  <c r="K54" i="50"/>
  <c r="L54" i="50" s="1"/>
  <c r="K38" i="50"/>
  <c r="L38" i="50" s="1"/>
  <c r="K21" i="50"/>
  <c r="L21" i="50" s="1"/>
  <c r="K100" i="50"/>
  <c r="L100" i="50" s="1"/>
  <c r="K69" i="50"/>
  <c r="L69" i="50" s="1"/>
  <c r="K175" i="50"/>
  <c r="L175" i="50" s="1"/>
  <c r="K158" i="50"/>
  <c r="L158" i="50" s="1"/>
  <c r="K144" i="50"/>
  <c r="L144" i="50" s="1"/>
  <c r="K127" i="50"/>
  <c r="L127" i="50" s="1"/>
  <c r="K110" i="50"/>
  <c r="L110" i="50" s="1"/>
  <c r="K93" i="50"/>
  <c r="L93" i="50" s="1"/>
  <c r="K77" i="50"/>
  <c r="L77" i="50" s="1"/>
  <c r="K61" i="50"/>
  <c r="L61" i="50" s="1"/>
  <c r="K45" i="50"/>
  <c r="L45" i="50" s="1"/>
  <c r="K28" i="50"/>
  <c r="L28" i="50" s="1"/>
  <c r="K115" i="50"/>
  <c r="L115" i="50" s="1"/>
  <c r="K79" i="50"/>
  <c r="L79" i="50" s="1"/>
  <c r="K52" i="50"/>
  <c r="L52" i="50" s="1"/>
  <c r="K36" i="50"/>
  <c r="L36" i="50" s="1"/>
  <c r="K20" i="53"/>
  <c r="L20" i="53" s="1"/>
  <c r="K33" i="53"/>
  <c r="L33" i="53" s="1"/>
  <c r="K63" i="53"/>
  <c r="L63" i="53" s="1"/>
  <c r="K61" i="53"/>
  <c r="L61" i="53" s="1"/>
  <c r="K43" i="53"/>
  <c r="L43" i="53" s="1"/>
  <c r="K25" i="53"/>
  <c r="L25" i="53" s="1"/>
  <c r="K49" i="53"/>
  <c r="L49" i="53" s="1"/>
  <c r="K32" i="53"/>
  <c r="L32" i="53" s="1"/>
  <c r="K62" i="53"/>
  <c r="L62" i="53" s="1"/>
  <c r="K44" i="53"/>
  <c r="L44" i="53" s="1"/>
  <c r="K26" i="53"/>
  <c r="L26" i="53" s="1"/>
  <c r="K95" i="48"/>
  <c r="L95" i="48" s="1"/>
  <c r="K46" i="48"/>
  <c r="L46" i="48" s="1"/>
  <c r="K201" i="48"/>
  <c r="L201" i="48" s="1"/>
  <c r="K167" i="48"/>
  <c r="L167" i="48" s="1"/>
  <c r="K150" i="48"/>
  <c r="L150" i="48" s="1"/>
  <c r="K133" i="48"/>
  <c r="L133" i="48" s="1"/>
  <c r="K116" i="48"/>
  <c r="L116" i="48" s="1"/>
  <c r="K107" i="48"/>
  <c r="L107" i="48" s="1"/>
  <c r="K73" i="48"/>
  <c r="L73" i="48" s="1"/>
  <c r="K41" i="48"/>
  <c r="L41" i="48" s="1"/>
  <c r="K190" i="48"/>
  <c r="L190" i="48" s="1"/>
  <c r="K89" i="48"/>
  <c r="L89" i="48" s="1"/>
  <c r="K56" i="48"/>
  <c r="L56" i="48" s="1"/>
  <c r="K40" i="48"/>
  <c r="L40" i="48" s="1"/>
  <c r="K189" i="48"/>
  <c r="L189" i="48" s="1"/>
  <c r="K164" i="48"/>
  <c r="L164" i="48" s="1"/>
  <c r="K147" i="48"/>
  <c r="L147" i="48" s="1"/>
  <c r="K130" i="48"/>
  <c r="L130" i="48" s="1"/>
  <c r="K113" i="48"/>
  <c r="L113" i="48" s="1"/>
  <c r="K67" i="48"/>
  <c r="L67" i="48" s="1"/>
  <c r="K108" i="48"/>
  <c r="L108" i="48" s="1"/>
  <c r="K91" i="48"/>
  <c r="L91" i="48" s="1"/>
  <c r="K74" i="48"/>
  <c r="L74" i="48" s="1"/>
  <c r="K58" i="48"/>
  <c r="L58" i="48" s="1"/>
  <c r="K42" i="48"/>
  <c r="L42" i="48" s="1"/>
  <c r="K25" i="48"/>
  <c r="L25" i="48" s="1"/>
  <c r="K195" i="48"/>
  <c r="L195" i="48" s="1"/>
  <c r="K174" i="48"/>
  <c r="L174" i="48" s="1"/>
  <c r="K165" i="48"/>
  <c r="L165" i="48" s="1"/>
  <c r="K156" i="48"/>
  <c r="L156" i="48" s="1"/>
  <c r="K148" i="48"/>
  <c r="L148" i="48" s="1"/>
  <c r="K140" i="48"/>
  <c r="L140" i="48" s="1"/>
  <c r="K131" i="48"/>
  <c r="L131" i="48" s="1"/>
  <c r="K122" i="48"/>
  <c r="L122" i="48" s="1"/>
  <c r="K114" i="48"/>
  <c r="L114" i="48" s="1"/>
  <c r="K103" i="48"/>
  <c r="L103" i="48" s="1"/>
  <c r="K86" i="48"/>
  <c r="L86" i="48" s="1"/>
  <c r="K69" i="48"/>
  <c r="L69" i="48" s="1"/>
  <c r="K53" i="48"/>
  <c r="L53" i="48" s="1"/>
  <c r="K37" i="48"/>
  <c r="L37" i="48" s="1"/>
  <c r="K205" i="48"/>
  <c r="L205" i="48" s="1"/>
  <c r="K185" i="48"/>
  <c r="L185" i="48" s="1"/>
  <c r="K102" i="48"/>
  <c r="L102" i="48" s="1"/>
  <c r="K85" i="48"/>
  <c r="L85" i="48" s="1"/>
  <c r="K68" i="48"/>
  <c r="L68" i="48" s="1"/>
  <c r="K52" i="48"/>
  <c r="L52" i="48" s="1"/>
  <c r="K36" i="48"/>
  <c r="L36" i="48" s="1"/>
  <c r="K203" i="48"/>
  <c r="L203" i="48" s="1"/>
  <c r="K184" i="48"/>
  <c r="L184" i="48" s="1"/>
  <c r="K171" i="48"/>
  <c r="L171" i="48" s="1"/>
  <c r="K162" i="48"/>
  <c r="L162" i="48" s="1"/>
  <c r="K153" i="48"/>
  <c r="L153" i="48" s="1"/>
  <c r="K145" i="48"/>
  <c r="L145" i="48" s="1"/>
  <c r="K136" i="48"/>
  <c r="L136" i="48" s="1"/>
  <c r="K128" i="48"/>
  <c r="L128" i="48" s="1"/>
  <c r="K119" i="48"/>
  <c r="L119" i="48" s="1"/>
  <c r="K111" i="48"/>
  <c r="L111" i="48" s="1"/>
  <c r="K96" i="48"/>
  <c r="L96" i="48" s="1"/>
  <c r="K80" i="48"/>
  <c r="L80" i="48" s="1"/>
  <c r="K63" i="48"/>
  <c r="L63" i="48" s="1"/>
  <c r="K47" i="48"/>
  <c r="L47" i="48" s="1"/>
  <c r="K30" i="48"/>
  <c r="L30" i="48" s="1"/>
  <c r="K202" i="48"/>
  <c r="L202" i="48" s="1"/>
  <c r="K183" i="48"/>
  <c r="L183" i="48" s="1"/>
  <c r="K87" i="48"/>
  <c r="L87" i="48" s="1"/>
  <c r="K54" i="48"/>
  <c r="L54" i="48" s="1"/>
  <c r="K191" i="48"/>
  <c r="L191" i="48" s="1"/>
  <c r="K163" i="48"/>
  <c r="L163" i="48" s="1"/>
  <c r="K146" i="48"/>
  <c r="L146" i="48" s="1"/>
  <c r="K120" i="48"/>
  <c r="L120" i="48" s="1"/>
  <c r="K82" i="48"/>
  <c r="L82" i="48" s="1"/>
  <c r="K49" i="48"/>
  <c r="L49" i="48" s="1"/>
  <c r="K180" i="48"/>
  <c r="L180" i="48" s="1"/>
  <c r="K81" i="48"/>
  <c r="L81" i="48" s="1"/>
  <c r="K48" i="48"/>
  <c r="L48" i="48" s="1"/>
  <c r="K179" i="48"/>
  <c r="L179" i="48" s="1"/>
  <c r="K160" i="48"/>
  <c r="L160" i="48" s="1"/>
  <c r="K134" i="48"/>
  <c r="L134" i="48" s="1"/>
  <c r="K117" i="48"/>
  <c r="L117" i="48" s="1"/>
  <c r="K92" i="48"/>
  <c r="L92" i="48" s="1"/>
  <c r="K76" i="48"/>
  <c r="L76" i="48" s="1"/>
  <c r="K43" i="48"/>
  <c r="L43" i="48" s="1"/>
  <c r="K26" i="48"/>
  <c r="L26" i="48" s="1"/>
  <c r="K197" i="48"/>
  <c r="L197" i="48" s="1"/>
  <c r="K104" i="48"/>
  <c r="L104" i="48" s="1"/>
  <c r="K70" i="48"/>
  <c r="L70" i="48" s="1"/>
  <c r="K38" i="48"/>
  <c r="L38" i="48" s="1"/>
  <c r="K21" i="48"/>
  <c r="L21" i="48" s="1"/>
  <c r="K172" i="48"/>
  <c r="L172" i="48" s="1"/>
  <c r="K154" i="48"/>
  <c r="L154" i="48" s="1"/>
  <c r="K138" i="48"/>
  <c r="L138" i="48" s="1"/>
  <c r="K129" i="48"/>
  <c r="L129" i="48" s="1"/>
  <c r="K112" i="48"/>
  <c r="L112" i="48" s="1"/>
  <c r="K98" i="48"/>
  <c r="L98" i="48" s="1"/>
  <c r="K65" i="48"/>
  <c r="L65" i="48" s="1"/>
  <c r="K32" i="48"/>
  <c r="L32" i="48" s="1"/>
  <c r="K200" i="48"/>
  <c r="L200" i="48" s="1"/>
  <c r="K97" i="48"/>
  <c r="L97" i="48" s="1"/>
  <c r="K64" i="48"/>
  <c r="L64" i="48" s="1"/>
  <c r="K31" i="48"/>
  <c r="L31" i="48" s="1"/>
  <c r="K199" i="48"/>
  <c r="L199" i="48" s="1"/>
  <c r="K168" i="48"/>
  <c r="L168" i="48" s="1"/>
  <c r="K151" i="48"/>
  <c r="L151" i="48" s="1"/>
  <c r="K143" i="48"/>
  <c r="L143" i="48" s="1"/>
  <c r="K126" i="48"/>
  <c r="L126" i="48" s="1"/>
  <c r="K109" i="48"/>
  <c r="L109" i="48" s="1"/>
  <c r="K59" i="48"/>
  <c r="L59" i="48" s="1"/>
  <c r="K100" i="48"/>
  <c r="L100" i="48" s="1"/>
  <c r="K83" i="48"/>
  <c r="L83" i="48" s="1"/>
  <c r="K66" i="48"/>
  <c r="L66" i="48" s="1"/>
  <c r="K50" i="48"/>
  <c r="L50" i="48" s="1"/>
  <c r="K33" i="48"/>
  <c r="L33" i="48" s="1"/>
  <c r="K207" i="48"/>
  <c r="L207" i="48" s="1"/>
  <c r="K187" i="48"/>
  <c r="L187" i="48" s="1"/>
  <c r="K169" i="48"/>
  <c r="L169" i="48" s="1"/>
  <c r="K161" i="48"/>
  <c r="L161" i="48" s="1"/>
  <c r="K152" i="48"/>
  <c r="L152" i="48" s="1"/>
  <c r="K144" i="48"/>
  <c r="L144" i="48" s="1"/>
  <c r="K135" i="48"/>
  <c r="L135" i="48" s="1"/>
  <c r="K127" i="48"/>
  <c r="L127" i="48" s="1"/>
  <c r="K118" i="48"/>
  <c r="L118" i="48" s="1"/>
  <c r="K110" i="48"/>
  <c r="L110" i="48" s="1"/>
  <c r="K94" i="48"/>
  <c r="L94" i="48" s="1"/>
  <c r="K78" i="48"/>
  <c r="L78" i="48" s="1"/>
  <c r="K61" i="48"/>
  <c r="L61" i="48" s="1"/>
  <c r="K45" i="48"/>
  <c r="L45" i="48" s="1"/>
  <c r="K28" i="48"/>
  <c r="L28" i="48" s="1"/>
  <c r="K194" i="48"/>
  <c r="L194" i="48" s="1"/>
  <c r="K176" i="48"/>
  <c r="L176" i="48" s="1"/>
  <c r="K93" i="48"/>
  <c r="L93" i="48" s="1"/>
  <c r="K77" i="48"/>
  <c r="L77" i="48" s="1"/>
  <c r="K60" i="48"/>
  <c r="L60" i="48" s="1"/>
  <c r="K44" i="48"/>
  <c r="L44" i="48" s="1"/>
  <c r="K27" i="48"/>
  <c r="L27" i="48" s="1"/>
  <c r="K193" i="48"/>
  <c r="L193" i="48" s="1"/>
  <c r="K20" i="48"/>
  <c r="L20" i="48" s="1"/>
  <c r="K166" i="48"/>
  <c r="L166" i="48" s="1"/>
  <c r="K157" i="48"/>
  <c r="L157" i="48" s="1"/>
  <c r="K149" i="48"/>
  <c r="L149" i="48" s="1"/>
  <c r="K141" i="48"/>
  <c r="L141" i="48" s="1"/>
  <c r="K132" i="48"/>
  <c r="L132" i="48" s="1"/>
  <c r="K123" i="48"/>
  <c r="L123" i="48" s="1"/>
  <c r="K115" i="48"/>
  <c r="L115" i="48" s="1"/>
  <c r="K105" i="48"/>
  <c r="L105" i="48" s="1"/>
  <c r="K88" i="48"/>
  <c r="L88" i="48" s="1"/>
  <c r="K71" i="48"/>
  <c r="L71" i="48" s="1"/>
  <c r="K55" i="48"/>
  <c r="L55" i="48" s="1"/>
  <c r="K39" i="48"/>
  <c r="L39" i="48" s="1"/>
  <c r="K22" i="48"/>
  <c r="L22" i="48" s="1"/>
  <c r="K192" i="48"/>
  <c r="L192" i="48" s="1"/>
  <c r="K175" i="48"/>
  <c r="L175" i="48" s="1"/>
  <c r="K79" i="48"/>
  <c r="L79" i="48" s="1"/>
  <c r="K62" i="48"/>
  <c r="L62" i="48" s="1"/>
  <c r="K29" i="48"/>
  <c r="L29" i="48" s="1"/>
  <c r="K181" i="48"/>
  <c r="L181" i="48" s="1"/>
  <c r="K159" i="48"/>
  <c r="L159" i="48" s="1"/>
  <c r="K142" i="48"/>
  <c r="L142" i="48" s="1"/>
  <c r="K124" i="48"/>
  <c r="L124" i="48" s="1"/>
  <c r="K90" i="48"/>
  <c r="L90" i="48" s="1"/>
  <c r="K57" i="48"/>
  <c r="L57" i="48" s="1"/>
  <c r="K24" i="48"/>
  <c r="L24" i="48" s="1"/>
  <c r="K106" i="48"/>
  <c r="L106" i="48" s="1"/>
  <c r="K72" i="48"/>
  <c r="L72" i="48" s="1"/>
  <c r="K23" i="48"/>
  <c r="L23" i="48" s="1"/>
  <c r="K173" i="48"/>
  <c r="L173" i="48" s="1"/>
  <c r="K155" i="48"/>
  <c r="L155" i="48" s="1"/>
  <c r="K139" i="48"/>
  <c r="L139" i="48" s="1"/>
  <c r="K121" i="48"/>
  <c r="L121" i="48" s="1"/>
  <c r="K101" i="48"/>
  <c r="L101" i="48" s="1"/>
  <c r="K84" i="48"/>
  <c r="L84" i="48" s="1"/>
  <c r="K51" i="48"/>
  <c r="L51" i="48" s="1"/>
  <c r="K35" i="48"/>
  <c r="L35" i="48" s="1"/>
  <c r="K178" i="48"/>
  <c r="L178" i="48" s="1"/>
  <c r="K188" i="48"/>
  <c r="L188" i="48" s="1"/>
  <c r="D25" i="51"/>
  <c r="I30" i="42" l="1"/>
  <c r="K30" i="42" s="1"/>
  <c r="L30" i="42" s="1"/>
  <c r="K8" i="54"/>
  <c r="K108" i="54" l="1"/>
  <c r="L108" i="54"/>
  <c r="D753" i="51" s="1"/>
  <c r="L218" i="54"/>
  <c r="M218" i="54" s="1"/>
  <c r="N218" i="54" s="1"/>
  <c r="L215" i="54"/>
  <c r="M215" i="54" s="1"/>
  <c r="N215" i="54" s="1"/>
  <c r="L19" i="54"/>
  <c r="D674" i="51" s="1"/>
  <c r="M19" i="54" l="1"/>
  <c r="N19" i="54" s="1"/>
  <c r="M108" i="54"/>
  <c r="N108" i="54" s="1"/>
  <c r="L231" i="54"/>
  <c r="D862" i="51" s="1"/>
  <c r="K231" i="54"/>
  <c r="K246" i="54"/>
  <c r="L246" i="54"/>
  <c r="D873" i="51" s="1"/>
  <c r="K230" i="54"/>
  <c r="L230" i="54"/>
  <c r="D861" i="51" s="1"/>
  <c r="L94" i="54"/>
  <c r="D740" i="51" s="1"/>
  <c r="K94" i="54"/>
  <c r="K159" i="54"/>
  <c r="L159" i="54"/>
  <c r="D802" i="51" s="1"/>
  <c r="L196" i="54"/>
  <c r="D834" i="51" s="1"/>
  <c r="K196" i="54"/>
  <c r="K239" i="54"/>
  <c r="L239" i="54"/>
  <c r="D867" i="51" s="1"/>
  <c r="K175" i="54"/>
  <c r="L175" i="54"/>
  <c r="D818" i="51" s="1"/>
  <c r="K102" i="54"/>
  <c r="L102" i="54"/>
  <c r="D748" i="51" s="1"/>
  <c r="L119" i="54"/>
  <c r="D763" i="51" s="1"/>
  <c r="K119" i="54"/>
  <c r="K244" i="54"/>
  <c r="L244" i="54"/>
  <c r="D871" i="51" s="1"/>
  <c r="K23" i="54"/>
  <c r="L23" i="54"/>
  <c r="D677" i="51" s="1"/>
  <c r="L249" i="54"/>
  <c r="D875" i="51" s="1"/>
  <c r="K249" i="54"/>
  <c r="K261" i="54"/>
  <c r="L261" i="54"/>
  <c r="D886" i="51" s="1"/>
  <c r="K174" i="54"/>
  <c r="L174" i="54"/>
  <c r="D817" i="51" s="1"/>
  <c r="K200" i="54"/>
  <c r="L200" i="54"/>
  <c r="D838" i="51" s="1"/>
  <c r="K156" i="54"/>
  <c r="L156" i="54"/>
  <c r="D799" i="51" s="1"/>
  <c r="L210" i="54"/>
  <c r="D846" i="51" s="1"/>
  <c r="K210" i="54"/>
  <c r="K48" i="54"/>
  <c r="L48" i="54"/>
  <c r="D699" i="51" s="1"/>
  <c r="K153" i="54"/>
  <c r="L153" i="54"/>
  <c r="D796" i="51" s="1"/>
  <c r="K160" i="54"/>
  <c r="L160" i="54"/>
  <c r="D803" i="51" s="1"/>
  <c r="K86" i="54"/>
  <c r="L86" i="54"/>
  <c r="D733" i="51" s="1"/>
  <c r="K254" i="54"/>
  <c r="L254" i="54"/>
  <c r="D880" i="51" s="1"/>
  <c r="L42" i="54"/>
  <c r="D693" i="51" s="1"/>
  <c r="K42" i="54"/>
  <c r="L154" i="54"/>
  <c r="D797" i="51" s="1"/>
  <c r="K154" i="54"/>
  <c r="K47" i="54"/>
  <c r="L47" i="54"/>
  <c r="D698" i="51" s="1"/>
  <c r="K29" i="54"/>
  <c r="L29" i="54"/>
  <c r="D683" i="51" s="1"/>
  <c r="K59" i="54"/>
  <c r="L59" i="54"/>
  <c r="D709" i="51" s="1"/>
  <c r="K212" i="54"/>
  <c r="L212" i="54"/>
  <c r="D847" i="51" s="1"/>
  <c r="L100" i="54"/>
  <c r="D746" i="51" s="1"/>
  <c r="K100" i="54"/>
  <c r="K223" i="54"/>
  <c r="L223" i="54"/>
  <c r="D855" i="51" s="1"/>
  <c r="K24" i="54"/>
  <c r="L24" i="54"/>
  <c r="D678" i="51" s="1"/>
  <c r="L123" i="54"/>
  <c r="D767" i="51" s="1"/>
  <c r="K123" i="54"/>
  <c r="K191" i="54"/>
  <c r="L191" i="54"/>
  <c r="D830" i="51" s="1"/>
  <c r="K113" i="54"/>
  <c r="L113" i="54"/>
  <c r="D758" i="51" s="1"/>
  <c r="K202" i="54"/>
  <c r="L202" i="54"/>
  <c r="D840" i="51" s="1"/>
  <c r="K232" i="54"/>
  <c r="L232" i="54"/>
  <c r="D863" i="51" s="1"/>
  <c r="K25" i="54"/>
  <c r="L25" i="54"/>
  <c r="D679" i="51" s="1"/>
  <c r="K226" i="54"/>
  <c r="L226" i="54"/>
  <c r="D858" i="51" s="1"/>
  <c r="K229" i="54"/>
  <c r="L229" i="54"/>
  <c r="D860" i="51" s="1"/>
  <c r="K251" i="54"/>
  <c r="L251" i="54"/>
  <c r="D877" i="51" s="1"/>
  <c r="K57" i="54"/>
  <c r="L57" i="54"/>
  <c r="D707" i="51" s="1"/>
  <c r="L139" i="54"/>
  <c r="D783" i="51" s="1"/>
  <c r="K139" i="54"/>
  <c r="L53" i="54"/>
  <c r="D703" i="51" s="1"/>
  <c r="K53" i="54"/>
  <c r="L268" i="54"/>
  <c r="D893" i="51" s="1"/>
  <c r="K268" i="54"/>
  <c r="K198" i="54"/>
  <c r="L198" i="54"/>
  <c r="D836" i="51" s="1"/>
  <c r="L270" i="54"/>
  <c r="D895" i="51" s="1"/>
  <c r="K270" i="54"/>
  <c r="L171" i="54"/>
  <c r="D814" i="51" s="1"/>
  <c r="K171" i="54"/>
  <c r="L143" i="54"/>
  <c r="D787" i="51" s="1"/>
  <c r="K143" i="54"/>
  <c r="K138" i="54"/>
  <c r="L138" i="54"/>
  <c r="D782" i="51" s="1"/>
  <c r="K192" i="54"/>
  <c r="L192" i="54"/>
  <c r="D831" i="51" s="1"/>
  <c r="L155" i="54"/>
  <c r="D798" i="51" s="1"/>
  <c r="K155" i="54"/>
  <c r="K256" i="54"/>
  <c r="L256" i="54"/>
  <c r="D882" i="51" s="1"/>
  <c r="K110" i="54"/>
  <c r="L110" i="54"/>
  <c r="D755" i="51" s="1"/>
  <c r="L264" i="54"/>
  <c r="D889" i="51" s="1"/>
  <c r="K264" i="54"/>
  <c r="L219" i="54"/>
  <c r="D852" i="51" s="1"/>
  <c r="K219" i="54"/>
  <c r="K178" i="54"/>
  <c r="L178" i="54"/>
  <c r="D820" i="51" s="1"/>
  <c r="K101" i="54"/>
  <c r="L101" i="54"/>
  <c r="D747" i="51" s="1"/>
  <c r="K269" i="54"/>
  <c r="L269" i="54"/>
  <c r="D894" i="51" s="1"/>
  <c r="L27" i="54"/>
  <c r="D681" i="51" s="1"/>
  <c r="K27" i="54"/>
  <c r="K166" i="54"/>
  <c r="L166" i="54"/>
  <c r="D809" i="51" s="1"/>
  <c r="L243" i="54"/>
  <c r="D870" i="51" s="1"/>
  <c r="K243" i="54"/>
  <c r="L161" i="54"/>
  <c r="D804" i="51" s="1"/>
  <c r="K161" i="54"/>
  <c r="K252" i="54"/>
  <c r="L252" i="54"/>
  <c r="D878" i="51" s="1"/>
  <c r="L147" i="54"/>
  <c r="D790" i="51" s="1"/>
  <c r="K147" i="54"/>
  <c r="K201" i="54"/>
  <c r="L201" i="54"/>
  <c r="D839" i="51" s="1"/>
  <c r="K169" i="54"/>
  <c r="L169" i="54"/>
  <c r="D812" i="51" s="1"/>
  <c r="L131" i="54"/>
  <c r="D775" i="51" s="1"/>
  <c r="K131" i="54"/>
  <c r="K266" i="54"/>
  <c r="L266" i="54"/>
  <c r="D891" i="51" s="1"/>
  <c r="K151" i="54"/>
  <c r="L151" i="54"/>
  <c r="D794" i="51" s="1"/>
  <c r="K164" i="54"/>
  <c r="L164" i="54"/>
  <c r="D807" i="51" s="1"/>
  <c r="K271" i="54"/>
  <c r="L271" i="54"/>
  <c r="D896" i="51" s="1"/>
  <c r="K149" i="54"/>
  <c r="L149" i="54"/>
  <c r="D792" i="51" s="1"/>
  <c r="L209" i="54"/>
  <c r="D845" i="51" s="1"/>
  <c r="K209" i="54"/>
  <c r="K124" i="54"/>
  <c r="L124" i="54"/>
  <c r="D768" i="51" s="1"/>
  <c r="L255" i="54"/>
  <c r="D881" i="51" s="1"/>
  <c r="K255" i="54"/>
  <c r="K95" i="54"/>
  <c r="L95" i="54"/>
  <c r="D741" i="51" s="1"/>
  <c r="L274" i="54"/>
  <c r="D898" i="51" s="1"/>
  <c r="K274" i="54"/>
  <c r="L188" i="54"/>
  <c r="D827" i="51" s="1"/>
  <c r="K188" i="54"/>
  <c r="K43" i="54"/>
  <c r="L43" i="54"/>
  <c r="D694" i="51" s="1"/>
  <c r="K245" i="54"/>
  <c r="L245" i="54"/>
  <c r="D872" i="51" s="1"/>
  <c r="L109" i="54"/>
  <c r="D754" i="51" s="1"/>
  <c r="K109" i="54"/>
  <c r="K157" i="54"/>
  <c r="L157" i="54"/>
  <c r="D800" i="51" s="1"/>
  <c r="K267" i="54"/>
  <c r="L267" i="54"/>
  <c r="D892" i="51" s="1"/>
  <c r="L99" i="54"/>
  <c r="D745" i="51" s="1"/>
  <c r="K99" i="54"/>
  <c r="K208" i="54"/>
  <c r="L208" i="54"/>
  <c r="D844" i="51" s="1"/>
  <c r="K173" i="54"/>
  <c r="L173" i="54"/>
  <c r="D816" i="51" s="1"/>
  <c r="K44" i="54"/>
  <c r="L44" i="54"/>
  <c r="D695" i="51" s="1"/>
  <c r="K273" i="54"/>
  <c r="L273" i="54"/>
  <c r="D897" i="51" s="1"/>
  <c r="L253" i="54"/>
  <c r="D879" i="51" s="1"/>
  <c r="K253" i="54"/>
  <c r="L168" i="54"/>
  <c r="D811" i="51" s="1"/>
  <c r="K168" i="54"/>
  <c r="L258" i="54"/>
  <c r="D884" i="51" s="1"/>
  <c r="K258" i="54"/>
  <c r="K190" i="54"/>
  <c r="L190" i="54"/>
  <c r="D829" i="51" s="1"/>
  <c r="L83" i="54"/>
  <c r="D730" i="51" s="1"/>
  <c r="K83" i="54"/>
  <c r="K111" i="54"/>
  <c r="L111" i="54"/>
  <c r="D756" i="51" s="1"/>
  <c r="K172" i="54"/>
  <c r="L172" i="54"/>
  <c r="D815" i="51" s="1"/>
  <c r="K107" i="54"/>
  <c r="L107" i="54"/>
  <c r="D752" i="51" s="1"/>
  <c r="L265" i="54"/>
  <c r="D890" i="51" s="1"/>
  <c r="K265" i="54"/>
  <c r="K52" i="54"/>
  <c r="L52" i="54"/>
  <c r="D702" i="51" s="1"/>
  <c r="K234" i="54"/>
  <c r="L234" i="54"/>
  <c r="D864" i="51" s="1"/>
  <c r="K129" i="54"/>
  <c r="L129" i="54"/>
  <c r="D773" i="51" s="1"/>
  <c r="K97" i="54"/>
  <c r="L97" i="54"/>
  <c r="D743" i="51" s="1"/>
  <c r="K26" i="54"/>
  <c r="L26" i="54"/>
  <c r="D680" i="51" s="1"/>
  <c r="K96" i="54"/>
  <c r="L96" i="54"/>
  <c r="D742" i="51" s="1"/>
  <c r="K167" i="54"/>
  <c r="L167" i="54"/>
  <c r="D810" i="51" s="1"/>
  <c r="L105" i="54"/>
  <c r="D750" i="51" s="1"/>
  <c r="K105" i="54"/>
  <c r="K133" i="54"/>
  <c r="L133" i="54"/>
  <c r="D777" i="51" s="1"/>
  <c r="K180" i="54"/>
  <c r="L180" i="54"/>
  <c r="D821" i="51" s="1"/>
  <c r="K182" i="54"/>
  <c r="L182" i="54"/>
  <c r="D823" i="51" s="1"/>
  <c r="K165" i="54"/>
  <c r="L165" i="54"/>
  <c r="D808" i="51" s="1"/>
  <c r="K92" i="54"/>
  <c r="L92" i="54"/>
  <c r="D738" i="51" s="1"/>
  <c r="L279" i="54"/>
  <c r="D903" i="51" s="1"/>
  <c r="K279" i="54"/>
  <c r="K22" i="54"/>
  <c r="L22" i="54"/>
  <c r="D676" i="51" s="1"/>
  <c r="K248" i="54"/>
  <c r="L248" i="54"/>
  <c r="D874" i="51" s="1"/>
  <c r="L122" i="54"/>
  <c r="D766" i="51" s="1"/>
  <c r="K122" i="54"/>
  <c r="K60" i="54"/>
  <c r="L60" i="54"/>
  <c r="D710" i="51" s="1"/>
  <c r="K93" i="54"/>
  <c r="L93" i="54"/>
  <c r="D739" i="51" s="1"/>
  <c r="L170" i="54"/>
  <c r="D813" i="51" s="1"/>
  <c r="K170" i="54"/>
  <c r="K259" i="54"/>
  <c r="L259" i="54"/>
  <c r="D885" i="51" s="1"/>
  <c r="L135" i="54"/>
  <c r="D779" i="51" s="1"/>
  <c r="K135" i="54"/>
  <c r="K121" i="54"/>
  <c r="L121" i="54"/>
  <c r="D765" i="51" s="1"/>
  <c r="K277" i="54"/>
  <c r="L277" i="54"/>
  <c r="D901" i="51" s="1"/>
  <c r="K217" i="54"/>
  <c r="L217" i="54"/>
  <c r="D851" i="51" s="1"/>
  <c r="K278" i="54"/>
  <c r="L278" i="54"/>
  <c r="D902" i="51" s="1"/>
  <c r="K141" i="54"/>
  <c r="L141" i="54"/>
  <c r="D785" i="51" s="1"/>
  <c r="K194" i="54"/>
  <c r="L194" i="54"/>
  <c r="D832" i="51" s="1"/>
  <c r="L20" i="54"/>
  <c r="D675" i="51" s="1"/>
  <c r="K20" i="54"/>
  <c r="L45" i="54"/>
  <c r="D696" i="51" s="1"/>
  <c r="K45" i="54"/>
  <c r="K162" i="54"/>
  <c r="L162" i="54"/>
  <c r="D805" i="51" s="1"/>
  <c r="L240" i="54"/>
  <c r="D868" i="51" s="1"/>
  <c r="K240" i="54"/>
  <c r="K214" i="54"/>
  <c r="L214" i="54"/>
  <c r="D849" i="51" s="1"/>
  <c r="K228" i="54"/>
  <c r="L228" i="54"/>
  <c r="D859" i="51" s="1"/>
  <c r="K242" i="54"/>
  <c r="L242" i="54"/>
  <c r="D869" i="51" s="1"/>
  <c r="K130" i="54"/>
  <c r="L130" i="54"/>
  <c r="D774" i="51" s="1"/>
  <c r="K136" i="54"/>
  <c r="L136" i="54"/>
  <c r="D780" i="51" s="1"/>
  <c r="K145" i="54"/>
  <c r="L145" i="54"/>
  <c r="D788" i="51" s="1"/>
  <c r="K142" i="54"/>
  <c r="L142" i="54"/>
  <c r="D786" i="51" s="1"/>
  <c r="K237" i="54"/>
  <c r="L237" i="54"/>
  <c r="D866" i="51" s="1"/>
  <c r="K120" i="54"/>
  <c r="L120" i="54"/>
  <c r="D764" i="51" s="1"/>
  <c r="K177" i="54"/>
  <c r="L177" i="54"/>
  <c r="D819" i="51" s="1"/>
  <c r="K236" i="54"/>
  <c r="L236" i="54"/>
  <c r="D865" i="51" s="1"/>
  <c r="K116" i="54"/>
  <c r="L116" i="54"/>
  <c r="D760" i="51" s="1"/>
  <c r="L262" i="54"/>
  <c r="D887" i="51" s="1"/>
  <c r="K262" i="54"/>
  <c r="K204" i="54"/>
  <c r="L204" i="54"/>
  <c r="D841" i="51" s="1"/>
  <c r="K118" i="54"/>
  <c r="L118" i="54"/>
  <c r="D762" i="51" s="1"/>
  <c r="K146" i="54"/>
  <c r="L146" i="54"/>
  <c r="D789" i="51" s="1"/>
  <c r="K56" i="54"/>
  <c r="L56" i="54"/>
  <c r="D706" i="51" s="1"/>
  <c r="K106" i="54"/>
  <c r="L106" i="54"/>
  <c r="D751" i="51" s="1"/>
  <c r="L250" i="54"/>
  <c r="D876" i="51" s="1"/>
  <c r="K250" i="54"/>
  <c r="L197" i="54"/>
  <c r="D835" i="51" s="1"/>
  <c r="K197" i="54"/>
  <c r="K221" i="54"/>
  <c r="L221" i="54"/>
  <c r="D853" i="51" s="1"/>
  <c r="K185" i="54"/>
  <c r="L185" i="54"/>
  <c r="D825" i="51" s="1"/>
  <c r="K152" i="54"/>
  <c r="L152" i="54"/>
  <c r="D795" i="51" s="1"/>
  <c r="K127" i="54"/>
  <c r="L127" i="54"/>
  <c r="D771" i="51" s="1"/>
  <c r="K103" i="54"/>
  <c r="L103" i="54"/>
  <c r="D749" i="51" s="1"/>
  <c r="K128" i="54"/>
  <c r="L128" i="54"/>
  <c r="D772" i="51" s="1"/>
  <c r="K49" i="54"/>
  <c r="L49" i="54"/>
  <c r="D700" i="51" s="1"/>
  <c r="K126" i="54"/>
  <c r="L126" i="54"/>
  <c r="D770" i="51" s="1"/>
  <c r="K125" i="54"/>
  <c r="L125" i="54"/>
  <c r="D769" i="51" s="1"/>
  <c r="K55" i="54"/>
  <c r="L55" i="54"/>
  <c r="D705" i="51" s="1"/>
  <c r="K90" i="54"/>
  <c r="L90" i="54"/>
  <c r="D736" i="51" s="1"/>
  <c r="K205" i="54"/>
  <c r="L205" i="54"/>
  <c r="D842" i="51" s="1"/>
  <c r="K213" i="54"/>
  <c r="L213" i="54"/>
  <c r="D848" i="51" s="1"/>
  <c r="L184" i="54"/>
  <c r="D824" i="51" s="1"/>
  <c r="K184" i="54"/>
  <c r="K132" i="54"/>
  <c r="L132" i="54"/>
  <c r="D776" i="51" s="1"/>
  <c r="K51" i="54"/>
  <c r="L51" i="54"/>
  <c r="D701" i="51" s="1"/>
  <c r="K87" i="54"/>
  <c r="L87" i="54"/>
  <c r="D734" i="51" s="1"/>
  <c r="K91" i="54"/>
  <c r="L91" i="54"/>
  <c r="D737" i="51" s="1"/>
  <c r="K98" i="54"/>
  <c r="L98" i="54"/>
  <c r="D744" i="51" s="1"/>
  <c r="L137" i="54"/>
  <c r="D781" i="51" s="1"/>
  <c r="K137" i="54"/>
  <c r="L58" i="54"/>
  <c r="D708" i="51" s="1"/>
  <c r="K58" i="54"/>
  <c r="K85" i="54"/>
  <c r="L85" i="54"/>
  <c r="D732" i="51" s="1"/>
  <c r="L89" i="54"/>
  <c r="D735" i="51" s="1"/>
  <c r="K89" i="54"/>
  <c r="K163" i="54"/>
  <c r="L163" i="54"/>
  <c r="D806" i="51" s="1"/>
  <c r="L222" i="54"/>
  <c r="D854" i="51" s="1"/>
  <c r="K222" i="54"/>
  <c r="L195" i="54"/>
  <c r="D833" i="51" s="1"/>
  <c r="K195" i="54"/>
  <c r="K140" i="54"/>
  <c r="L140" i="54"/>
  <c r="D784" i="51" s="1"/>
  <c r="K158" i="54"/>
  <c r="L158" i="54"/>
  <c r="D801" i="51" s="1"/>
  <c r="K216" i="54"/>
  <c r="L216" i="54"/>
  <c r="D850" i="51" s="1"/>
  <c r="L150" i="54"/>
  <c r="D793" i="51" s="1"/>
  <c r="K150" i="54"/>
  <c r="K225" i="54"/>
  <c r="L225" i="54"/>
  <c r="D857" i="51" s="1"/>
  <c r="K224" i="54"/>
  <c r="L224" i="54"/>
  <c r="D856" i="51" s="1"/>
  <c r="K54" i="54"/>
  <c r="L54" i="54"/>
  <c r="D704" i="51" s="1"/>
  <c r="K61" i="54"/>
  <c r="L61" i="54"/>
  <c r="D711" i="51" s="1"/>
  <c r="L276" i="54"/>
  <c r="D900" i="51" s="1"/>
  <c r="K276" i="54"/>
  <c r="K257" i="54"/>
  <c r="L257" i="54"/>
  <c r="D883" i="51" s="1"/>
  <c r="K134" i="54"/>
  <c r="L134" i="54"/>
  <c r="D778" i="51" s="1"/>
  <c r="L112" i="54"/>
  <c r="D757" i="51" s="1"/>
  <c r="K112" i="54"/>
  <c r="L84" i="54"/>
  <c r="D731" i="51" s="1"/>
  <c r="K84" i="54"/>
  <c r="K114" i="54"/>
  <c r="L114" i="54"/>
  <c r="D759" i="51" s="1"/>
  <c r="K28" i="54"/>
  <c r="L28" i="54"/>
  <c r="D682" i="51" s="1"/>
  <c r="K186" i="54"/>
  <c r="L186" i="54"/>
  <c r="D826" i="51" s="1"/>
  <c r="K263" i="54"/>
  <c r="L263" i="54"/>
  <c r="D888" i="51" s="1"/>
  <c r="L117" i="54"/>
  <c r="D761" i="51" s="1"/>
  <c r="K117" i="54"/>
  <c r="K207" i="54"/>
  <c r="L207" i="54"/>
  <c r="D843" i="51" s="1"/>
  <c r="K148" i="54"/>
  <c r="L148" i="54"/>
  <c r="D791" i="51" s="1"/>
  <c r="K275" i="54"/>
  <c r="L275" i="54"/>
  <c r="D899" i="51" s="1"/>
  <c r="K82" i="54"/>
  <c r="L82" i="54"/>
  <c r="D729" i="51" s="1"/>
  <c r="L189" i="54"/>
  <c r="D828" i="51" s="1"/>
  <c r="K189" i="54"/>
  <c r="K46" i="54"/>
  <c r="L46" i="54"/>
  <c r="D697" i="51" s="1"/>
  <c r="K181" i="54"/>
  <c r="L181" i="54"/>
  <c r="D822" i="51" s="1"/>
  <c r="K199" i="54"/>
  <c r="L199" i="54"/>
  <c r="D837" i="51" s="1"/>
  <c r="M199" i="54" l="1"/>
  <c r="N199" i="54" s="1"/>
  <c r="M46" i="54"/>
  <c r="N46" i="54" s="1"/>
  <c r="M82" i="54"/>
  <c r="N82" i="54" s="1"/>
  <c r="M148" i="54"/>
  <c r="N148" i="54" s="1"/>
  <c r="M186" i="54"/>
  <c r="N186" i="54" s="1"/>
  <c r="M114" i="54"/>
  <c r="N114" i="54" s="1"/>
  <c r="M257" i="54"/>
  <c r="N257" i="54" s="1"/>
  <c r="M61" i="54"/>
  <c r="N61" i="54" s="1"/>
  <c r="M224" i="54"/>
  <c r="N224" i="54" s="1"/>
  <c r="M158" i="54"/>
  <c r="N158" i="54" s="1"/>
  <c r="M163" i="54"/>
  <c r="N163" i="54" s="1"/>
  <c r="M85" i="54"/>
  <c r="N85" i="54" s="1"/>
  <c r="M91" i="54"/>
  <c r="N91" i="54" s="1"/>
  <c r="M51" i="54"/>
  <c r="N51" i="54" s="1"/>
  <c r="M205" i="54"/>
  <c r="N205" i="54" s="1"/>
  <c r="M55" i="54"/>
  <c r="N55" i="54" s="1"/>
  <c r="M126" i="54"/>
  <c r="N126" i="54" s="1"/>
  <c r="M128" i="54"/>
  <c r="N128" i="54" s="1"/>
  <c r="M127" i="54"/>
  <c r="N127" i="54" s="1"/>
  <c r="M185" i="54"/>
  <c r="N185" i="54" s="1"/>
  <c r="M106" i="54"/>
  <c r="N106" i="54" s="1"/>
  <c r="M146" i="54"/>
  <c r="N146" i="54" s="1"/>
  <c r="M204" i="54"/>
  <c r="N204" i="54" s="1"/>
  <c r="M116" i="54"/>
  <c r="N116" i="54" s="1"/>
  <c r="M177" i="54"/>
  <c r="N177" i="54" s="1"/>
  <c r="M237" i="54"/>
  <c r="N237" i="54" s="1"/>
  <c r="M145" i="54"/>
  <c r="N145" i="54" s="1"/>
  <c r="M130" i="54"/>
  <c r="N130" i="54" s="1"/>
  <c r="M228" i="54"/>
  <c r="N228" i="54" s="1"/>
  <c r="M194" i="54"/>
  <c r="N194" i="54" s="1"/>
  <c r="M278" i="54"/>
  <c r="N278" i="54" s="1"/>
  <c r="M277" i="54"/>
  <c r="N277" i="54" s="1"/>
  <c r="M60" i="54"/>
  <c r="N60" i="54" s="1"/>
  <c r="M248" i="54"/>
  <c r="N248" i="54" s="1"/>
  <c r="M165" i="54"/>
  <c r="N165" i="54" s="1"/>
  <c r="M180" i="54"/>
  <c r="N180" i="54" s="1"/>
  <c r="M96" i="54"/>
  <c r="N96" i="54" s="1"/>
  <c r="M97" i="54"/>
  <c r="N97" i="54" s="1"/>
  <c r="M234" i="54"/>
  <c r="N234" i="54" s="1"/>
  <c r="M172" i="54"/>
  <c r="N172" i="54" s="1"/>
  <c r="M44" i="54"/>
  <c r="N44" i="54" s="1"/>
  <c r="M208" i="54"/>
  <c r="N208" i="54" s="1"/>
  <c r="M267" i="54"/>
  <c r="N267" i="54" s="1"/>
  <c r="M43" i="54"/>
  <c r="N43" i="54" s="1"/>
  <c r="M271" i="54"/>
  <c r="N271" i="54" s="1"/>
  <c r="M151" i="54"/>
  <c r="N151" i="54" s="1"/>
  <c r="M201" i="54"/>
  <c r="N201" i="54" s="1"/>
  <c r="M252" i="54"/>
  <c r="N252" i="54" s="1"/>
  <c r="M101" i="54"/>
  <c r="N101" i="54" s="1"/>
  <c r="M110" i="54"/>
  <c r="N110" i="54" s="1"/>
  <c r="M138" i="54"/>
  <c r="N138" i="54" s="1"/>
  <c r="M198" i="54"/>
  <c r="N198" i="54" s="1"/>
  <c r="M57" i="54"/>
  <c r="N57" i="54" s="1"/>
  <c r="M229" i="54"/>
  <c r="N229" i="54" s="1"/>
  <c r="M25" i="54"/>
  <c r="N25" i="54" s="1"/>
  <c r="M202" i="54"/>
  <c r="N202" i="54" s="1"/>
  <c r="M191" i="54"/>
  <c r="N191" i="54" s="1"/>
  <c r="M24" i="54"/>
  <c r="N24" i="54" s="1"/>
  <c r="M59" i="54"/>
  <c r="N59" i="54" s="1"/>
  <c r="M47" i="54"/>
  <c r="N47" i="54" s="1"/>
  <c r="M86" i="54"/>
  <c r="N86" i="54" s="1"/>
  <c r="M153" i="54"/>
  <c r="N153" i="54" s="1"/>
  <c r="M200" i="54"/>
  <c r="N200" i="54" s="1"/>
  <c r="M261" i="54"/>
  <c r="N261" i="54" s="1"/>
  <c r="M23" i="54"/>
  <c r="N23" i="54" s="1"/>
  <c r="M175" i="54"/>
  <c r="N175" i="54" s="1"/>
  <c r="M246" i="54"/>
  <c r="N246" i="54" s="1"/>
  <c r="M117" i="54"/>
  <c r="N117" i="54" s="1"/>
  <c r="M112" i="54"/>
  <c r="N112" i="54" s="1"/>
  <c r="M150" i="54"/>
  <c r="N150" i="54" s="1"/>
  <c r="M195" i="54"/>
  <c r="N195" i="54" s="1"/>
  <c r="M137" i="54"/>
  <c r="N137" i="54" s="1"/>
  <c r="M184" i="54"/>
  <c r="N184" i="54" s="1"/>
  <c r="M197" i="54"/>
  <c r="N197" i="54" s="1"/>
  <c r="M240" i="54"/>
  <c r="N240" i="54" s="1"/>
  <c r="M45" i="54"/>
  <c r="N45" i="54" s="1"/>
  <c r="M135" i="54"/>
  <c r="N135" i="54" s="1"/>
  <c r="M170" i="54"/>
  <c r="N170" i="54" s="1"/>
  <c r="M279" i="54"/>
  <c r="N279" i="54" s="1"/>
  <c r="M105" i="54"/>
  <c r="N105" i="54" s="1"/>
  <c r="M265" i="54"/>
  <c r="N265" i="54" s="1"/>
  <c r="M83" i="54"/>
  <c r="N83" i="54" s="1"/>
  <c r="M258" i="54"/>
  <c r="N258" i="54" s="1"/>
  <c r="M253" i="54"/>
  <c r="N253" i="54" s="1"/>
  <c r="M109" i="54"/>
  <c r="N109" i="54" s="1"/>
  <c r="M274" i="54"/>
  <c r="N274" i="54" s="1"/>
  <c r="M255" i="54"/>
  <c r="N255" i="54" s="1"/>
  <c r="M209" i="54"/>
  <c r="N209" i="54" s="1"/>
  <c r="M131" i="54"/>
  <c r="N131" i="54" s="1"/>
  <c r="M243" i="54"/>
  <c r="N243" i="54" s="1"/>
  <c r="M27" i="54"/>
  <c r="N27" i="54" s="1"/>
  <c r="M219" i="54"/>
  <c r="N219" i="54" s="1"/>
  <c r="M155" i="54"/>
  <c r="N155" i="54" s="1"/>
  <c r="M171" i="54"/>
  <c r="N171" i="54" s="1"/>
  <c r="M53" i="54"/>
  <c r="N53" i="54" s="1"/>
  <c r="M100" i="54"/>
  <c r="N100" i="54" s="1"/>
  <c r="M42" i="54"/>
  <c r="N42" i="54" s="1"/>
  <c r="M210" i="54"/>
  <c r="N210" i="54" s="1"/>
  <c r="M119" i="54"/>
  <c r="N119" i="54" s="1"/>
  <c r="M196" i="54"/>
  <c r="N196" i="54" s="1"/>
  <c r="M94" i="54"/>
  <c r="N94" i="54" s="1"/>
  <c r="M181" i="54"/>
  <c r="N181" i="54" s="1"/>
  <c r="M275" i="54"/>
  <c r="N275" i="54" s="1"/>
  <c r="M207" i="54"/>
  <c r="N207" i="54" s="1"/>
  <c r="M263" i="54"/>
  <c r="N263" i="54" s="1"/>
  <c r="M28" i="54"/>
  <c r="N28" i="54" s="1"/>
  <c r="M134" i="54"/>
  <c r="N134" i="54" s="1"/>
  <c r="M54" i="54"/>
  <c r="N54" i="54" s="1"/>
  <c r="M225" i="54"/>
  <c r="N225" i="54" s="1"/>
  <c r="M216" i="54"/>
  <c r="N216" i="54" s="1"/>
  <c r="M140" i="54"/>
  <c r="N140" i="54" s="1"/>
  <c r="M98" i="54"/>
  <c r="N98" i="54" s="1"/>
  <c r="M87" i="54"/>
  <c r="N87" i="54" s="1"/>
  <c r="M132" i="54"/>
  <c r="N132" i="54" s="1"/>
  <c r="M213" i="54"/>
  <c r="N213" i="54" s="1"/>
  <c r="M90" i="54"/>
  <c r="N90" i="54" s="1"/>
  <c r="M125" i="54"/>
  <c r="N125" i="54" s="1"/>
  <c r="M49" i="54"/>
  <c r="N49" i="54" s="1"/>
  <c r="M103" i="54"/>
  <c r="N103" i="54" s="1"/>
  <c r="M152" i="54"/>
  <c r="N152" i="54" s="1"/>
  <c r="M221" i="54"/>
  <c r="N221" i="54" s="1"/>
  <c r="M56" i="54"/>
  <c r="N56" i="54" s="1"/>
  <c r="M118" i="54"/>
  <c r="N118" i="54" s="1"/>
  <c r="M236" i="54"/>
  <c r="N236" i="54" s="1"/>
  <c r="M120" i="54"/>
  <c r="N120" i="54" s="1"/>
  <c r="M142" i="54"/>
  <c r="N142" i="54" s="1"/>
  <c r="M136" i="54"/>
  <c r="N136" i="54" s="1"/>
  <c r="M242" i="54"/>
  <c r="N242" i="54" s="1"/>
  <c r="M214" i="54"/>
  <c r="N214" i="54" s="1"/>
  <c r="M162" i="54"/>
  <c r="N162" i="54" s="1"/>
  <c r="M141" i="54"/>
  <c r="N141" i="54" s="1"/>
  <c r="M217" i="54"/>
  <c r="N217" i="54" s="1"/>
  <c r="M121" i="54"/>
  <c r="N121" i="54" s="1"/>
  <c r="M259" i="54"/>
  <c r="N259" i="54" s="1"/>
  <c r="M93" i="54"/>
  <c r="N93" i="54" s="1"/>
  <c r="M22" i="54"/>
  <c r="N22" i="54" s="1"/>
  <c r="M92" i="54"/>
  <c r="N92" i="54" s="1"/>
  <c r="M182" i="54"/>
  <c r="N182" i="54" s="1"/>
  <c r="M133" i="54"/>
  <c r="N133" i="54" s="1"/>
  <c r="M167" i="54"/>
  <c r="N167" i="54" s="1"/>
  <c r="M26" i="54"/>
  <c r="N26" i="54" s="1"/>
  <c r="M129" i="54"/>
  <c r="N129" i="54" s="1"/>
  <c r="M52" i="54"/>
  <c r="N52" i="54" s="1"/>
  <c r="M107" i="54"/>
  <c r="N107" i="54" s="1"/>
  <c r="M111" i="54"/>
  <c r="N111" i="54" s="1"/>
  <c r="M190" i="54"/>
  <c r="N190" i="54" s="1"/>
  <c r="M273" i="54"/>
  <c r="N273" i="54" s="1"/>
  <c r="M173" i="54"/>
  <c r="N173" i="54" s="1"/>
  <c r="M157" i="54"/>
  <c r="N157" i="54" s="1"/>
  <c r="M245" i="54"/>
  <c r="N245" i="54" s="1"/>
  <c r="M95" i="54"/>
  <c r="N95" i="54" s="1"/>
  <c r="M124" i="54"/>
  <c r="N124" i="54" s="1"/>
  <c r="M149" i="54"/>
  <c r="N149" i="54" s="1"/>
  <c r="M164" i="54"/>
  <c r="N164" i="54" s="1"/>
  <c r="M266" i="54"/>
  <c r="N266" i="54" s="1"/>
  <c r="M169" i="54"/>
  <c r="N169" i="54" s="1"/>
  <c r="M166" i="54"/>
  <c r="N166" i="54" s="1"/>
  <c r="M269" i="54"/>
  <c r="N269" i="54" s="1"/>
  <c r="M178" i="54"/>
  <c r="N178" i="54" s="1"/>
  <c r="M256" i="54"/>
  <c r="N256" i="54" s="1"/>
  <c r="M192" i="54"/>
  <c r="N192" i="54" s="1"/>
  <c r="M251" i="54"/>
  <c r="N251" i="54" s="1"/>
  <c r="M226" i="54"/>
  <c r="N226" i="54" s="1"/>
  <c r="M232" i="54"/>
  <c r="N232" i="54" s="1"/>
  <c r="M113" i="54"/>
  <c r="N113" i="54" s="1"/>
  <c r="M223" i="54"/>
  <c r="N223" i="54" s="1"/>
  <c r="M212" i="54"/>
  <c r="N212" i="54" s="1"/>
  <c r="M29" i="54"/>
  <c r="N29" i="54" s="1"/>
  <c r="M254" i="54"/>
  <c r="N254" i="54" s="1"/>
  <c r="M160" i="54"/>
  <c r="N160" i="54" s="1"/>
  <c r="M48" i="54"/>
  <c r="N48" i="54" s="1"/>
  <c r="M156" i="54"/>
  <c r="N156" i="54" s="1"/>
  <c r="M174" i="54"/>
  <c r="N174" i="54" s="1"/>
  <c r="M244" i="54"/>
  <c r="N244" i="54" s="1"/>
  <c r="M102" i="54"/>
  <c r="N102" i="54" s="1"/>
  <c r="M239" i="54"/>
  <c r="N239" i="54" s="1"/>
  <c r="M159" i="54"/>
  <c r="N159" i="54" s="1"/>
  <c r="M230" i="54"/>
  <c r="N230" i="54" s="1"/>
  <c r="M189" i="54"/>
  <c r="N189" i="54" s="1"/>
  <c r="M84" i="54"/>
  <c r="N84" i="54" s="1"/>
  <c r="M276" i="54"/>
  <c r="N276" i="54" s="1"/>
  <c r="M222" i="54"/>
  <c r="N222" i="54" s="1"/>
  <c r="M89" i="54"/>
  <c r="N89" i="54" s="1"/>
  <c r="M58" i="54"/>
  <c r="N58" i="54" s="1"/>
  <c r="M250" i="54"/>
  <c r="N250" i="54" s="1"/>
  <c r="M262" i="54"/>
  <c r="N262" i="54" s="1"/>
  <c r="M20" i="54"/>
  <c r="N20" i="54" s="1"/>
  <c r="M122" i="54"/>
  <c r="N122" i="54" s="1"/>
  <c r="M168" i="54"/>
  <c r="N168" i="54" s="1"/>
  <c r="M99" i="54"/>
  <c r="N99" i="54" s="1"/>
  <c r="M188" i="54"/>
  <c r="N188" i="54" s="1"/>
  <c r="M147" i="54"/>
  <c r="N147" i="54" s="1"/>
  <c r="M161" i="54"/>
  <c r="N161" i="54" s="1"/>
  <c r="M264" i="54"/>
  <c r="N264" i="54" s="1"/>
  <c r="M143" i="54"/>
  <c r="N143" i="54" s="1"/>
  <c r="M270" i="54"/>
  <c r="N270" i="54" s="1"/>
  <c r="M268" i="54"/>
  <c r="N268" i="54" s="1"/>
  <c r="M139" i="54"/>
  <c r="N139" i="54" s="1"/>
  <c r="M123" i="54"/>
  <c r="N123" i="54" s="1"/>
  <c r="M154" i="54"/>
  <c r="N154" i="54" s="1"/>
  <c r="M249" i="54"/>
  <c r="N249" i="54" s="1"/>
  <c r="M231" i="54"/>
  <c r="N231" i="54" s="1"/>
  <c r="F37" i="42" l="1"/>
</calcChain>
</file>

<file path=xl/sharedStrings.xml><?xml version="1.0" encoding="utf-8"?>
<sst xmlns="http://schemas.openxmlformats.org/spreadsheetml/2006/main" count="6548" uniqueCount="1264">
  <si>
    <t>Gültig ab/a valable:</t>
  </si>
  <si>
    <t>Skonto</t>
  </si>
  <si>
    <t>Cooper</t>
  </si>
  <si>
    <t>Kunden-Nr./ no du client</t>
  </si>
  <si>
    <t>Vereinbart mit / accordé avec</t>
  </si>
  <si>
    <t>Sommer</t>
  </si>
  <si>
    <t>Winter</t>
  </si>
  <si>
    <t>30 Tage</t>
  </si>
  <si>
    <t>Strasse</t>
  </si>
  <si>
    <t>60 Tage</t>
  </si>
  <si>
    <t>PLZ / Ort</t>
  </si>
  <si>
    <t>Datum / Visum</t>
  </si>
  <si>
    <t>Kunden / client</t>
  </si>
  <si>
    <t>email</t>
  </si>
  <si>
    <t>Tel</t>
  </si>
  <si>
    <t>Avon</t>
  </si>
  <si>
    <t xml:space="preserve">netto </t>
  </si>
  <si>
    <t>90Tage</t>
  </si>
  <si>
    <t>10 Tage</t>
  </si>
  <si>
    <t>+</t>
  </si>
  <si>
    <t>assortiert</t>
  </si>
  <si>
    <t>Cooper Tire &amp; Rubber Company Suisse SA</t>
  </si>
  <si>
    <t>TRENDSETTER SE</t>
  </si>
  <si>
    <t>DISCOVERER H/T</t>
  </si>
  <si>
    <t>Konditionen</t>
  </si>
  <si>
    <t>Initialrabatt</t>
  </si>
  <si>
    <t>Name</t>
  </si>
  <si>
    <t>Art.Nr.</t>
  </si>
  <si>
    <t>Dimension</t>
  </si>
  <si>
    <t>Index</t>
  </si>
  <si>
    <t>Brutto</t>
  </si>
  <si>
    <t>Netto</t>
  </si>
  <si>
    <t>Stück</t>
  </si>
  <si>
    <t>82T</t>
  </si>
  <si>
    <t>91T</t>
  </si>
  <si>
    <t>88T</t>
  </si>
  <si>
    <t>205/55R16</t>
  </si>
  <si>
    <t>215/55R16</t>
  </si>
  <si>
    <t>82H</t>
  </si>
  <si>
    <t>93V</t>
  </si>
  <si>
    <t>91H</t>
  </si>
  <si>
    <t>94V</t>
  </si>
  <si>
    <t>92V</t>
  </si>
  <si>
    <t>109T</t>
  </si>
  <si>
    <t>104T</t>
  </si>
  <si>
    <t>75T</t>
  </si>
  <si>
    <t>79T</t>
  </si>
  <si>
    <t>81T</t>
  </si>
  <si>
    <t>84T</t>
  </si>
  <si>
    <t>96T</t>
  </si>
  <si>
    <t>103T</t>
  </si>
  <si>
    <t>106T</t>
  </si>
  <si>
    <t>112T</t>
  </si>
  <si>
    <t>86T</t>
  </si>
  <si>
    <t>95T</t>
  </si>
  <si>
    <t>94H</t>
  </si>
  <si>
    <t>96H</t>
  </si>
  <si>
    <t>102T</t>
  </si>
  <si>
    <t>98H</t>
  </si>
  <si>
    <t>112H</t>
  </si>
  <si>
    <t>100H</t>
  </si>
  <si>
    <t>106H</t>
  </si>
  <si>
    <t>107H</t>
  </si>
  <si>
    <t>85H</t>
  </si>
  <si>
    <t>95H</t>
  </si>
  <si>
    <t>99V</t>
  </si>
  <si>
    <t>109V</t>
  </si>
  <si>
    <t>107V</t>
  </si>
  <si>
    <t>104/102R</t>
  </si>
  <si>
    <t>112/110R</t>
  </si>
  <si>
    <t>175/65R14</t>
  </si>
  <si>
    <t>86H</t>
  </si>
  <si>
    <t>195/65R15</t>
  </si>
  <si>
    <t>91V</t>
  </si>
  <si>
    <t>95V</t>
  </si>
  <si>
    <t>105T</t>
  </si>
  <si>
    <t>108T</t>
  </si>
  <si>
    <t>103V</t>
  </si>
  <si>
    <t>100V</t>
  </si>
  <si>
    <t>97V</t>
  </si>
  <si>
    <t>120/116Q</t>
  </si>
  <si>
    <t>109/107R</t>
  </si>
  <si>
    <t>107/105T</t>
  </si>
  <si>
    <t>115/113R</t>
  </si>
  <si>
    <t>103/101T</t>
  </si>
  <si>
    <t>115/112Q</t>
  </si>
  <si>
    <t>111T</t>
  </si>
  <si>
    <t>100T</t>
  </si>
  <si>
    <t>107T</t>
  </si>
  <si>
    <t>110T</t>
  </si>
  <si>
    <t>119/116Q</t>
  </si>
  <si>
    <t>Total Reifen:</t>
  </si>
  <si>
    <t>XL</t>
  </si>
  <si>
    <t>101V</t>
  </si>
  <si>
    <t>92T</t>
  </si>
  <si>
    <t>120/117Q</t>
  </si>
  <si>
    <t>103H</t>
  </si>
  <si>
    <t>99H</t>
  </si>
  <si>
    <t>98V</t>
  </si>
  <si>
    <t>sofort</t>
  </si>
  <si>
    <t>MOTO</t>
  </si>
  <si>
    <t>195/60R15</t>
  </si>
  <si>
    <t>195/50R15</t>
  </si>
  <si>
    <t>205/50R17</t>
  </si>
  <si>
    <t>225/45R17</t>
  </si>
  <si>
    <t>225/40R18</t>
  </si>
  <si>
    <t>PKW</t>
  </si>
  <si>
    <t>VAN</t>
  </si>
  <si>
    <t>107/105R</t>
  </si>
  <si>
    <t>TYP</t>
  </si>
  <si>
    <t>Bezeichnung</t>
  </si>
  <si>
    <t>Kd. Nr.</t>
  </si>
  <si>
    <t>NEW</t>
  </si>
  <si>
    <t>70 SERIES</t>
  </si>
  <si>
    <t>155/70R13</t>
  </si>
  <si>
    <t>165/70R13</t>
  </si>
  <si>
    <t>175/70R13</t>
  </si>
  <si>
    <t>165/70R14</t>
  </si>
  <si>
    <t>175/70R14</t>
  </si>
  <si>
    <t>235/70R15</t>
  </si>
  <si>
    <t>65 SERIES</t>
  </si>
  <si>
    <t>165/65R14</t>
  </si>
  <si>
    <t>185/65R14</t>
  </si>
  <si>
    <t>185/65R15</t>
  </si>
  <si>
    <t xml:space="preserve"> </t>
  </si>
  <si>
    <t>205/65R15</t>
  </si>
  <si>
    <t>235/65R16</t>
  </si>
  <si>
    <t>60 SERIES</t>
  </si>
  <si>
    <t>185/60R14</t>
  </si>
  <si>
    <t>185/60R15</t>
  </si>
  <si>
    <t>205/60R16</t>
  </si>
  <si>
    <t>215/60R16</t>
  </si>
  <si>
    <t>55 SERIES</t>
  </si>
  <si>
    <t>185/55R15</t>
  </si>
  <si>
    <t>195/55R15</t>
  </si>
  <si>
    <t>195/55R16</t>
  </si>
  <si>
    <t>225/55R16</t>
  </si>
  <si>
    <t>215/55R17</t>
  </si>
  <si>
    <t>225/55R17</t>
  </si>
  <si>
    <t>50 SERIES</t>
  </si>
  <si>
    <t>215/50R17</t>
  </si>
  <si>
    <t>225/50R17</t>
  </si>
  <si>
    <t>45 SERIES</t>
  </si>
  <si>
    <t>215/45R17</t>
  </si>
  <si>
    <t>235/45R17</t>
  </si>
  <si>
    <t>245/45R17</t>
  </si>
  <si>
    <t>225/45R18</t>
  </si>
  <si>
    <t>245/45R18</t>
  </si>
  <si>
    <t>40 SERIES</t>
  </si>
  <si>
    <t>245/40R18</t>
  </si>
  <si>
    <t>LT235/85R16</t>
  </si>
  <si>
    <t>235/75R15</t>
  </si>
  <si>
    <t>205/70R15</t>
  </si>
  <si>
    <t>225/70R16</t>
  </si>
  <si>
    <t>235/70R16</t>
  </si>
  <si>
    <t>245/70R16</t>
  </si>
  <si>
    <t>265/70R16</t>
  </si>
  <si>
    <t>215/65R16</t>
  </si>
  <si>
    <t>255/65R16</t>
  </si>
  <si>
    <t>225/65R17</t>
  </si>
  <si>
    <t>235/65R17</t>
  </si>
  <si>
    <t>265/65R17</t>
  </si>
  <si>
    <t>235/60R16</t>
  </si>
  <si>
    <t>215/60R17</t>
  </si>
  <si>
    <t>225/60R18</t>
  </si>
  <si>
    <t>235/60R18</t>
  </si>
  <si>
    <t>235/55R17</t>
  </si>
  <si>
    <t>215/55R18</t>
  </si>
  <si>
    <t>225/55R18</t>
  </si>
  <si>
    <t>235/55R18</t>
  </si>
  <si>
    <t>255/55R18</t>
  </si>
  <si>
    <t>235/55R19</t>
  </si>
  <si>
    <t>235/50R18</t>
  </si>
  <si>
    <t>255/50R19</t>
  </si>
  <si>
    <t>255/50R20</t>
  </si>
  <si>
    <t>113/111R</t>
  </si>
  <si>
    <t>104/102T</t>
  </si>
  <si>
    <t>LT215/85R16</t>
  </si>
  <si>
    <t>LT225/75R16</t>
  </si>
  <si>
    <t>225/75R16</t>
  </si>
  <si>
    <t>LT245/75R16</t>
  </si>
  <si>
    <t>245/75R16</t>
  </si>
  <si>
    <t>265/75R16</t>
  </si>
  <si>
    <t>225/70R15</t>
  </si>
  <si>
    <t>265/70R15</t>
  </si>
  <si>
    <t>215/70R16</t>
  </si>
  <si>
    <t>255/70R16</t>
  </si>
  <si>
    <t>LT245/70R17</t>
  </si>
  <si>
    <t>245/70R17</t>
  </si>
  <si>
    <t>265/70R17</t>
  </si>
  <si>
    <t>245/65R17</t>
  </si>
  <si>
    <t>265/65R18</t>
  </si>
  <si>
    <t>225/60R17</t>
  </si>
  <si>
    <t>235/60R17</t>
  </si>
  <si>
    <t>245/60R18</t>
  </si>
  <si>
    <t>265/60R18</t>
  </si>
  <si>
    <t>275/60R20</t>
  </si>
  <si>
    <t>215/70R15</t>
  </si>
  <si>
    <t>215/65R17</t>
  </si>
  <si>
    <t>255/55R20</t>
  </si>
  <si>
    <t>195/60R16</t>
  </si>
  <si>
    <t>97T</t>
  </si>
  <si>
    <t>100S</t>
  </si>
  <si>
    <t>98T</t>
  </si>
  <si>
    <t>106/104T</t>
  </si>
  <si>
    <t>F</t>
  </si>
  <si>
    <t>E</t>
  </si>
  <si>
    <t>C</t>
  </si>
  <si>
    <t>R</t>
  </si>
  <si>
    <t>B</t>
  </si>
  <si>
    <t>280/40VR20</t>
  </si>
  <si>
    <t>Cobra AV72</t>
  </si>
  <si>
    <t>180/55R18</t>
  </si>
  <si>
    <t>3.00-20</t>
  </si>
  <si>
    <t>Speedmaster AM6</t>
  </si>
  <si>
    <t>3.25-17</t>
  </si>
  <si>
    <t>Safety Milage MkII AM7</t>
  </si>
  <si>
    <t>130/70-17</t>
  </si>
  <si>
    <t>Streetrunner AV83</t>
  </si>
  <si>
    <t>3.00-18</t>
  </si>
  <si>
    <t>102H</t>
  </si>
  <si>
    <t>108V</t>
  </si>
  <si>
    <t>295/35R21</t>
  </si>
  <si>
    <t>Bonus</t>
  </si>
  <si>
    <t>Bemerkungen</t>
  </si>
  <si>
    <t>Mobile</t>
  </si>
  <si>
    <t>Gültig ab 800 Reifen</t>
  </si>
  <si>
    <t>Wehntalerstrasse 6</t>
  </si>
  <si>
    <t>8154 Oberglatt</t>
  </si>
  <si>
    <t>Ansprechpartner</t>
  </si>
  <si>
    <t>Kundennummer:</t>
  </si>
  <si>
    <t>Kondition:</t>
  </si>
  <si>
    <t>Valuta auf IB:</t>
  </si>
  <si>
    <t>Kunde</t>
  </si>
  <si>
    <t>Ort:</t>
  </si>
  <si>
    <t>Dim</t>
  </si>
  <si>
    <t>Menge</t>
  </si>
  <si>
    <t>Code</t>
  </si>
  <si>
    <t>Bemerkung:</t>
  </si>
  <si>
    <t>IB Zusatz  +</t>
  </si>
  <si>
    <t>Bestelldatum:</t>
  </si>
  <si>
    <t>Datum</t>
  </si>
  <si>
    <t>Total</t>
  </si>
  <si>
    <t>0800 897 201</t>
  </si>
  <si>
    <t>Absatz- / Umsatzbonus</t>
  </si>
  <si>
    <t>Kontakt:</t>
  </si>
  <si>
    <t>Bemerkungen:</t>
  </si>
  <si>
    <t>Kunden-Nr./ no du client :</t>
  </si>
  <si>
    <t>Sommer Cooper und Avon</t>
  </si>
  <si>
    <t>Winter Cooper und Avon</t>
  </si>
  <si>
    <t>Vertreter</t>
  </si>
  <si>
    <t>Zusatzrabatt Container IB Cooper/Avon</t>
  </si>
  <si>
    <t>Jahresbonus Cooper / Avon Sommer/Winter</t>
  </si>
  <si>
    <t>IB Zusatz</t>
  </si>
  <si>
    <t>Jahresvolumen</t>
  </si>
  <si>
    <t>Zusatzrabatt Initialbestellung Cooper/Avon</t>
  </si>
  <si>
    <t>Zahlungsbedingungen / Skonto</t>
  </si>
  <si>
    <t>Unterschrift Kunde
Datum /Visum</t>
  </si>
  <si>
    <t>Cooper Tire Aussendienst
Datum / Visum</t>
  </si>
  <si>
    <t>Cooper Tire Kundendienst
Datum / Visum</t>
  </si>
  <si>
    <r>
      <rPr>
        <b/>
        <sz val="10"/>
        <color indexed="8"/>
        <rFont val="Arial"/>
        <family val="2"/>
      </rPr>
      <t>COOPER TIRE &amp; RUBBER COMPANY SUISSE SA</t>
    </r>
    <r>
      <rPr>
        <sz val="9"/>
        <color indexed="8"/>
        <rFont val="Arial"/>
        <family val="2"/>
      </rPr>
      <t xml:space="preserve">
Wehntalerstrasse 6
8154 Oberglatt
044 852 80 00
</t>
    </r>
    <r>
      <rPr>
        <sz val="10"/>
        <color indexed="8"/>
        <rFont val="Arial"/>
        <family val="2"/>
      </rPr>
      <t xml:space="preserve">Verkauf    </t>
    </r>
    <r>
      <rPr>
        <b/>
        <sz val="10"/>
        <color indexed="8"/>
        <rFont val="Arial"/>
        <family val="2"/>
      </rPr>
      <t>00800 897 201</t>
    </r>
  </si>
  <si>
    <t>Volumen</t>
  </si>
  <si>
    <t>inkl. Skonto</t>
  </si>
  <si>
    <t>IB</t>
  </si>
  <si>
    <t>Rabatt auf 
Rechnung</t>
  </si>
  <si>
    <t>Volumen 
2017</t>
  </si>
  <si>
    <t>Volumen 
2016</t>
  </si>
  <si>
    <t>Volumen 
2015</t>
  </si>
  <si>
    <t>Grundrabatt</t>
  </si>
  <si>
    <t>inkl. Bonus</t>
  </si>
  <si>
    <t>möglicher Jahresbonus 1.1-31.12.2017</t>
  </si>
  <si>
    <t>Preis auf Rechnung</t>
  </si>
  <si>
    <t>Valuta</t>
  </si>
  <si>
    <t>Info</t>
  </si>
  <si>
    <t>120/70ZR17</t>
  </si>
  <si>
    <t>160/60ZR17</t>
  </si>
  <si>
    <t>180/55ZR17</t>
  </si>
  <si>
    <t>180/60ZR17</t>
  </si>
  <si>
    <t>190/55ZR17</t>
  </si>
  <si>
    <t>120/60ZR17</t>
  </si>
  <si>
    <t>130/70ZR16</t>
  </si>
  <si>
    <t>150/60ZR17</t>
  </si>
  <si>
    <t>190/50ZR17</t>
  </si>
  <si>
    <t>200/50ZR17</t>
  </si>
  <si>
    <t>100/90ZR18</t>
  </si>
  <si>
    <t>110/70ZR17</t>
  </si>
  <si>
    <t>110/80R19</t>
  </si>
  <si>
    <t>110/80ZR18</t>
  </si>
  <si>
    <t>120/70ZR18</t>
  </si>
  <si>
    <t>120/70ZR19</t>
  </si>
  <si>
    <t>150/70ZR17</t>
  </si>
  <si>
    <t>150/80ZR16</t>
  </si>
  <si>
    <t>160/60ZR18</t>
  </si>
  <si>
    <t>160/70ZR17</t>
  </si>
  <si>
    <t>170/60ZR17</t>
  </si>
  <si>
    <t>200/55ZR17</t>
  </si>
  <si>
    <t>160/70R17</t>
  </si>
  <si>
    <t>90/90-19</t>
  </si>
  <si>
    <t>90/90-21</t>
  </si>
  <si>
    <t>100/80-17</t>
  </si>
  <si>
    <t>110/70V17</t>
  </si>
  <si>
    <t>110/80V17</t>
  </si>
  <si>
    <t>120/70V17</t>
  </si>
  <si>
    <t>400-18</t>
  </si>
  <si>
    <t>120/80-18</t>
  </si>
  <si>
    <t>120/90-18</t>
  </si>
  <si>
    <t>130/70V18</t>
  </si>
  <si>
    <t>130/80-17</t>
  </si>
  <si>
    <t>130/80V18</t>
  </si>
  <si>
    <t>130/90-17</t>
  </si>
  <si>
    <t>140/70-17</t>
  </si>
  <si>
    <t>140/70V18</t>
  </si>
  <si>
    <t>150/70V17</t>
  </si>
  <si>
    <t>150/70V18</t>
  </si>
  <si>
    <t>150/80V16</t>
  </si>
  <si>
    <t>160/80-15</t>
  </si>
  <si>
    <t>MT90-16</t>
  </si>
  <si>
    <t>325-19</t>
  </si>
  <si>
    <t>90/90-18</t>
  </si>
  <si>
    <t>100/90-18</t>
  </si>
  <si>
    <t>100/90-19</t>
  </si>
  <si>
    <t>110/80V18</t>
  </si>
  <si>
    <t>110/90V18</t>
  </si>
  <si>
    <t>120/80V16</t>
  </si>
  <si>
    <t>120/80-17</t>
  </si>
  <si>
    <t>120/90-17</t>
  </si>
  <si>
    <t>140/80V17</t>
  </si>
  <si>
    <t>80/90-21</t>
  </si>
  <si>
    <t>110/90-19</t>
  </si>
  <si>
    <t>120/70-21</t>
  </si>
  <si>
    <t>130/60B19</t>
  </si>
  <si>
    <t>130/60B21</t>
  </si>
  <si>
    <t>130/60R23</t>
  </si>
  <si>
    <t>130/70B18</t>
  </si>
  <si>
    <t>130/70R18</t>
  </si>
  <si>
    <t>130/80B17</t>
  </si>
  <si>
    <t>140/75R17</t>
  </si>
  <si>
    <t>150/80-16</t>
  </si>
  <si>
    <t>150/80R16</t>
  </si>
  <si>
    <t>150/80R17</t>
  </si>
  <si>
    <t>MH90-21</t>
  </si>
  <si>
    <t>MT90B16</t>
  </si>
  <si>
    <t>140/90-15</t>
  </si>
  <si>
    <t>140/90B16</t>
  </si>
  <si>
    <t>150/70B18</t>
  </si>
  <si>
    <t>150/80B16</t>
  </si>
  <si>
    <t>150/90B15</t>
  </si>
  <si>
    <t>160/70B17</t>
  </si>
  <si>
    <t>160/80B16</t>
  </si>
  <si>
    <t>170/70R16</t>
  </si>
  <si>
    <t>170/80B15</t>
  </si>
  <si>
    <t>180/55B18</t>
  </si>
  <si>
    <t>180/55ZR18</t>
  </si>
  <si>
    <t>180/60R16</t>
  </si>
  <si>
    <t>180/65B16</t>
  </si>
  <si>
    <t>180/70R16</t>
  </si>
  <si>
    <t>190/60R17</t>
  </si>
  <si>
    <t>200/55R17</t>
  </si>
  <si>
    <t>200/55VR18</t>
  </si>
  <si>
    <t>200/60VR16</t>
  </si>
  <si>
    <t>240/40VR18</t>
  </si>
  <si>
    <t>240/50R16</t>
  </si>
  <si>
    <t>250/40VR18</t>
  </si>
  <si>
    <t>300/35VR18</t>
  </si>
  <si>
    <t>200/70-15</t>
  </si>
  <si>
    <t>330/30R17</t>
  </si>
  <si>
    <t>110/80-18</t>
  </si>
  <si>
    <t>140/80-18</t>
  </si>
  <si>
    <t>130/80R17</t>
  </si>
  <si>
    <t>140/80R17</t>
  </si>
  <si>
    <t>150/60R17</t>
  </si>
  <si>
    <t>150/70R17</t>
  </si>
  <si>
    <t>150/70R18</t>
  </si>
  <si>
    <t>170/60R17</t>
  </si>
  <si>
    <t>110/80-19</t>
  </si>
  <si>
    <t>140/80-17</t>
  </si>
  <si>
    <t>150/70-17</t>
  </si>
  <si>
    <t>130/90-16</t>
  </si>
  <si>
    <t>230/60B15</t>
  </si>
  <si>
    <t>410-19</t>
  </si>
  <si>
    <t>300-19</t>
  </si>
  <si>
    <t>300-21</t>
  </si>
  <si>
    <t>350-19</t>
  </si>
  <si>
    <t>400-19</t>
  </si>
  <si>
    <t>500-16</t>
  </si>
  <si>
    <t>2.75-18</t>
  </si>
  <si>
    <t>80/100-17</t>
  </si>
  <si>
    <t>100/90-17</t>
  </si>
  <si>
    <t>2.50-17</t>
  </si>
  <si>
    <t>2.75-17</t>
  </si>
  <si>
    <t>110/90-12</t>
  </si>
  <si>
    <t>110/90-13</t>
  </si>
  <si>
    <t>120/70-13</t>
  </si>
  <si>
    <t>80/90-14</t>
  </si>
  <si>
    <t>100/90-14</t>
  </si>
  <si>
    <t>120/70-14</t>
  </si>
  <si>
    <t>120/70R14</t>
  </si>
  <si>
    <t>120/80-14</t>
  </si>
  <si>
    <t>120/70-15</t>
  </si>
  <si>
    <t>120/70R15</t>
  </si>
  <si>
    <t>100/80-16</t>
  </si>
  <si>
    <t>110/70-16</t>
  </si>
  <si>
    <t>140/70-12</t>
  </si>
  <si>
    <t>130/70-13</t>
  </si>
  <si>
    <t>140/60-13</t>
  </si>
  <si>
    <t>150/70-13</t>
  </si>
  <si>
    <t>140/60-14</t>
  </si>
  <si>
    <t>140/70-14</t>
  </si>
  <si>
    <t>150/70-14</t>
  </si>
  <si>
    <t>160/60R14</t>
  </si>
  <si>
    <t>160/60R15</t>
  </si>
  <si>
    <t>120/80-16</t>
  </si>
  <si>
    <t>140/70-16</t>
  </si>
  <si>
    <t>3.50-10</t>
  </si>
  <si>
    <t>90/90-10</t>
  </si>
  <si>
    <t>100/90-10</t>
  </si>
  <si>
    <t>120/70-12</t>
  </si>
  <si>
    <t>130/70-12</t>
  </si>
  <si>
    <t>130/60-13</t>
  </si>
  <si>
    <t>90/90-14</t>
  </si>
  <si>
    <t>(58W)</t>
  </si>
  <si>
    <t>(69W)</t>
  </si>
  <si>
    <t>(73W)</t>
  </si>
  <si>
    <t>(75W)</t>
  </si>
  <si>
    <t>(55W)</t>
  </si>
  <si>
    <t>(61W)</t>
  </si>
  <si>
    <t>(66W)</t>
  </si>
  <si>
    <t>(56W)</t>
  </si>
  <si>
    <t>(54W)</t>
  </si>
  <si>
    <t>59V</t>
  </si>
  <si>
    <t>(59W)</t>
  </si>
  <si>
    <t>(60W)</t>
  </si>
  <si>
    <t>(71W)</t>
  </si>
  <si>
    <t>(70W)</t>
  </si>
  <si>
    <t>(72W)</t>
  </si>
  <si>
    <t>(78W)</t>
  </si>
  <si>
    <t>79V</t>
  </si>
  <si>
    <t>52V</t>
  </si>
  <si>
    <t>54V</t>
  </si>
  <si>
    <t>(54V)</t>
  </si>
  <si>
    <t>(57V)</t>
  </si>
  <si>
    <t>(58V)</t>
  </si>
  <si>
    <t>64V</t>
  </si>
  <si>
    <t>62V</t>
  </si>
  <si>
    <t>65V</t>
  </si>
  <si>
    <t>(63V)</t>
  </si>
  <si>
    <t>(66V)</t>
  </si>
  <si>
    <t>68V</t>
  </si>
  <si>
    <t>66V</t>
  </si>
  <si>
    <t>(67V)</t>
  </si>
  <si>
    <t>(69V)</t>
  </si>
  <si>
    <t>(70V)</t>
  </si>
  <si>
    <t>(71V)</t>
  </si>
  <si>
    <t>74V</t>
  </si>
  <si>
    <t>(74V)</t>
  </si>
  <si>
    <t>51V</t>
  </si>
  <si>
    <t>56V</t>
  </si>
  <si>
    <t>57V</t>
  </si>
  <si>
    <t>(61V)</t>
  </si>
  <si>
    <t>(60V)</t>
  </si>
  <si>
    <t>61V</t>
  </si>
  <si>
    <t>48H</t>
  </si>
  <si>
    <t>54H</t>
  </si>
  <si>
    <t>57H</t>
  </si>
  <si>
    <t>62H</t>
  </si>
  <si>
    <t>71H</t>
  </si>
  <si>
    <t>61H</t>
  </si>
  <si>
    <t>63H</t>
  </si>
  <si>
    <t>69H</t>
  </si>
  <si>
    <t>63V</t>
  </si>
  <si>
    <t>65H</t>
  </si>
  <si>
    <t>67V</t>
  </si>
  <si>
    <t>71V</t>
  </si>
  <si>
    <t>72H</t>
  </si>
  <si>
    <t>(72V)</t>
  </si>
  <si>
    <t>74H</t>
  </si>
  <si>
    <t>76H</t>
  </si>
  <si>
    <t>77H</t>
  </si>
  <si>
    <t>76V</t>
  </si>
  <si>
    <t>77V</t>
  </si>
  <si>
    <t>80H</t>
  </si>
  <si>
    <t>81H</t>
  </si>
  <si>
    <t>75H</t>
  </si>
  <si>
    <t>83H</t>
  </si>
  <si>
    <t>73V</t>
  </si>
  <si>
    <t>(74W)</t>
  </si>
  <si>
    <t>78H</t>
  </si>
  <si>
    <t>78V</t>
  </si>
  <si>
    <t>(79V)</t>
  </si>
  <si>
    <t>84V</t>
  </si>
  <si>
    <t>(81V)</t>
  </si>
  <si>
    <t>(89V)</t>
  </si>
  <si>
    <t>(87V)</t>
  </si>
  <si>
    <t>87V</t>
  </si>
  <si>
    <t>48S</t>
  </si>
  <si>
    <t>58S</t>
  </si>
  <si>
    <t>62S</t>
  </si>
  <si>
    <t>64S</t>
  </si>
  <si>
    <t>70S</t>
  </si>
  <si>
    <t>66H</t>
  </si>
  <si>
    <t>69V</t>
  </si>
  <si>
    <t>70V</t>
  </si>
  <si>
    <t>72V</t>
  </si>
  <si>
    <t>54T</t>
  </si>
  <si>
    <t>59T</t>
  </si>
  <si>
    <t>65T</t>
  </si>
  <si>
    <t>69T</t>
  </si>
  <si>
    <t>70T</t>
  </si>
  <si>
    <t>52H</t>
  </si>
  <si>
    <t>73H</t>
  </si>
  <si>
    <t>54S</t>
  </si>
  <si>
    <t>50S</t>
  </si>
  <si>
    <t>57S</t>
  </si>
  <si>
    <t>69S</t>
  </si>
  <si>
    <t>57L</t>
  </si>
  <si>
    <t>53S</t>
  </si>
  <si>
    <t>55S</t>
  </si>
  <si>
    <t>43S</t>
  </si>
  <si>
    <t>47S</t>
  </si>
  <si>
    <t>51S</t>
  </si>
  <si>
    <t>52S</t>
  </si>
  <si>
    <t>64P</t>
  </si>
  <si>
    <t>56P</t>
  </si>
  <si>
    <t>53P</t>
  </si>
  <si>
    <t>40S</t>
  </si>
  <si>
    <t>55H</t>
  </si>
  <si>
    <t>56S</t>
  </si>
  <si>
    <t>56H</t>
  </si>
  <si>
    <t>50P</t>
  </si>
  <si>
    <t>65P</t>
  </si>
  <si>
    <t>63P</t>
  </si>
  <si>
    <t>68S</t>
  </si>
  <si>
    <t>66S</t>
  </si>
  <si>
    <t>67H</t>
  </si>
  <si>
    <t>60P</t>
  </si>
  <si>
    <t>51J</t>
  </si>
  <si>
    <t>50J</t>
  </si>
  <si>
    <t>56J</t>
  </si>
  <si>
    <t>58P</t>
  </si>
  <si>
    <t>62P</t>
  </si>
  <si>
    <t>46S</t>
  </si>
  <si>
    <t>F/R</t>
  </si>
  <si>
    <t>TL</t>
  </si>
  <si>
    <t>TT</t>
  </si>
  <si>
    <t>3D Ultra Xtreme (AC3)</t>
  </si>
  <si>
    <t>3D Ultra Xtreme (AC1)</t>
  </si>
  <si>
    <t>3D Ultra Xtreme (AC2)</t>
  </si>
  <si>
    <t>3D Ultra Sport AV79</t>
  </si>
  <si>
    <t>3D Ultra Sport AV80</t>
  </si>
  <si>
    <t>Spirit ST</t>
  </si>
  <si>
    <t>Storm 3D X-M AV65</t>
  </si>
  <si>
    <t>Storm 3D X-M AV66</t>
  </si>
  <si>
    <t>Roadrider AM26</t>
  </si>
  <si>
    <t>Cobra AV71</t>
  </si>
  <si>
    <t>Cobra AV71 WW</t>
  </si>
  <si>
    <t xml:space="preserve">Cobra AV71 </t>
  </si>
  <si>
    <t>Cobra AV71 Trike</t>
  </si>
  <si>
    <t xml:space="preserve">Cobra AV72  </t>
  </si>
  <si>
    <t>Cobra AV72 WW</t>
  </si>
  <si>
    <t>Venom R AM42</t>
  </si>
  <si>
    <t>Trailrider AV53</t>
  </si>
  <si>
    <t>Trailrider AV54</t>
  </si>
  <si>
    <t>Trekrider AV84</t>
  </si>
  <si>
    <t>Trekrider AV85</t>
  </si>
  <si>
    <t xml:space="preserve"> AM20</t>
  </si>
  <si>
    <t xml:space="preserve"> AM21</t>
  </si>
  <si>
    <t xml:space="preserve"> Universal AM9</t>
  </si>
  <si>
    <t>Sidecar Triple Duty AM2</t>
  </si>
  <si>
    <t>Viper Stryke AM63</t>
  </si>
  <si>
    <t>Tube</t>
  </si>
  <si>
    <t>DISCOVERER A/T3 SPORT</t>
  </si>
  <si>
    <t>265/75R15</t>
  </si>
  <si>
    <t>DISCOVERER A/T3</t>
  </si>
  <si>
    <t xml:space="preserve"> 104T</t>
  </si>
  <si>
    <t xml:space="preserve"> 111T</t>
  </si>
  <si>
    <t>116T</t>
  </si>
  <si>
    <t xml:space="preserve"> 116T</t>
  </si>
  <si>
    <t>DISCOVERER SRX</t>
  </si>
  <si>
    <t>DISCOVERER S/T MAXX POR</t>
  </si>
  <si>
    <t>DISCOVERER STT PRO POR</t>
  </si>
  <si>
    <t>LT265/75R16</t>
  </si>
  <si>
    <t>123/120R</t>
  </si>
  <si>
    <t>Q1 2018</t>
  </si>
  <si>
    <t>TBC</t>
  </si>
  <si>
    <t>123/120K</t>
  </si>
  <si>
    <t>LT285/75R16</t>
  </si>
  <si>
    <t>126/123K</t>
  </si>
  <si>
    <t>LT315/75R16</t>
  </si>
  <si>
    <t>127/124K</t>
  </si>
  <si>
    <t>LT245/75R17</t>
  </si>
  <si>
    <t>121/118S</t>
  </si>
  <si>
    <t>U019866</t>
  </si>
  <si>
    <t>121/118Q</t>
  </si>
  <si>
    <t>U019975</t>
  </si>
  <si>
    <t>LT255/75R17</t>
  </si>
  <si>
    <t>111/108Q</t>
  </si>
  <si>
    <t xml:space="preserve"> 100T</t>
  </si>
  <si>
    <t>255/70R15</t>
  </si>
  <si>
    <t>ZEON 4XS SPORT</t>
  </si>
  <si>
    <t>A</t>
  </si>
  <si>
    <t>111H</t>
  </si>
  <si>
    <t>LT245/70R16</t>
  </si>
  <si>
    <t>118/115R</t>
  </si>
  <si>
    <t>118/115Q</t>
  </si>
  <si>
    <t>LT255/70R16</t>
  </si>
  <si>
    <t>108/104R</t>
  </si>
  <si>
    <t>LT265/70R16</t>
  </si>
  <si>
    <t>121/118R</t>
  </si>
  <si>
    <t>LT305/70R16</t>
  </si>
  <si>
    <t>124/121K</t>
  </si>
  <si>
    <t>235/70R17</t>
  </si>
  <si>
    <t xml:space="preserve"> 110T</t>
  </si>
  <si>
    <t>115T</t>
  </si>
  <si>
    <t>119/116S</t>
  </si>
  <si>
    <t>U019971</t>
  </si>
  <si>
    <t>LT265/70R17</t>
  </si>
  <si>
    <t>LT285/70R17</t>
  </si>
  <si>
    <t>U019972</t>
  </si>
  <si>
    <t>LT295/70R17</t>
  </si>
  <si>
    <t>U019906</t>
  </si>
  <si>
    <t>LT315/70R17</t>
  </si>
  <si>
    <t>265/70R18</t>
  </si>
  <si>
    <t>LT275/70R18</t>
  </si>
  <si>
    <t>125/122S</t>
  </si>
  <si>
    <t>125/122K</t>
  </si>
  <si>
    <t>LT305/70R18</t>
  </si>
  <si>
    <t>109H</t>
  </si>
  <si>
    <t>104V</t>
  </si>
  <si>
    <t>255/65R17</t>
  </si>
  <si>
    <t>LT265/65R17</t>
  </si>
  <si>
    <t>120/117R</t>
  </si>
  <si>
    <t>U019944</t>
  </si>
  <si>
    <t>U019905</t>
  </si>
  <si>
    <t>LT305/65R17</t>
  </si>
  <si>
    <t xml:space="preserve"> 114T</t>
  </si>
  <si>
    <t>275/65R18</t>
  </si>
  <si>
    <t>LT275/65R18</t>
  </si>
  <si>
    <t>123/120S</t>
  </si>
  <si>
    <t>LT275/65R20</t>
  </si>
  <si>
    <t>LT295/65R20</t>
  </si>
  <si>
    <t>129/126K</t>
  </si>
  <si>
    <t>102V</t>
  </si>
  <si>
    <t>107W</t>
  </si>
  <si>
    <t>105H</t>
  </si>
  <si>
    <t>255/60R18</t>
  </si>
  <si>
    <t>112V</t>
  </si>
  <si>
    <t>285/60R18</t>
  </si>
  <si>
    <t>120T</t>
  </si>
  <si>
    <t>LT265/60R18</t>
  </si>
  <si>
    <t>U019908</t>
  </si>
  <si>
    <t>LT305/60R18</t>
  </si>
  <si>
    <t>LT265/60R20</t>
  </si>
  <si>
    <t>275/55R17</t>
  </si>
  <si>
    <t>109Y</t>
  </si>
  <si>
    <t>225/55R19</t>
  </si>
  <si>
    <t>105V</t>
  </si>
  <si>
    <t>105W</t>
  </si>
  <si>
    <t>255/55R19</t>
  </si>
  <si>
    <t>111V</t>
  </si>
  <si>
    <t>275/55R20</t>
  </si>
  <si>
    <t xml:space="preserve"> 117T</t>
  </si>
  <si>
    <t>117H</t>
  </si>
  <si>
    <t>U019940</t>
  </si>
  <si>
    <t>LT305/55R20</t>
  </si>
  <si>
    <t>235/50R19</t>
  </si>
  <si>
    <t>107Y</t>
  </si>
  <si>
    <t>265/50R19</t>
  </si>
  <si>
    <t>110Y</t>
  </si>
  <si>
    <t>285/50R20</t>
  </si>
  <si>
    <t>116H</t>
  </si>
  <si>
    <t>225/45R19</t>
  </si>
  <si>
    <t>96Y</t>
  </si>
  <si>
    <t>235/45R19</t>
  </si>
  <si>
    <t>275/45R19</t>
  </si>
  <si>
    <t>108Y</t>
  </si>
  <si>
    <t>285/45R19</t>
  </si>
  <si>
    <t>111W</t>
  </si>
  <si>
    <t>255/45R20</t>
  </si>
  <si>
    <t>265/45R20</t>
  </si>
  <si>
    <t>275/45R20</t>
  </si>
  <si>
    <t>110H</t>
  </si>
  <si>
    <t>275/40R20</t>
  </si>
  <si>
    <t>106Y</t>
  </si>
  <si>
    <t>LT30X9.50R15</t>
  </si>
  <si>
    <t>104R</t>
  </si>
  <si>
    <t>104Q</t>
  </si>
  <si>
    <t>LT31X10.50R15</t>
  </si>
  <si>
    <t>109R</t>
  </si>
  <si>
    <t>U019901</t>
  </si>
  <si>
    <t>109Q</t>
  </si>
  <si>
    <t>LT32X11.50R15</t>
  </si>
  <si>
    <t>113Q</t>
  </si>
  <si>
    <t>U019942</t>
  </si>
  <si>
    <t>LT35X12.50R20</t>
  </si>
  <si>
    <t>121Q</t>
  </si>
  <si>
    <t>LT37X12.50R17</t>
  </si>
  <si>
    <t>124K</t>
  </si>
  <si>
    <t>U019902</t>
  </si>
  <si>
    <t>LT33X12.50R15</t>
  </si>
  <si>
    <t>108Q</t>
  </si>
  <si>
    <t>U019970</t>
  </si>
  <si>
    <t>LT35X12.50R15</t>
  </si>
  <si>
    <t>LT37X13.50R18</t>
  </si>
  <si>
    <t>LT37X13.50R17</t>
  </si>
  <si>
    <t>LT40X13.50R17</t>
  </si>
  <si>
    <t>120/116R</t>
  </si>
  <si>
    <t>U019974</t>
  </si>
  <si>
    <t>LT255/80R17</t>
  </si>
  <si>
    <t>S130011</t>
  </si>
  <si>
    <t>CS2</t>
  </si>
  <si>
    <t>S130013</t>
  </si>
  <si>
    <t>S130012</t>
  </si>
  <si>
    <t>S130017</t>
  </si>
  <si>
    <t>S130091</t>
  </si>
  <si>
    <t>85T</t>
  </si>
  <si>
    <t>S130018</t>
  </si>
  <si>
    <t>S130099</t>
  </si>
  <si>
    <t>S130110</t>
  </si>
  <si>
    <t>185/70R14</t>
  </si>
  <si>
    <t>S130213</t>
  </si>
  <si>
    <t>88H</t>
  </si>
  <si>
    <t>S130014</t>
  </si>
  <si>
    <t>155/65R13</t>
  </si>
  <si>
    <t>73T</t>
  </si>
  <si>
    <t>S130015</t>
  </si>
  <si>
    <t>165/65R13</t>
  </si>
  <si>
    <t>77T</t>
  </si>
  <si>
    <t>S130016</t>
  </si>
  <si>
    <t>175/65R13</t>
  </si>
  <si>
    <t>80T</t>
  </si>
  <si>
    <t>S130111</t>
  </si>
  <si>
    <t>155/65R14</t>
  </si>
  <si>
    <t>S130112</t>
  </si>
  <si>
    <t>S130113</t>
  </si>
  <si>
    <t>S130194</t>
  </si>
  <si>
    <t>S130214</t>
  </si>
  <si>
    <t>S130115</t>
  </si>
  <si>
    <t>S130215</t>
  </si>
  <si>
    <t>S130118</t>
  </si>
  <si>
    <t>165/65R15</t>
  </si>
  <si>
    <t>S130119</t>
  </si>
  <si>
    <t>175/65R15</t>
  </si>
  <si>
    <t>S130218</t>
  </si>
  <si>
    <t>84H</t>
  </si>
  <si>
    <t>S130210</t>
  </si>
  <si>
    <t>S130092</t>
  </si>
  <si>
    <t>S130219</t>
  </si>
  <si>
    <t>S130211</t>
  </si>
  <si>
    <t>S130292</t>
  </si>
  <si>
    <t>S130310</t>
  </si>
  <si>
    <t>S130391</t>
  </si>
  <si>
    <t>S350016</t>
  </si>
  <si>
    <t>ZEON CS8</t>
  </si>
  <si>
    <t>S130316</t>
  </si>
  <si>
    <t>S350017</t>
  </si>
  <si>
    <t>S130116</t>
  </si>
  <si>
    <t>165/60R14</t>
  </si>
  <si>
    <t>S130216</t>
  </si>
  <si>
    <t>S130117</t>
  </si>
  <si>
    <t>S130217</t>
  </si>
  <si>
    <t>S130312</t>
  </si>
  <si>
    <t>S130392</t>
  </si>
  <si>
    <t>S130313</t>
  </si>
  <si>
    <t>S350011</t>
  </si>
  <si>
    <t>88V</t>
  </si>
  <si>
    <t>S130314</t>
  </si>
  <si>
    <t>205/60R15</t>
  </si>
  <si>
    <t>S130394</t>
  </si>
  <si>
    <t>S350012</t>
  </si>
  <si>
    <t>S130315</t>
  </si>
  <si>
    <t>92H</t>
  </si>
  <si>
    <t>S350013</t>
  </si>
  <si>
    <t>ZEON CS8 OE</t>
  </si>
  <si>
    <t>S350094</t>
  </si>
  <si>
    <t>96V</t>
  </si>
  <si>
    <t>S350095</t>
  </si>
  <si>
    <t>S130317</t>
  </si>
  <si>
    <t>185/55R14</t>
  </si>
  <si>
    <t>S130318</t>
  </si>
  <si>
    <t>S350018</t>
  </si>
  <si>
    <t>82V</t>
  </si>
  <si>
    <t>S130319</t>
  </si>
  <si>
    <t>S350019</t>
  </si>
  <si>
    <t>85V</t>
  </si>
  <si>
    <t>S350110</t>
  </si>
  <si>
    <t>S130320</t>
  </si>
  <si>
    <t>S130390</t>
  </si>
  <si>
    <t>S350111</t>
  </si>
  <si>
    <t>S350192</t>
  </si>
  <si>
    <t>S350214</t>
  </si>
  <si>
    <t>91W</t>
  </si>
  <si>
    <t>S350296</t>
  </si>
  <si>
    <t>94W</t>
  </si>
  <si>
    <t>S350114</t>
  </si>
  <si>
    <t>S350217</t>
  </si>
  <si>
    <t>93W</t>
  </si>
  <si>
    <t>S350297</t>
  </si>
  <si>
    <t>97W</t>
  </si>
  <si>
    <t>99Y</t>
  </si>
  <si>
    <t>S350193</t>
  </si>
  <si>
    <t>205/55R17</t>
  </si>
  <si>
    <t>98W</t>
  </si>
  <si>
    <t>97Y</t>
  </si>
  <si>
    <t>101W</t>
  </si>
  <si>
    <t>S350116</t>
  </si>
  <si>
    <t>S350197</t>
  </si>
  <si>
    <t>195/50R16</t>
  </si>
  <si>
    <t>S350118</t>
  </si>
  <si>
    <t>205/50R16</t>
  </si>
  <si>
    <t>S350298</t>
  </si>
  <si>
    <t>87W</t>
  </si>
  <si>
    <t>S350312</t>
  </si>
  <si>
    <t>225/50R16</t>
  </si>
  <si>
    <t>92W</t>
  </si>
  <si>
    <t>S350119</t>
  </si>
  <si>
    <t>89V</t>
  </si>
  <si>
    <t>S350299</t>
  </si>
  <si>
    <t>S350310</t>
  </si>
  <si>
    <t>S350391</t>
  </si>
  <si>
    <t>95W</t>
  </si>
  <si>
    <t>98Y</t>
  </si>
  <si>
    <t>S350291</t>
  </si>
  <si>
    <t>195/45R16</t>
  </si>
  <si>
    <t>S350313</t>
  </si>
  <si>
    <t>205/45R16</t>
  </si>
  <si>
    <t>83W</t>
  </si>
  <si>
    <t>S350394</t>
  </si>
  <si>
    <t>S350213</t>
  </si>
  <si>
    <t>215/45R16</t>
  </si>
  <si>
    <t>90V</t>
  </si>
  <si>
    <t>S350292</t>
  </si>
  <si>
    <t>205/45R17</t>
  </si>
  <si>
    <t>S350395</t>
  </si>
  <si>
    <t>88W</t>
  </si>
  <si>
    <t>ZEON CS-SPORT</t>
  </si>
  <si>
    <t>91Y</t>
  </si>
  <si>
    <t>94Y</t>
  </si>
  <si>
    <t>95Y</t>
  </si>
  <si>
    <t>235/45R18</t>
  </si>
  <si>
    <t>100Y</t>
  </si>
  <si>
    <t>255/45R18</t>
  </si>
  <si>
    <t>103Y</t>
  </si>
  <si>
    <t>205/40R17</t>
  </si>
  <si>
    <t>84W</t>
  </si>
  <si>
    <t>245/40R17</t>
  </si>
  <si>
    <t>92Y</t>
  </si>
  <si>
    <t>235/40R18</t>
  </si>
  <si>
    <t>93Y</t>
  </si>
  <si>
    <t>245/40R19</t>
  </si>
  <si>
    <t>255/40R19</t>
  </si>
  <si>
    <t>255/35R18</t>
  </si>
  <si>
    <t>265/35R18</t>
  </si>
  <si>
    <t>235/35R19</t>
  </si>
  <si>
    <t>245/35R19</t>
  </si>
  <si>
    <t>255/35R19</t>
  </si>
  <si>
    <t>255/35R20</t>
  </si>
  <si>
    <t>185R14 C</t>
  </si>
  <si>
    <t>AV11</t>
  </si>
  <si>
    <t>S080040</t>
  </si>
  <si>
    <t>102/100R</t>
  </si>
  <si>
    <t>S080019</t>
  </si>
  <si>
    <t>185/75R16 C</t>
  </si>
  <si>
    <t>S080022</t>
  </si>
  <si>
    <t>195/75R16 C</t>
  </si>
  <si>
    <t>S080024</t>
  </si>
  <si>
    <t>205/75R16 C</t>
  </si>
  <si>
    <t>215/75R16 C</t>
  </si>
  <si>
    <t>S080020</t>
  </si>
  <si>
    <t>116/114R</t>
  </si>
  <si>
    <t>225/75R16 C</t>
  </si>
  <si>
    <t>121/120R</t>
  </si>
  <si>
    <t>S080032</t>
  </si>
  <si>
    <t>165/70R14 C</t>
  </si>
  <si>
    <t>89/87R</t>
  </si>
  <si>
    <t>S080041</t>
  </si>
  <si>
    <t>175/70R14 C</t>
  </si>
  <si>
    <t>95/93T</t>
  </si>
  <si>
    <t>S080017</t>
  </si>
  <si>
    <t>195/70R15 C</t>
  </si>
  <si>
    <t xml:space="preserve">104/102R </t>
  </si>
  <si>
    <t>S080026</t>
  </si>
  <si>
    <t>215/70R15 C</t>
  </si>
  <si>
    <t>S080042</t>
  </si>
  <si>
    <t>109/107S</t>
  </si>
  <si>
    <t>S080018</t>
  </si>
  <si>
    <t>225/70R15 C</t>
  </si>
  <si>
    <t>S080043</t>
  </si>
  <si>
    <t>112/110S</t>
  </si>
  <si>
    <t>S080034</t>
  </si>
  <si>
    <t>175/65R14 C</t>
  </si>
  <si>
    <t>90/88T</t>
  </si>
  <si>
    <t>S080037</t>
  </si>
  <si>
    <t>205/65R15 C</t>
  </si>
  <si>
    <t>102/100T</t>
  </si>
  <si>
    <t>S080025</t>
  </si>
  <si>
    <t>215/65R15 C</t>
  </si>
  <si>
    <t>195/65R16 C</t>
  </si>
  <si>
    <t>S080021</t>
  </si>
  <si>
    <t>S080036</t>
  </si>
  <si>
    <t>S080012</t>
  </si>
  <si>
    <t>205/65R16 C</t>
  </si>
  <si>
    <t>S080038</t>
  </si>
  <si>
    <t>215/65R16 C</t>
  </si>
  <si>
    <t>S080014</t>
  </si>
  <si>
    <t>S080039</t>
  </si>
  <si>
    <t>109/107T</t>
  </si>
  <si>
    <t>225/65R16 C</t>
  </si>
  <si>
    <t>235/65R16 C</t>
  </si>
  <si>
    <t>S080030</t>
  </si>
  <si>
    <t>195/60R16 C</t>
  </si>
  <si>
    <t>99/97H</t>
  </si>
  <si>
    <t>S080011</t>
  </si>
  <si>
    <t>215/60R16 C</t>
  </si>
  <si>
    <t>S025526</t>
  </si>
  <si>
    <t>195/80R15</t>
  </si>
  <si>
    <t>S025528</t>
  </si>
  <si>
    <t>215/80R15</t>
  </si>
  <si>
    <t>S025529</t>
  </si>
  <si>
    <t>205/80R16</t>
  </si>
  <si>
    <t>P205/75R15</t>
  </si>
  <si>
    <t>97S</t>
  </si>
  <si>
    <t>P215/75R15</t>
  </si>
  <si>
    <t>P235/75R15</t>
  </si>
  <si>
    <t>105S</t>
  </si>
  <si>
    <t>P215/70R14</t>
  </si>
  <si>
    <t>COBRA GT</t>
  </si>
  <si>
    <t>P225/70R14</t>
  </si>
  <si>
    <t>S025700</t>
  </si>
  <si>
    <t>P205/70R15</t>
  </si>
  <si>
    <t>95S</t>
  </si>
  <si>
    <t>P215/70R15</t>
  </si>
  <si>
    <t>P225/70R15</t>
  </si>
  <si>
    <t>P235/70R15</t>
  </si>
  <si>
    <t>P255/70R15</t>
  </si>
  <si>
    <t>P215/65R15</t>
  </si>
  <si>
    <t>P235/60R14</t>
  </si>
  <si>
    <t>P235/60R15</t>
  </si>
  <si>
    <t>P245/60R15</t>
  </si>
  <si>
    <t>P255/60R15</t>
  </si>
  <si>
    <t>P275/60R15</t>
  </si>
  <si>
    <t>P235/55R16</t>
  </si>
  <si>
    <t>P295/50R15</t>
  </si>
  <si>
    <t>S025701</t>
  </si>
  <si>
    <t>205R16C</t>
  </si>
  <si>
    <t>110/108S</t>
  </si>
  <si>
    <t>ZX7</t>
  </si>
  <si>
    <t>ZT5</t>
  </si>
  <si>
    <t>S040012</t>
  </si>
  <si>
    <t>215/40R17</t>
  </si>
  <si>
    <t>87Y</t>
  </si>
  <si>
    <t>PW Sommer/tourisme été</t>
  </si>
  <si>
    <t>4 x 4 Sommer/été</t>
  </si>
  <si>
    <t>LLKW/Camionnettes So/été</t>
  </si>
  <si>
    <t>Motorrad / Pneus Moto</t>
  </si>
  <si>
    <t>75 SERIES</t>
  </si>
  <si>
    <t>Initalrabatt</t>
  </si>
  <si>
    <t>Labeling</t>
  </si>
  <si>
    <t>Auslauf</t>
  </si>
  <si>
    <t>215/60R15</t>
  </si>
  <si>
    <t>LT235/80R17</t>
  </si>
  <si>
    <t>S630017</t>
  </si>
  <si>
    <t>CS7</t>
  </si>
  <si>
    <t>S630098</t>
  </si>
  <si>
    <t>S630114</t>
  </si>
  <si>
    <t>S630195</t>
  </si>
  <si>
    <t>S630215</t>
  </si>
  <si>
    <t>S630214</t>
  </si>
  <si>
    <t>S630011</t>
  </si>
  <si>
    <t>S630015</t>
  </si>
  <si>
    <t>S630110</t>
  </si>
  <si>
    <t>S630019</t>
  </si>
  <si>
    <t>S630191</t>
  </si>
  <si>
    <t>S630210</t>
  </si>
  <si>
    <t>S630119</t>
  </si>
  <si>
    <t>S630016</t>
  </si>
  <si>
    <t>S630113</t>
  </si>
  <si>
    <t>S630112</t>
  </si>
  <si>
    <t>S630212</t>
  </si>
  <si>
    <t>S630211</t>
  </si>
  <si>
    <t>S630293</t>
  </si>
  <si>
    <t>S630218</t>
  </si>
  <si>
    <t>S630217</t>
  </si>
  <si>
    <t>S630390</t>
  </si>
  <si>
    <t>S630299</t>
  </si>
  <si>
    <t>S630013</t>
  </si>
  <si>
    <t>S630012</t>
  </si>
  <si>
    <t>S630116</t>
  </si>
  <si>
    <t>S630014</t>
  </si>
  <si>
    <t>165/60R15</t>
  </si>
  <si>
    <t>S630117</t>
  </si>
  <si>
    <t>S630198</t>
  </si>
  <si>
    <t>S630216</t>
  </si>
  <si>
    <t>S350215</t>
  </si>
  <si>
    <t>185/55R16</t>
  </si>
  <si>
    <t>83V</t>
  </si>
  <si>
    <t>Q2 2018</t>
  </si>
  <si>
    <t>BSW</t>
  </si>
  <si>
    <t>WSW</t>
  </si>
  <si>
    <t>Label Exempt</t>
  </si>
  <si>
    <t>RWL</t>
  </si>
  <si>
    <t>Classic</t>
  </si>
  <si>
    <t>245/45R19</t>
  </si>
  <si>
    <t>102Y</t>
  </si>
  <si>
    <t>245/45R20</t>
  </si>
  <si>
    <t>275/45R21</t>
  </si>
  <si>
    <t>SUV</t>
  </si>
  <si>
    <t>U019943</t>
  </si>
  <si>
    <t>U019867</t>
  </si>
  <si>
    <t>OWL</t>
  </si>
  <si>
    <t>LT285/75R17</t>
  </si>
  <si>
    <t>U019945</t>
  </si>
  <si>
    <t>LT275/70R17</t>
  </si>
  <si>
    <t>BLK</t>
  </si>
  <si>
    <t>LT35X12.50R22</t>
  </si>
  <si>
    <t>117Q</t>
  </si>
  <si>
    <t>4 X 4</t>
  </si>
  <si>
    <t>S040011</t>
  </si>
  <si>
    <t>S040013</t>
  </si>
  <si>
    <t>S040017</t>
  </si>
  <si>
    <t>S700017</t>
  </si>
  <si>
    <t>ZT7</t>
  </si>
  <si>
    <t>S040098</t>
  </si>
  <si>
    <t>S700098</t>
  </si>
  <si>
    <t>S040019</t>
  </si>
  <si>
    <t>S700114</t>
  </si>
  <si>
    <t>S040190</t>
  </si>
  <si>
    <t>S700195</t>
  </si>
  <si>
    <t>S040214</t>
  </si>
  <si>
    <t>S700215</t>
  </si>
  <si>
    <t>S040111</t>
  </si>
  <si>
    <t>S700214</t>
  </si>
  <si>
    <t>S040014</t>
  </si>
  <si>
    <t>S040015</t>
  </si>
  <si>
    <t>S040016</t>
  </si>
  <si>
    <t>S040112</t>
  </si>
  <si>
    <t>S700011</t>
  </si>
  <si>
    <t>S040113</t>
  </si>
  <si>
    <t>S700015</t>
  </si>
  <si>
    <t>S040215</t>
  </si>
  <si>
    <t>S700110</t>
  </si>
  <si>
    <t>S040114</t>
  </si>
  <si>
    <t>S700019</t>
  </si>
  <si>
    <t>S040195</t>
  </si>
  <si>
    <t>S700191</t>
  </si>
  <si>
    <t>S040216</t>
  </si>
  <si>
    <t>S700210</t>
  </si>
  <si>
    <t>S040116</t>
  </si>
  <si>
    <t>S700119</t>
  </si>
  <si>
    <t>S040119</t>
  </si>
  <si>
    <t>S700016</t>
  </si>
  <si>
    <t>S040219</t>
  </si>
  <si>
    <t>S700113</t>
  </si>
  <si>
    <t>S040210</t>
  </si>
  <si>
    <t>S700112</t>
  </si>
  <si>
    <t>S040310</t>
  </si>
  <si>
    <t>S700212</t>
  </si>
  <si>
    <t>S040211</t>
  </si>
  <si>
    <t>S700211</t>
  </si>
  <si>
    <t>S040091</t>
  </si>
  <si>
    <t>S700293</t>
  </si>
  <si>
    <t>S040311</t>
  </si>
  <si>
    <t>S700218</t>
  </si>
  <si>
    <t>S040212</t>
  </si>
  <si>
    <t>S700217</t>
  </si>
  <si>
    <t>S460017</t>
  </si>
  <si>
    <t>ZV7</t>
  </si>
  <si>
    <t>S040392</t>
  </si>
  <si>
    <t>S700390</t>
  </si>
  <si>
    <t>S040293</t>
  </si>
  <si>
    <t>S700299</t>
  </si>
  <si>
    <t>S040317</t>
  </si>
  <si>
    <t>S460018</t>
  </si>
  <si>
    <t>S040217</t>
  </si>
  <si>
    <t>S700013</t>
  </si>
  <si>
    <t>S040117</t>
  </si>
  <si>
    <t>S700012</t>
  </si>
  <si>
    <t>S040218</t>
  </si>
  <si>
    <t>S700116</t>
  </si>
  <si>
    <t>S040118</t>
  </si>
  <si>
    <t>S700014</t>
  </si>
  <si>
    <t>S040313</t>
  </si>
  <si>
    <t>S700117</t>
  </si>
  <si>
    <t>S040393</t>
  </si>
  <si>
    <t>S700198</t>
  </si>
  <si>
    <t>S040314</t>
  </si>
  <si>
    <t>S700216</t>
  </si>
  <si>
    <t>S460013</t>
  </si>
  <si>
    <t>S040315</t>
  </si>
  <si>
    <t>S460014</t>
  </si>
  <si>
    <t>S040395</t>
  </si>
  <si>
    <t>S460210</t>
  </si>
  <si>
    <t>S040316</t>
  </si>
  <si>
    <t>S460096</t>
  </si>
  <si>
    <t>S460099</t>
  </si>
  <si>
    <t>S040318</t>
  </si>
  <si>
    <t>S040319</t>
  </si>
  <si>
    <t>S460019</t>
  </si>
  <si>
    <t>S040320</t>
  </si>
  <si>
    <t>S460110</t>
  </si>
  <si>
    <t>S460119</t>
  </si>
  <si>
    <t>S460111</t>
  </si>
  <si>
    <t>S040321</t>
  </si>
  <si>
    <t>S460112</t>
  </si>
  <si>
    <t>S460011</t>
  </si>
  <si>
    <t>S040391</t>
  </si>
  <si>
    <t>S460190</t>
  </si>
  <si>
    <t>S460091</t>
  </si>
  <si>
    <t>S460113</t>
  </si>
  <si>
    <t>S460092</t>
  </si>
  <si>
    <t>99W</t>
  </si>
  <si>
    <t>S460191</t>
  </si>
  <si>
    <t>101Y</t>
  </si>
  <si>
    <t>S460115</t>
  </si>
  <si>
    <t>S460192</t>
  </si>
  <si>
    <t>S460012</t>
  </si>
  <si>
    <t>S460015</t>
  </si>
  <si>
    <t>S460193</t>
  </si>
  <si>
    <t>S460093</t>
  </si>
  <si>
    <t>S460094</t>
  </si>
  <si>
    <t>S460194</t>
  </si>
  <si>
    <t>S460016</t>
  </si>
  <si>
    <t>S460097</t>
  </si>
  <si>
    <t>S460117</t>
  </si>
  <si>
    <t>S460195</t>
  </si>
  <si>
    <t>S460098</t>
  </si>
  <si>
    <t>ZZ5</t>
  </si>
  <si>
    <t>100W</t>
  </si>
  <si>
    <t>255/45R19</t>
  </si>
  <si>
    <t>104Y</t>
  </si>
  <si>
    <t>225/40R19</t>
  </si>
  <si>
    <t>235/40R19</t>
  </si>
  <si>
    <t>245/35R18</t>
  </si>
  <si>
    <t>225/35R19</t>
  </si>
  <si>
    <t>88Y</t>
  </si>
  <si>
    <t>255/30R19</t>
  </si>
  <si>
    <t>295/30R19</t>
  </si>
  <si>
    <t>275/30R20</t>
  </si>
  <si>
    <t>103W</t>
  </si>
  <si>
    <t xml:space="preserve">112/110R </t>
  </si>
  <si>
    <t>235/65R16C</t>
  </si>
  <si>
    <t>195/50R13 C</t>
  </si>
  <si>
    <t>104/101J (100/98N)</t>
  </si>
  <si>
    <t>Trailer 13-50</t>
  </si>
  <si>
    <t>195R14 C</t>
  </si>
  <si>
    <t>106/104N</t>
  </si>
  <si>
    <t>AV4</t>
  </si>
  <si>
    <t>Turbosteel (RR) CR11B</t>
  </si>
  <si>
    <t>Turbosteel (RR) CR11B WW</t>
  </si>
  <si>
    <t>255/65R15</t>
  </si>
  <si>
    <t>106V</t>
  </si>
  <si>
    <t>Turbospeed CR27</t>
  </si>
  <si>
    <t>CR227</t>
  </si>
  <si>
    <t>CR227 WW</t>
  </si>
  <si>
    <t>255/60R16</t>
  </si>
  <si>
    <t>255/55R17</t>
  </si>
  <si>
    <t>102W</t>
  </si>
  <si>
    <t>Turbospeed CR228D</t>
  </si>
  <si>
    <t>7.50R16 C</t>
  </si>
  <si>
    <t>112/110N</t>
  </si>
  <si>
    <t>Rangemaster</t>
  </si>
  <si>
    <t>5641M</t>
  </si>
  <si>
    <t>155R15</t>
  </si>
  <si>
    <t>CR6ZZ</t>
  </si>
  <si>
    <t>Netto Preis</t>
  </si>
  <si>
    <t>14677M</t>
  </si>
  <si>
    <t>165/70R10</t>
  </si>
  <si>
    <t>9612M</t>
  </si>
  <si>
    <t>9668M</t>
  </si>
  <si>
    <t>185/70R13</t>
  </si>
  <si>
    <t>9603M</t>
  </si>
  <si>
    <t>14835M</t>
  </si>
  <si>
    <t>175/70R15</t>
  </si>
  <si>
    <t>14836M</t>
  </si>
  <si>
    <t>185/70R15</t>
  </si>
  <si>
    <t>15500M</t>
  </si>
  <si>
    <t>15499M</t>
  </si>
  <si>
    <t>10961M</t>
  </si>
  <si>
    <t>225/65R15</t>
  </si>
  <si>
    <t>3413M</t>
  </si>
  <si>
    <t>185/60R13</t>
  </si>
  <si>
    <t>CR28 Sport</t>
  </si>
  <si>
    <t>4222M</t>
  </si>
  <si>
    <t>205/60R13</t>
  </si>
  <si>
    <t>3414M</t>
  </si>
  <si>
    <t>11466M</t>
  </si>
  <si>
    <t>14755M</t>
  </si>
  <si>
    <t>225/60R15</t>
  </si>
  <si>
    <t>11224M</t>
  </si>
  <si>
    <t>245/60R15</t>
  </si>
  <si>
    <t>13013M</t>
  </si>
  <si>
    <t>275/55R15</t>
  </si>
  <si>
    <t>4752M</t>
  </si>
  <si>
    <t>4151M</t>
  </si>
  <si>
    <t>205/50R15</t>
  </si>
  <si>
    <t>13212M</t>
  </si>
  <si>
    <t>295/50R15</t>
  </si>
  <si>
    <t>8056M</t>
  </si>
  <si>
    <t>185/55R13</t>
  </si>
  <si>
    <t>ZZS</t>
  </si>
  <si>
    <t>15156M</t>
  </si>
  <si>
    <t>ZZR</t>
  </si>
  <si>
    <t>8057M</t>
  </si>
  <si>
    <t>215/55R13</t>
  </si>
  <si>
    <t>15157M</t>
  </si>
  <si>
    <t>15648M</t>
  </si>
  <si>
    <t>82W</t>
  </si>
  <si>
    <t>15822M</t>
  </si>
  <si>
    <t>15726M</t>
  </si>
  <si>
    <t>245/50R13</t>
  </si>
  <si>
    <t>15823M</t>
  </si>
  <si>
    <t>15664M</t>
  </si>
  <si>
    <t>245/40R15</t>
  </si>
  <si>
    <t>CLASSIC</t>
  </si>
  <si>
    <t>STREET LG.</t>
  </si>
  <si>
    <t>Sommer 2018</t>
  </si>
  <si>
    <t>TRAILER</t>
  </si>
  <si>
    <t/>
  </si>
  <si>
    <t>OWL / Auslauf</t>
  </si>
  <si>
    <t>OWL / Q4 2018</t>
  </si>
  <si>
    <t>OWL / Q2 2018</t>
  </si>
  <si>
    <t>Stand 1.1.2018</t>
  </si>
  <si>
    <t>Menge Cooper PW / Classic:</t>
  </si>
  <si>
    <t>Menge  Cooper SUV / 4x4 / Van:</t>
  </si>
  <si>
    <t>Menge Avon PW / CL / STL:</t>
  </si>
  <si>
    <t>Menge Avon SUV / Van:</t>
  </si>
  <si>
    <t>Menge Avon Moto</t>
  </si>
  <si>
    <t>INITIALBESTELLUNG      Sommer 2018</t>
  </si>
  <si>
    <t>SUV / 4x4 
Van Reifen</t>
  </si>
  <si>
    <t>SUV / 4x4
Van Reifen</t>
  </si>
  <si>
    <t>Moto Reifen</t>
  </si>
  <si>
    <t>35 SERIES</t>
  </si>
  <si>
    <t>SUV / 4x4    85 SERIES</t>
  </si>
  <si>
    <t>80 SERIES</t>
  </si>
  <si>
    <t xml:space="preserve"> SERIES</t>
  </si>
  <si>
    <t>VAN   80 SERIES</t>
  </si>
  <si>
    <t>TRAILER 50 SERIES</t>
  </si>
  <si>
    <t>SUV   65 SERIES</t>
  </si>
  <si>
    <t>STREET LEGAL   55 SERIES</t>
  </si>
  <si>
    <t xml:space="preserve"> 45 SERIES</t>
  </si>
  <si>
    <t>CLASSIC STREET LEGAL   80 SERIES</t>
  </si>
  <si>
    <t xml:space="preserve"> 70 SERIES</t>
  </si>
  <si>
    <t xml:space="preserve"> 65 SERIES</t>
  </si>
  <si>
    <t xml:space="preserve"> 55 SERIES</t>
  </si>
  <si>
    <t>CLASSIC   80 SERIES</t>
  </si>
  <si>
    <t>PKW   70 SERIES</t>
  </si>
  <si>
    <t>30 SERIES</t>
  </si>
  <si>
    <t>PKW und 
Classic Reifen</t>
  </si>
  <si>
    <t>PKW  / Classic / Street Legal 
Classic Street Legal</t>
  </si>
  <si>
    <t>CL. ST. LG</t>
  </si>
  <si>
    <t>AMERICAN   SERIES</t>
  </si>
  <si>
    <t>Valuta auf Initialbestellung  1.6.2018</t>
  </si>
  <si>
    <t>Stand 23.11.2017</t>
  </si>
  <si>
    <t>Auslieferwunsch</t>
  </si>
  <si>
    <t>Lieferung</t>
  </si>
  <si>
    <t>Abholbonus</t>
  </si>
  <si>
    <t>Transport</t>
  </si>
  <si>
    <t>Selbstabholung (A)</t>
  </si>
  <si>
    <t>Abholbonus 1.00 CHF</t>
  </si>
  <si>
    <t>www.tyreorders.com</t>
  </si>
  <si>
    <t xml:space="preserve">Login : </t>
  </si>
  <si>
    <t>Les prix nets sont aussi avec le rabais CI</t>
  </si>
  <si>
    <t xml:space="preserve">le rabais commande initiale reste toute la saison </t>
  </si>
  <si>
    <t>KIKI PNEUS</t>
  </si>
  <si>
    <t xml:space="preserve">KIKI PNEUS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</si>
</sst>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[$€]* #,##0.00_);_([$€]* \(#,##0.00\);_([$€]* &quot;-&quot;??_);_(@_)"/>
    <numFmt numFmtId="165" formatCode="dd/mm/yyyy;@"/>
    <numFmt numFmtId="166" formatCode="0_)"/>
    <numFmt numFmtId="167" formatCode="0000000"/>
    <numFmt numFmtId="168" formatCode="000000"/>
    <numFmt numFmtId="169" formatCode="_-* #,##0.00\ &quot;€&quot;_-;\-* #,##0.00\ &quot;€&quot;_-;_-* &quot;-&quot;??\ &quot;€&quot;_-;_-@_-"/>
    <numFmt numFmtId="170" formatCode="[$CHF]\ #,##0.00"/>
    <numFmt numFmtId="171" formatCode="dd\.mm\.yyyy;@"/>
  </numFmts>
  <fonts count="6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6"/>
      <color indexed="8"/>
      <name val="Calibri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1"/>
      <name val="Calibri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9"/>
      <color indexed="10"/>
      <name val="Times New Roman"/>
      <family val="1"/>
    </font>
    <font>
      <b/>
      <sz val="11"/>
      <name val="Arial"/>
      <family val="2"/>
    </font>
    <font>
      <sz val="10"/>
      <name val="Times New Roman"/>
      <family val="1"/>
    </font>
    <font>
      <b/>
      <sz val="9"/>
      <color theme="0"/>
      <name val="Times New Roman"/>
      <family val="1"/>
    </font>
    <font>
      <u/>
      <sz val="16"/>
      <color indexed="12"/>
      <name val="Arial"/>
      <family val="2"/>
    </font>
    <font>
      <sz val="22"/>
      <color indexed="8"/>
      <name val="Calibri"/>
      <family val="2"/>
    </font>
    <font>
      <sz val="28"/>
      <color indexed="8"/>
      <name val="Calibri"/>
      <family val="2"/>
    </font>
    <font>
      <sz val="12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28"/>
      <color indexed="8"/>
      <name val="Arial"/>
      <family val="2"/>
    </font>
    <font>
      <sz val="20"/>
      <color indexed="8"/>
      <name val="Arial"/>
      <family val="2"/>
    </font>
    <font>
      <sz val="9"/>
      <color theme="0"/>
      <name val="Arial"/>
      <family val="2"/>
    </font>
    <font>
      <u/>
      <sz val="9"/>
      <color indexed="12"/>
      <name val="Arial"/>
      <family val="2"/>
    </font>
    <font>
      <b/>
      <sz val="9"/>
      <color indexed="8"/>
      <name val="Arial"/>
      <family val="2"/>
    </font>
    <font>
      <b/>
      <sz val="9"/>
      <color theme="0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6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6"/>
      <color indexed="8"/>
      <name val="Calibri"/>
      <family val="2"/>
    </font>
    <font>
      <sz val="11"/>
      <color theme="0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6"/>
      <name val="Times New Roman"/>
      <family val="1"/>
    </font>
    <font>
      <b/>
      <sz val="18"/>
      <name val="Times New Roman"/>
      <family val="1"/>
    </font>
    <font>
      <sz val="18"/>
      <color indexed="8"/>
      <name val="Calibri"/>
      <family val="2"/>
    </font>
    <font>
      <u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164" fontId="8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8" fillId="0" borderId="0"/>
    <xf numFmtId="0" fontId="9" fillId="0" borderId="0"/>
    <xf numFmtId="0" fontId="17" fillId="0" borderId="0"/>
    <xf numFmtId="0" fontId="11" fillId="0" borderId="0"/>
    <xf numFmtId="0" fontId="7" fillId="0" borderId="0"/>
    <xf numFmtId="0" fontId="17" fillId="0" borderId="0"/>
    <xf numFmtId="0" fontId="17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9" fillId="0" borderId="0"/>
    <xf numFmtId="9" fontId="1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7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9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</cellStyleXfs>
  <cellXfs count="358">
    <xf numFmtId="0" fontId="0" fillId="0" borderId="0" xfId="0"/>
    <xf numFmtId="0" fontId="13" fillId="0" borderId="0" xfId="0" applyFont="1" applyBorder="1"/>
    <xf numFmtId="0" fontId="22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9" fontId="20" fillId="0" borderId="0" xfId="3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18" fillId="0" borderId="0" xfId="6" applyNumberFormat="1" applyFont="1" applyFill="1" applyBorder="1" applyAlignment="1">
      <alignment horizontal="left"/>
    </xf>
    <xf numFmtId="1" fontId="18" fillId="0" borderId="0" xfId="3" applyNumberFormat="1" applyFont="1" applyFill="1" applyBorder="1" applyAlignment="1">
      <alignment horizontal="center"/>
    </xf>
    <xf numFmtId="0" fontId="18" fillId="0" borderId="0" xfId="3" applyNumberFormat="1" applyFont="1" applyFill="1" applyBorder="1" applyAlignment="1">
      <alignment horizontal="center"/>
    </xf>
    <xf numFmtId="0" fontId="18" fillId="0" borderId="0" xfId="3" quotePrefix="1" applyNumberFormat="1" applyFont="1" applyFill="1" applyBorder="1" applyAlignment="1">
      <alignment horizontal="center"/>
    </xf>
    <xf numFmtId="0" fontId="17" fillId="4" borderId="0" xfId="0" applyFont="1" applyFill="1" applyBorder="1" applyAlignment="1">
      <alignment horizontal="left"/>
    </xf>
    <xf numFmtId="2" fontId="19" fillId="4" borderId="0" xfId="0" applyNumberFormat="1" applyFont="1" applyFill="1" applyBorder="1" applyAlignment="1">
      <alignment horizontal="left"/>
    </xf>
    <xf numFmtId="0" fontId="19" fillId="4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" fontId="21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left"/>
    </xf>
    <xf numFmtId="2" fontId="22" fillId="0" borderId="4" xfId="0" applyNumberFormat="1" applyFont="1" applyFill="1" applyBorder="1" applyAlignment="1">
      <alignment horizontal="center"/>
    </xf>
    <xf numFmtId="1" fontId="22" fillId="0" borderId="4" xfId="0" applyNumberFormat="1" applyFont="1" applyFill="1" applyBorder="1" applyAlignment="1">
      <alignment horizontal="center"/>
    </xf>
    <xf numFmtId="170" fontId="22" fillId="0" borderId="4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0" fillId="0" borderId="0" xfId="0"/>
    <xf numFmtId="0" fontId="13" fillId="0" borderId="0" xfId="0" applyFont="1"/>
    <xf numFmtId="0" fontId="13" fillId="0" borderId="0" xfId="0" applyFont="1" applyAlignment="1">
      <alignment vertical="center"/>
    </xf>
    <xf numFmtId="1" fontId="0" fillId="10" borderId="4" xfId="0" applyNumberFormat="1" applyFill="1" applyBorder="1"/>
    <xf numFmtId="1" fontId="0" fillId="5" borderId="4" xfId="0" applyNumberFormat="1" applyFill="1" applyBorder="1"/>
    <xf numFmtId="1" fontId="0" fillId="9" borderId="4" xfId="0" applyNumberFormat="1" applyFill="1" applyBorder="1"/>
    <xf numFmtId="0" fontId="0" fillId="0" borderId="4" xfId="0" applyBorder="1"/>
    <xf numFmtId="166" fontId="25" fillId="0" borderId="0" xfId="0" applyNumberFormat="1" applyFont="1" applyFill="1" applyBorder="1" applyAlignment="1" applyProtection="1">
      <alignment horizontal="left"/>
    </xf>
    <xf numFmtId="0" fontId="32" fillId="0" borderId="0" xfId="0" applyFont="1"/>
    <xf numFmtId="0" fontId="33" fillId="0" borderId="0" xfId="0" applyFont="1"/>
    <xf numFmtId="0" fontId="32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2" applyFont="1" applyAlignment="1" applyProtection="1">
      <alignment vertical="center"/>
    </xf>
    <xf numFmtId="0" fontId="0" fillId="0" borderId="0" xfId="0" applyBorder="1"/>
    <xf numFmtId="0" fontId="35" fillId="0" borderId="0" xfId="0" applyFont="1"/>
    <xf numFmtId="0" fontId="8" fillId="0" borderId="0" xfId="5" applyFont="1" applyBorder="1"/>
    <xf numFmtId="0" fontId="14" fillId="0" borderId="0" xfId="0" applyFont="1"/>
    <xf numFmtId="14" fontId="14" fillId="0" borderId="0" xfId="0" applyNumberFormat="1" applyFont="1"/>
    <xf numFmtId="0" fontId="15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3" fontId="37" fillId="0" borderId="0" xfId="0" quotePrefix="1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39" fillId="0" borderId="0" xfId="0" applyFont="1"/>
    <xf numFmtId="0" fontId="40" fillId="0" borderId="0" xfId="0" applyFont="1"/>
    <xf numFmtId="168" fontId="0" fillId="0" borderId="0" xfId="0" applyNumberFormat="1" applyAlignment="1">
      <alignment horizontal="center"/>
    </xf>
    <xf numFmtId="0" fontId="24" fillId="0" borderId="0" xfId="5" applyFont="1" applyBorder="1"/>
    <xf numFmtId="0" fontId="23" fillId="0" borderId="0" xfId="5" applyFont="1" applyBorder="1"/>
    <xf numFmtId="0" fontId="24" fillId="0" borderId="0" xfId="5" applyFont="1" applyAlignment="1">
      <alignment horizontal="left"/>
    </xf>
    <xf numFmtId="0" fontId="24" fillId="0" borderId="0" xfId="5" applyFont="1" applyBorder="1" applyAlignment="1">
      <alignment vertical="center"/>
    </xf>
    <xf numFmtId="0" fontId="23" fillId="0" borderId="0" xfId="5" applyFont="1" applyBorder="1" applyAlignment="1">
      <alignment horizontal="left"/>
    </xf>
    <xf numFmtId="0" fontId="23" fillId="0" borderId="0" xfId="5" applyFont="1" applyBorder="1" applyAlignment="1">
      <alignment horizontal="left" vertical="center"/>
    </xf>
    <xf numFmtId="0" fontId="35" fillId="0" borderId="0" xfId="0" applyFont="1" applyAlignment="1">
      <alignment vertical="center"/>
    </xf>
    <xf numFmtId="0" fontId="23" fillId="0" borderId="0" xfId="5" applyFont="1" applyBorder="1" applyAlignment="1">
      <alignment horizontal="center" vertical="center"/>
    </xf>
    <xf numFmtId="0" fontId="23" fillId="0" borderId="0" xfId="5" applyFont="1" applyBorder="1" applyAlignment="1" applyProtection="1">
      <alignment horizontal="center" vertical="center"/>
      <protection locked="0"/>
    </xf>
    <xf numFmtId="0" fontId="23" fillId="0" borderId="0" xfId="5" applyFont="1" applyAlignment="1">
      <alignment horizontal="center" vertical="center"/>
    </xf>
    <xf numFmtId="0" fontId="23" fillId="0" borderId="0" xfId="5" applyFont="1" applyBorder="1" applyAlignment="1">
      <alignment vertical="center"/>
    </xf>
    <xf numFmtId="0" fontId="23" fillId="0" borderId="0" xfId="5" applyFont="1" applyBorder="1" applyAlignment="1" applyProtection="1">
      <alignment vertical="center"/>
      <protection locked="0"/>
    </xf>
    <xf numFmtId="0" fontId="23" fillId="0" borderId="1" xfId="5" applyFont="1" applyBorder="1" applyAlignment="1" applyProtection="1">
      <alignment vertical="center"/>
      <protection locked="0"/>
    </xf>
    <xf numFmtId="0" fontId="23" fillId="0" borderId="3" xfId="5" applyFont="1" applyBorder="1" applyAlignment="1" applyProtection="1">
      <alignment vertical="center"/>
      <protection locked="0"/>
    </xf>
    <xf numFmtId="3" fontId="24" fillId="0" borderId="1" xfId="5" applyNumberFormat="1" applyFont="1" applyBorder="1" applyAlignment="1">
      <alignment vertical="center"/>
    </xf>
    <xf numFmtId="3" fontId="24" fillId="0" borderId="3" xfId="5" applyNumberFormat="1" applyFont="1" applyBorder="1" applyAlignment="1">
      <alignment vertical="center"/>
    </xf>
    <xf numFmtId="0" fontId="23" fillId="0" borderId="0" xfId="5" applyFont="1" applyAlignment="1">
      <alignment vertical="center"/>
    </xf>
    <xf numFmtId="0" fontId="24" fillId="0" borderId="0" xfId="5" applyFont="1" applyAlignment="1">
      <alignment vertical="center"/>
    </xf>
    <xf numFmtId="0" fontId="24" fillId="0" borderId="0" xfId="5" applyFont="1" applyBorder="1" applyAlignment="1">
      <alignment horizontal="center" vertical="center"/>
    </xf>
    <xf numFmtId="9" fontId="24" fillId="0" borderId="4" xfId="3" applyNumberFormat="1" applyFont="1" applyFill="1" applyBorder="1" applyAlignment="1">
      <alignment horizontal="center" vertical="center"/>
    </xf>
    <xf numFmtId="10" fontId="24" fillId="3" borderId="4" xfId="5" applyNumberFormat="1" applyFont="1" applyFill="1" applyBorder="1" applyAlignment="1">
      <alignment horizontal="center" vertical="center"/>
    </xf>
    <xf numFmtId="10" fontId="24" fillId="3" borderId="4" xfId="5" applyNumberFormat="1" applyFont="1" applyFill="1" applyBorder="1" applyAlignment="1" applyProtection="1">
      <alignment horizontal="center" vertical="center"/>
      <protection locked="0"/>
    </xf>
    <xf numFmtId="16" fontId="23" fillId="0" borderId="0" xfId="5" applyNumberFormat="1" applyFont="1" applyBorder="1" applyAlignment="1">
      <alignment horizontal="left" vertical="center"/>
    </xf>
    <xf numFmtId="0" fontId="24" fillId="0" borderId="4" xfId="5" applyFont="1" applyBorder="1" applyAlignment="1">
      <alignment horizontal="right" vertical="center"/>
    </xf>
    <xf numFmtId="0" fontId="8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center" vertical="center"/>
    </xf>
    <xf numFmtId="0" fontId="42" fillId="0" borderId="0" xfId="2" applyFont="1" applyBorder="1" applyAlignment="1" applyProtection="1">
      <alignment vertical="center"/>
    </xf>
    <xf numFmtId="3" fontId="24" fillId="0" borderId="0" xfId="5" applyNumberFormat="1" applyFont="1" applyBorder="1" applyAlignment="1">
      <alignment vertical="center"/>
    </xf>
    <xf numFmtId="0" fontId="24" fillId="0" borderId="0" xfId="4" applyFont="1" applyFill="1" applyBorder="1" applyAlignment="1">
      <alignment horizontal="center" vertical="center"/>
    </xf>
    <xf numFmtId="0" fontId="23" fillId="0" borderId="1" xfId="5" applyFont="1" applyBorder="1" applyAlignment="1">
      <alignment vertical="center"/>
    </xf>
    <xf numFmtId="0" fontId="23" fillId="0" borderId="3" xfId="5" applyFont="1" applyBorder="1" applyAlignment="1">
      <alignment vertical="center"/>
    </xf>
    <xf numFmtId="14" fontId="23" fillId="0" borderId="0" xfId="5" applyNumberFormat="1" applyFont="1" applyBorder="1" applyAlignment="1">
      <alignment vertical="center"/>
    </xf>
    <xf numFmtId="0" fontId="24" fillId="0" borderId="1" xfId="5" applyFont="1" applyBorder="1" applyAlignment="1">
      <alignment horizontal="center" vertical="center"/>
    </xf>
    <xf numFmtId="0" fontId="42" fillId="0" borderId="1" xfId="2" applyFont="1" applyBorder="1" applyAlignment="1" applyProtection="1">
      <alignment vertical="center"/>
    </xf>
    <xf numFmtId="0" fontId="24" fillId="0" borderId="3" xfId="5" applyFont="1" applyBorder="1" applyAlignment="1">
      <alignment horizontal="left" vertical="center"/>
    </xf>
    <xf numFmtId="0" fontId="24" fillId="0" borderId="3" xfId="5" applyFont="1" applyBorder="1" applyAlignment="1">
      <alignment horizontal="center" vertical="center"/>
    </xf>
    <xf numFmtId="0" fontId="45" fillId="0" borderId="0" xfId="0" applyFont="1"/>
    <xf numFmtId="0" fontId="23" fillId="0" borderId="3" xfId="0" applyFont="1" applyFill="1" applyBorder="1" applyAlignment="1">
      <alignment horizontal="right" vertical="center"/>
    </xf>
    <xf numFmtId="0" fontId="46" fillId="0" borderId="0" xfId="0" applyFont="1"/>
    <xf numFmtId="0" fontId="45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46" fillId="0" borderId="0" xfId="0" applyFont="1" applyAlignment="1">
      <alignment vertical="center"/>
    </xf>
    <xf numFmtId="0" fontId="23" fillId="0" borderId="1" xfId="0" applyFont="1" applyBorder="1" applyAlignment="1">
      <alignment vertical="center"/>
    </xf>
    <xf numFmtId="0" fontId="46" fillId="0" borderId="0" xfId="0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23" fillId="0" borderId="4" xfId="5" applyFont="1" applyBorder="1" applyAlignment="1">
      <alignment horizontal="right" vertical="center"/>
    </xf>
    <xf numFmtId="9" fontId="24" fillId="0" borderId="3" xfId="3" applyNumberFormat="1" applyFont="1" applyFill="1" applyBorder="1" applyAlignment="1">
      <alignment horizontal="center" vertical="center"/>
    </xf>
    <xf numFmtId="0" fontId="35" fillId="0" borderId="0" xfId="0" applyFont="1" applyBorder="1"/>
    <xf numFmtId="14" fontId="35" fillId="0" borderId="0" xfId="0" applyNumberFormat="1" applyFont="1" applyBorder="1"/>
    <xf numFmtId="0" fontId="23" fillId="0" borderId="4" xfId="5" applyNumberFormat="1" applyFont="1" applyBorder="1" applyAlignment="1">
      <alignment horizontal="left" vertical="center"/>
    </xf>
    <xf numFmtId="16" fontId="23" fillId="0" borderId="7" xfId="5" applyNumberFormat="1" applyFont="1" applyBorder="1" applyAlignment="1">
      <alignment horizontal="center" vertical="center"/>
    </xf>
    <xf numFmtId="0" fontId="23" fillId="0" borderId="4" xfId="0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right" vertical="center"/>
    </xf>
    <xf numFmtId="0" fontId="23" fillId="0" borderId="4" xfId="5" applyFont="1" applyBorder="1" applyAlignment="1">
      <alignment horizontal="center" vertical="center"/>
    </xf>
    <xf numFmtId="0" fontId="45" fillId="0" borderId="4" xfId="0" applyFont="1" applyBorder="1"/>
    <xf numFmtId="0" fontId="45" fillId="0" borderId="0" xfId="0" applyFont="1" applyBorder="1"/>
    <xf numFmtId="0" fontId="23" fillId="0" borderId="7" xfId="0" applyFont="1" applyFill="1" applyBorder="1" applyAlignment="1">
      <alignment horizontal="left" vertical="center"/>
    </xf>
    <xf numFmtId="10" fontId="24" fillId="3" borderId="4" xfId="3" applyNumberFormat="1" applyFont="1" applyFill="1" applyBorder="1" applyAlignment="1">
      <alignment horizontal="center" vertical="center"/>
    </xf>
    <xf numFmtId="0" fontId="24" fillId="0" borderId="0" xfId="5" applyFont="1" applyBorder="1" applyAlignment="1">
      <alignment horizontal="left" vertical="center"/>
    </xf>
    <xf numFmtId="10" fontId="43" fillId="3" borderId="4" xfId="3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23" fillId="0" borderId="4" xfId="5" applyFont="1" applyBorder="1" applyAlignment="1" applyProtection="1">
      <alignment horizontal="center" vertical="center"/>
      <protection locked="0"/>
    </xf>
    <xf numFmtId="0" fontId="23" fillId="0" borderId="4" xfId="5" applyFont="1" applyBorder="1" applyAlignment="1" applyProtection="1">
      <alignment horizontal="center" vertical="center" wrapText="1"/>
      <protection locked="0"/>
    </xf>
    <xf numFmtId="0" fontId="23" fillId="7" borderId="4" xfId="5" applyFont="1" applyFill="1" applyBorder="1" applyAlignment="1" applyProtection="1">
      <alignment horizontal="center" vertical="center"/>
      <protection locked="0"/>
    </xf>
    <xf numFmtId="9" fontId="44" fillId="7" borderId="4" xfId="3" applyNumberFormat="1" applyFont="1" applyFill="1" applyBorder="1" applyAlignment="1">
      <alignment horizontal="center" vertical="center"/>
    </xf>
    <xf numFmtId="9" fontId="23" fillId="0" borderId="0" xfId="5" applyNumberFormat="1" applyFont="1" applyBorder="1" applyAlignment="1">
      <alignment horizontal="center" vertical="center"/>
    </xf>
    <xf numFmtId="9" fontId="23" fillId="7" borderId="4" xfId="5" applyNumberFormat="1" applyFont="1" applyFill="1" applyBorder="1" applyAlignment="1" applyProtection="1">
      <alignment horizontal="center" vertical="center"/>
      <protection locked="0"/>
    </xf>
    <xf numFmtId="9" fontId="24" fillId="3" borderId="4" xfId="3" applyNumberFormat="1" applyFont="1" applyFill="1" applyBorder="1" applyAlignment="1">
      <alignment horizontal="center" vertical="center"/>
    </xf>
    <xf numFmtId="9" fontId="23" fillId="0" borderId="4" xfId="5" applyNumberFormat="1" applyFont="1" applyBorder="1" applyAlignment="1" applyProtection="1">
      <alignment horizontal="center" vertical="center"/>
      <protection locked="0"/>
    </xf>
    <xf numFmtId="9" fontId="24" fillId="8" borderId="4" xfId="3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6" fillId="0" borderId="0" xfId="0" applyFont="1" applyBorder="1"/>
    <xf numFmtId="0" fontId="41" fillId="0" borderId="0" xfId="5" applyFont="1" applyBorder="1" applyAlignment="1">
      <alignment horizontal="center" vertical="center"/>
    </xf>
    <xf numFmtId="0" fontId="41" fillId="2" borderId="0" xfId="5" applyFont="1" applyFill="1" applyBorder="1" applyAlignment="1">
      <alignment horizontal="center" vertical="center"/>
    </xf>
    <xf numFmtId="0" fontId="41" fillId="0" borderId="0" xfId="0" applyFont="1" applyAlignment="1">
      <alignment vertical="center"/>
    </xf>
    <xf numFmtId="3" fontId="44" fillId="2" borderId="0" xfId="5" applyNumberFormat="1" applyFont="1" applyFill="1" applyBorder="1" applyAlignment="1">
      <alignment vertical="center"/>
    </xf>
    <xf numFmtId="0" fontId="46" fillId="0" borderId="3" xfId="0" applyFont="1" applyBorder="1" applyAlignment="1">
      <alignment vertical="center"/>
    </xf>
    <xf numFmtId="0" fontId="46" fillId="0" borderId="4" xfId="0" applyFont="1" applyBorder="1" applyAlignment="1">
      <alignment vertical="center"/>
    </xf>
    <xf numFmtId="0" fontId="45" fillId="0" borderId="4" xfId="0" applyFont="1" applyBorder="1" applyAlignment="1">
      <alignment vertical="center"/>
    </xf>
    <xf numFmtId="171" fontId="23" fillId="0" borderId="0" xfId="5" applyNumberFormat="1" applyFont="1" applyFill="1" applyBorder="1" applyAlignment="1">
      <alignment horizontal="center" vertical="center"/>
    </xf>
    <xf numFmtId="0" fontId="46" fillId="0" borderId="0" xfId="0" applyFont="1" applyBorder="1" applyAlignment="1">
      <alignment vertical="center"/>
    </xf>
    <xf numFmtId="0" fontId="23" fillId="0" borderId="4" xfId="5" applyFont="1" applyBorder="1" applyAlignment="1">
      <alignment vertical="center"/>
    </xf>
    <xf numFmtId="0" fontId="23" fillId="0" borderId="0" xfId="5" applyFont="1" applyBorder="1" applyAlignment="1">
      <alignment horizontal="center"/>
    </xf>
    <xf numFmtId="0" fontId="23" fillId="0" borderId="3" xfId="5" applyFont="1" applyBorder="1" applyAlignment="1">
      <alignment horizontal="left" vertical="center"/>
    </xf>
    <xf numFmtId="0" fontId="23" fillId="0" borderId="3" xfId="0" applyFont="1" applyBorder="1" applyAlignment="1">
      <alignment vertical="center"/>
    </xf>
    <xf numFmtId="0" fontId="46" fillId="0" borderId="1" xfId="0" applyFont="1" applyBorder="1" applyAlignment="1">
      <alignment vertical="center"/>
    </xf>
    <xf numFmtId="1" fontId="18" fillId="0" borderId="0" xfId="6" applyNumberFormat="1" applyFont="1" applyFill="1" applyBorder="1" applyAlignment="1">
      <alignment horizontal="center" vertical="center" wrapText="1"/>
    </xf>
    <xf numFmtId="1" fontId="26" fillId="0" borderId="0" xfId="0" applyNumberFormat="1" applyFont="1" applyFill="1" applyBorder="1"/>
    <xf numFmtId="0" fontId="27" fillId="0" borderId="0" xfId="0" applyFont="1" applyFill="1" applyBorder="1" applyAlignment="1">
      <alignment horizontal="center"/>
    </xf>
    <xf numFmtId="2" fontId="22" fillId="15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1" fontId="0" fillId="9" borderId="0" xfId="0" applyNumberFormat="1" applyFill="1"/>
    <xf numFmtId="2" fontId="0" fillId="9" borderId="0" xfId="0" applyNumberFormat="1" applyFill="1"/>
    <xf numFmtId="1" fontId="0" fillId="10" borderId="0" xfId="0" applyNumberFormat="1" applyFill="1"/>
    <xf numFmtId="2" fontId="0" fillId="10" borderId="0" xfId="0" applyNumberFormat="1" applyFill="1"/>
    <xf numFmtId="1" fontId="0" fillId="5" borderId="0" xfId="0" applyNumberFormat="1" applyFill="1"/>
    <xf numFmtId="2" fontId="0" fillId="5" borderId="0" xfId="0" applyNumberFormat="1" applyFill="1"/>
    <xf numFmtId="1" fontId="53" fillId="0" borderId="0" xfId="0" applyNumberFormat="1" applyFont="1" applyAlignment="1">
      <alignment horizontal="left"/>
    </xf>
    <xf numFmtId="1" fontId="0" fillId="15" borderId="4" xfId="0" applyNumberFormat="1" applyFill="1" applyBorder="1"/>
    <xf numFmtId="1" fontId="0" fillId="15" borderId="0" xfId="0" applyNumberFormat="1" applyFill="1"/>
    <xf numFmtId="168" fontId="23" fillId="0" borderId="4" xfId="0" applyNumberFormat="1" applyFont="1" applyBorder="1" applyAlignment="1">
      <alignment horizontal="center" vertical="center"/>
    </xf>
    <xf numFmtId="1" fontId="0" fillId="16" borderId="4" xfId="0" applyNumberFormat="1" applyFill="1" applyBorder="1"/>
    <xf numFmtId="2" fontId="0" fillId="16" borderId="0" xfId="0" applyNumberFormat="1" applyFill="1"/>
    <xf numFmtId="1" fontId="0" fillId="16" borderId="0" xfId="0" applyNumberFormat="1" applyFill="1"/>
    <xf numFmtId="9" fontId="54" fillId="0" borderId="0" xfId="0" applyNumberFormat="1" applyFont="1"/>
    <xf numFmtId="166" fontId="25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7" fontId="22" fillId="0" borderId="4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170" fontId="22" fillId="0" borderId="4" xfId="0" applyNumberFormat="1" applyFont="1" applyFill="1" applyBorder="1" applyAlignment="1">
      <alignment horizontal="center" vertical="center"/>
    </xf>
    <xf numFmtId="2" fontId="22" fillId="0" borderId="4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2" fillId="0" borderId="4" xfId="0" applyNumberFormat="1" applyFont="1" applyFill="1" applyBorder="1" applyAlignment="1">
      <alignment horizontal="center" vertical="center"/>
    </xf>
    <xf numFmtId="2" fontId="0" fillId="15" borderId="0" xfId="0" applyNumberFormat="1" applyFill="1"/>
    <xf numFmtId="0" fontId="59" fillId="0" borderId="0" xfId="0" applyFont="1" applyBorder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1" fontId="0" fillId="15" borderId="0" xfId="0" applyNumberFormat="1" applyFill="1" applyAlignment="1">
      <alignment vertical="center"/>
    </xf>
    <xf numFmtId="1" fontId="0" fillId="9" borderId="0" xfId="0" applyNumberFormat="1" applyFill="1" applyAlignment="1">
      <alignment vertical="center"/>
    </xf>
    <xf numFmtId="2" fontId="0" fillId="16" borderId="0" xfId="0" applyNumberFormat="1" applyFill="1" applyAlignment="1">
      <alignment vertical="center"/>
    </xf>
    <xf numFmtId="0" fontId="0" fillId="10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1" fontId="0" fillId="15" borderId="0" xfId="0" applyNumberFormat="1" applyFill="1" applyAlignment="1">
      <alignment horizontal="left" vertical="center"/>
    </xf>
    <xf numFmtId="1" fontId="0" fillId="9" borderId="0" xfId="0" applyNumberFormat="1" applyFill="1" applyAlignment="1">
      <alignment horizontal="left" vertical="center"/>
    </xf>
    <xf numFmtId="1" fontId="0" fillId="16" borderId="0" xfId="0" applyNumberFormat="1" applyFill="1" applyAlignment="1">
      <alignment horizontal="left" vertical="center"/>
    </xf>
    <xf numFmtId="167" fontId="22" fillId="10" borderId="4" xfId="0" applyNumberFormat="1" applyFont="1" applyFill="1" applyBorder="1" applyAlignment="1">
      <alignment horizontal="center" vertical="center"/>
    </xf>
    <xf numFmtId="0" fontId="22" fillId="10" borderId="4" xfId="0" applyFont="1" applyFill="1" applyBorder="1" applyAlignment="1">
      <alignment horizontal="center" vertical="center"/>
    </xf>
    <xf numFmtId="2" fontId="22" fillId="10" borderId="4" xfId="0" applyNumberFormat="1" applyFont="1" applyFill="1" applyBorder="1" applyAlignment="1">
      <alignment horizontal="center" vertical="center"/>
    </xf>
    <xf numFmtId="1" fontId="22" fillId="15" borderId="4" xfId="0" applyNumberFormat="1" applyFont="1" applyFill="1" applyBorder="1" applyAlignment="1">
      <alignment horizontal="center" vertical="center"/>
    </xf>
    <xf numFmtId="170" fontId="22" fillId="15" borderId="4" xfId="0" applyNumberFormat="1" applyFont="1" applyFill="1" applyBorder="1" applyAlignment="1">
      <alignment horizontal="center" vertical="center"/>
    </xf>
    <xf numFmtId="2" fontId="22" fillId="15" borderId="4" xfId="0" applyNumberFormat="1" applyFont="1" applyFill="1" applyBorder="1" applyAlignment="1">
      <alignment horizontal="center" vertical="center"/>
    </xf>
    <xf numFmtId="167" fontId="22" fillId="0" borderId="4" xfId="16" applyNumberFormat="1" applyFont="1" applyFill="1" applyBorder="1" applyAlignment="1">
      <alignment horizontal="center" vertical="center"/>
    </xf>
    <xf numFmtId="167" fontId="22" fillId="10" borderId="4" xfId="16" applyNumberFormat="1" applyFont="1" applyFill="1" applyBorder="1" applyAlignment="1">
      <alignment horizontal="center" vertical="center"/>
    </xf>
    <xf numFmtId="2" fontId="22" fillId="0" borderId="8" xfId="7" applyNumberFormat="1" applyFont="1" applyFill="1" applyBorder="1" applyAlignment="1">
      <alignment horizontal="center" vertical="center"/>
    </xf>
    <xf numFmtId="0" fontId="22" fillId="0" borderId="8" xfId="7" applyFont="1" applyFill="1" applyBorder="1" applyAlignment="1">
      <alignment horizontal="center" vertical="center"/>
    </xf>
    <xf numFmtId="0" fontId="25" fillId="0" borderId="8" xfId="7" applyFont="1" applyFill="1" applyBorder="1" applyAlignment="1">
      <alignment horizontal="center" vertical="center"/>
    </xf>
    <xf numFmtId="0" fontId="26" fillId="14" borderId="8" xfId="7" applyFont="1" applyFill="1" applyBorder="1" applyAlignment="1">
      <alignment horizontal="center" vertical="center"/>
    </xf>
    <xf numFmtId="1" fontId="26" fillId="14" borderId="8" xfId="7" applyNumberFormat="1" applyFont="1" applyFill="1" applyBorder="1" applyAlignment="1">
      <alignment horizontal="center" vertical="center"/>
    </xf>
    <xf numFmtId="167" fontId="22" fillId="15" borderId="4" xfId="16" applyNumberFormat="1" applyFont="1" applyFill="1" applyBorder="1" applyAlignment="1">
      <alignment horizontal="center" vertical="center"/>
    </xf>
    <xf numFmtId="1" fontId="22" fillId="0" borderId="4" xfId="0" applyNumberFormat="1" applyFont="1" applyFill="1" applyBorder="1" applyAlignment="1">
      <alignment horizontal="left"/>
    </xf>
    <xf numFmtId="9" fontId="22" fillId="0" borderId="4" xfId="0" applyNumberFormat="1" applyFont="1" applyFill="1" applyBorder="1" applyAlignment="1">
      <alignment horizontal="center"/>
    </xf>
    <xf numFmtId="166" fontId="25" fillId="0" borderId="4" xfId="0" applyNumberFormat="1" applyFont="1" applyFill="1" applyBorder="1" applyAlignment="1" applyProtection="1">
      <alignment horizontal="left"/>
    </xf>
    <xf numFmtId="1" fontId="25" fillId="0" borderId="4" xfId="0" applyNumberFormat="1" applyFont="1" applyFill="1" applyBorder="1" applyAlignment="1" applyProtection="1">
      <alignment horizontal="center"/>
    </xf>
    <xf numFmtId="2" fontId="22" fillId="0" borderId="4" xfId="7" applyNumberFormat="1" applyFont="1" applyFill="1" applyBorder="1" applyAlignment="1">
      <alignment horizontal="center" vertical="center"/>
    </xf>
    <xf numFmtId="0" fontId="22" fillId="0" borderId="4" xfId="7" applyFont="1" applyFill="1" applyBorder="1" applyAlignment="1">
      <alignment horizontal="center" vertical="center"/>
    </xf>
    <xf numFmtId="0" fontId="25" fillId="0" borderId="4" xfId="7" applyFont="1" applyFill="1" applyBorder="1" applyAlignment="1">
      <alignment horizontal="center" vertical="center"/>
    </xf>
    <xf numFmtId="1" fontId="22" fillId="0" borderId="10" xfId="0" applyNumberFormat="1" applyFont="1" applyFill="1" applyBorder="1" applyAlignment="1">
      <alignment horizontal="center" vertical="center"/>
    </xf>
    <xf numFmtId="170" fontId="22" fillId="0" borderId="10" xfId="0" applyNumberFormat="1" applyFont="1" applyFill="1" applyBorder="1" applyAlignment="1">
      <alignment horizontal="center" vertical="center"/>
    </xf>
    <xf numFmtId="2" fontId="22" fillId="0" borderId="10" xfId="0" applyNumberFormat="1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22" fillId="12" borderId="3" xfId="16" applyFont="1" applyFill="1" applyBorder="1" applyAlignment="1">
      <alignment horizontal="center" vertical="center"/>
    </xf>
    <xf numFmtId="167" fontId="22" fillId="0" borderId="10" xfId="16" applyNumberFormat="1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0" fontId="26" fillId="11" borderId="4" xfId="7" applyFont="1" applyFill="1" applyBorder="1" applyAlignment="1">
      <alignment horizontal="center" vertical="center"/>
    </xf>
    <xf numFmtId="1" fontId="26" fillId="11" borderId="4" xfId="7" applyNumberFormat="1" applyFont="1" applyFill="1" applyBorder="1" applyAlignment="1">
      <alignment horizontal="center" vertical="center"/>
    </xf>
    <xf numFmtId="167" fontId="22" fillId="0" borderId="4" xfId="16" applyNumberFormat="1" applyFont="1" applyFill="1" applyBorder="1" applyAlignment="1">
      <alignment horizontal="center"/>
    </xf>
    <xf numFmtId="2" fontId="22" fillId="0" borderId="8" xfId="7" applyNumberFormat="1" applyFont="1" applyFill="1" applyBorder="1" applyAlignment="1">
      <alignment horizontal="center"/>
    </xf>
    <xf numFmtId="0" fontId="22" fillId="0" borderId="8" xfId="7" applyFont="1" applyFill="1" applyBorder="1" applyAlignment="1">
      <alignment horizontal="center"/>
    </xf>
    <xf numFmtId="0" fontId="25" fillId="0" borderId="8" xfId="7" applyFont="1" applyFill="1" applyBorder="1" applyAlignment="1">
      <alignment horizontal="center"/>
    </xf>
    <xf numFmtId="0" fontId="26" fillId="14" borderId="8" xfId="7" applyFont="1" applyFill="1" applyBorder="1" applyAlignment="1">
      <alignment horizontal="center"/>
    </xf>
    <xf numFmtId="1" fontId="26" fillId="14" borderId="8" xfId="7" applyNumberFormat="1" applyFont="1" applyFill="1" applyBorder="1" applyAlignment="1">
      <alignment horizontal="center"/>
    </xf>
    <xf numFmtId="167" fontId="22" fillId="0" borderId="10" xfId="16" applyNumberFormat="1" applyFont="1" applyFill="1" applyBorder="1" applyAlignment="1">
      <alignment horizontal="center"/>
    </xf>
    <xf numFmtId="1" fontId="22" fillId="0" borderId="10" xfId="0" applyNumberFormat="1" applyFont="1" applyFill="1" applyBorder="1" applyAlignment="1">
      <alignment horizontal="center"/>
    </xf>
    <xf numFmtId="2" fontId="22" fillId="0" borderId="10" xfId="0" applyNumberFormat="1" applyFont="1" applyFill="1" applyBorder="1" applyAlignment="1">
      <alignment horizontal="center"/>
    </xf>
    <xf numFmtId="170" fontId="22" fillId="0" borderId="10" xfId="0" applyNumberFormat="1" applyFont="1" applyFill="1" applyBorder="1" applyAlignment="1">
      <alignment horizontal="center"/>
    </xf>
    <xf numFmtId="0" fontId="23" fillId="12" borderId="3" xfId="0" applyFont="1" applyFill="1" applyBorder="1"/>
    <xf numFmtId="0" fontId="35" fillId="12" borderId="3" xfId="0" applyFont="1" applyFill="1" applyBorder="1" applyAlignment="1">
      <alignment horizontal="center"/>
    </xf>
    <xf numFmtId="0" fontId="30" fillId="12" borderId="3" xfId="16" applyFont="1" applyFill="1" applyBorder="1" applyAlignment="1">
      <alignment horizontal="left"/>
    </xf>
    <xf numFmtId="171" fontId="0" fillId="0" borderId="4" xfId="0" applyNumberFormat="1" applyBorder="1" applyAlignment="1">
      <alignment horizontal="left"/>
    </xf>
    <xf numFmtId="171" fontId="0" fillId="0" borderId="4" xfId="0" applyNumberFormat="1" applyBorder="1" applyAlignment="1"/>
    <xf numFmtId="0" fontId="46" fillId="0" borderId="6" xfId="0" applyFont="1" applyBorder="1"/>
    <xf numFmtId="0" fontId="46" fillId="0" borderId="1" xfId="0" applyFont="1" applyBorder="1"/>
    <xf numFmtId="0" fontId="45" fillId="0" borderId="2" xfId="0" applyFont="1" applyBorder="1"/>
    <xf numFmtId="0" fontId="46" fillId="0" borderId="7" xfId="0" applyFont="1" applyBorder="1"/>
    <xf numFmtId="0" fontId="46" fillId="0" borderId="3" xfId="0" applyFont="1" applyBorder="1"/>
    <xf numFmtId="0" fontId="45" fillId="0" borderId="5" xfId="0" applyFont="1" applyBorder="1"/>
    <xf numFmtId="9" fontId="20" fillId="0" borderId="0" xfId="0" applyNumberFormat="1" applyFont="1" applyFill="1" applyBorder="1" applyAlignment="1">
      <alignment horizontal="center"/>
    </xf>
    <xf numFmtId="9" fontId="20" fillId="0" borderId="0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47" fillId="0" borderId="4" xfId="0" applyFont="1" applyBorder="1" applyAlignment="1">
      <alignment horizontal="left" vertical="top" wrapText="1"/>
    </xf>
    <xf numFmtId="0" fontId="47" fillId="0" borderId="4" xfId="0" applyFont="1" applyBorder="1" applyAlignment="1">
      <alignment horizontal="left" vertical="top"/>
    </xf>
    <xf numFmtId="0" fontId="23" fillId="0" borderId="4" xfId="5" applyFont="1" applyBorder="1" applyAlignment="1">
      <alignment vertical="center"/>
    </xf>
    <xf numFmtId="0" fontId="46" fillId="0" borderId="4" xfId="0" applyFont="1" applyBorder="1" applyAlignment="1">
      <alignment horizontal="center" vertical="center"/>
    </xf>
    <xf numFmtId="0" fontId="46" fillId="0" borderId="4" xfId="0" applyFont="1" applyBorder="1" applyAlignment="1">
      <alignment vertical="center"/>
    </xf>
    <xf numFmtId="0" fontId="46" fillId="0" borderId="7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28" fillId="12" borderId="4" xfId="4" applyFont="1" applyFill="1" applyBorder="1" applyAlignment="1">
      <alignment horizontal="center" vertical="center"/>
    </xf>
    <xf numFmtId="0" fontId="45" fillId="0" borderId="4" xfId="0" applyFont="1" applyBorder="1" applyAlignment="1">
      <alignment vertical="center"/>
    </xf>
    <xf numFmtId="0" fontId="45" fillId="0" borderId="4" xfId="0" applyFont="1" applyBorder="1" applyAlignment="1"/>
    <xf numFmtId="0" fontId="23" fillId="0" borderId="4" xfId="5" applyFont="1" applyBorder="1" applyAlignment="1">
      <alignment horizontal="center" vertical="center" textRotation="90"/>
    </xf>
    <xf numFmtId="0" fontId="45" fillId="0" borderId="4" xfId="0" applyFont="1" applyBorder="1" applyAlignment="1">
      <alignment horizontal="center" vertical="center" textRotation="90"/>
    </xf>
    <xf numFmtId="0" fontId="46" fillId="0" borderId="4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6" fillId="0" borderId="7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4" fillId="0" borderId="4" xfId="5" applyFont="1" applyBorder="1" applyAlignment="1">
      <alignment vertical="center"/>
    </xf>
    <xf numFmtId="0" fontId="43" fillId="0" borderId="4" xfId="0" applyFont="1" applyBorder="1" applyAlignment="1">
      <alignment vertical="center"/>
    </xf>
    <xf numFmtId="0" fontId="45" fillId="12" borderId="4" xfId="0" applyFont="1" applyFill="1" applyBorder="1" applyAlignment="1">
      <alignment horizontal="center" vertical="center"/>
    </xf>
    <xf numFmtId="0" fontId="49" fillId="0" borderId="7" xfId="0" applyFont="1" applyBorder="1" applyAlignment="1">
      <alignment horizontal="right" vertical="center" wrapText="1"/>
    </xf>
    <xf numFmtId="0" fontId="0" fillId="0" borderId="5" xfId="0" applyBorder="1" applyAlignment="1">
      <alignment horizontal="right" vertical="center"/>
    </xf>
    <xf numFmtId="0" fontId="49" fillId="0" borderId="4" xfId="0" applyFont="1" applyBorder="1" applyAlignment="1">
      <alignment horizontal="right" vertical="center" wrapText="1"/>
    </xf>
    <xf numFmtId="0" fontId="49" fillId="0" borderId="4" xfId="0" applyFont="1" applyBorder="1" applyAlignment="1">
      <alignment horizontal="right" vertical="center"/>
    </xf>
    <xf numFmtId="0" fontId="24" fillId="12" borderId="4" xfId="4" applyFont="1" applyFill="1" applyBorder="1" applyAlignment="1">
      <alignment horizontal="center" vertical="center"/>
    </xf>
    <xf numFmtId="0" fontId="46" fillId="12" borderId="4" xfId="0" applyFont="1" applyFill="1" applyBorder="1" applyAlignment="1">
      <alignment horizontal="center" vertical="center"/>
    </xf>
    <xf numFmtId="0" fontId="50" fillId="0" borderId="7" xfId="5" applyFont="1" applyBorder="1" applyAlignment="1">
      <alignment horizontal="right" vertical="center"/>
    </xf>
    <xf numFmtId="0" fontId="50" fillId="0" borderId="3" xfId="5" applyFont="1" applyBorder="1" applyAlignment="1">
      <alignment horizontal="right" vertical="center"/>
    </xf>
    <xf numFmtId="0" fontId="50" fillId="0" borderId="5" xfId="5" applyFont="1" applyBorder="1" applyAlignment="1">
      <alignment horizontal="right" vertical="center"/>
    </xf>
    <xf numFmtId="0" fontId="23" fillId="0" borderId="8" xfId="5" applyFont="1" applyBorder="1" applyAlignment="1">
      <alignment horizontal="center" vertical="center" textRotation="90"/>
    </xf>
    <xf numFmtId="0" fontId="45" fillId="0" borderId="9" xfId="0" applyFont="1" applyBorder="1" applyAlignment="1">
      <alignment horizontal="center" vertical="center" textRotation="90"/>
    </xf>
    <xf numFmtId="0" fontId="45" fillId="0" borderId="10" xfId="0" applyFont="1" applyBorder="1" applyAlignment="1">
      <alignment horizontal="center" vertical="center" textRotation="90"/>
    </xf>
    <xf numFmtId="0" fontId="24" fillId="0" borderId="6" xfId="4" applyFont="1" applyFill="1" applyBorder="1" applyAlignment="1">
      <alignment horizontal="center" vertical="center"/>
    </xf>
    <xf numFmtId="0" fontId="24" fillId="0" borderId="1" xfId="4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9" fontId="46" fillId="0" borderId="4" xfId="3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vertical="center"/>
    </xf>
    <xf numFmtId="171" fontId="23" fillId="0" borderId="0" xfId="5" applyNumberFormat="1" applyFont="1" applyFill="1" applyBorder="1" applyAlignment="1">
      <alignment horizontal="center" vertical="center"/>
    </xf>
    <xf numFmtId="0" fontId="46" fillId="0" borderId="0" xfId="0" applyFont="1" applyBorder="1" applyAlignment="1">
      <alignment vertical="center"/>
    </xf>
    <xf numFmtId="0" fontId="51" fillId="6" borderId="4" xfId="4" applyFont="1" applyFill="1" applyBorder="1" applyAlignment="1">
      <alignment horizontal="center" vertical="center"/>
    </xf>
    <xf numFmtId="0" fontId="52" fillId="6" borderId="4" xfId="0" applyFont="1" applyFill="1" applyBorder="1" applyAlignment="1">
      <alignment horizontal="center" vertical="center"/>
    </xf>
    <xf numFmtId="2" fontId="23" fillId="2" borderId="4" xfId="5" applyNumberFormat="1" applyFont="1" applyFill="1" applyBorder="1" applyAlignment="1">
      <alignment horizontal="center" vertical="center" textRotation="90"/>
    </xf>
    <xf numFmtId="0" fontId="24" fillId="0" borderId="4" xfId="4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vertical="center"/>
    </xf>
    <xf numFmtId="0" fontId="24" fillId="0" borderId="7" xfId="4" applyFont="1" applyFill="1" applyBorder="1" applyAlignment="1">
      <alignment horizontal="center" vertical="center"/>
    </xf>
    <xf numFmtId="0" fontId="24" fillId="0" borderId="3" xfId="4" applyFont="1" applyFill="1" applyBorder="1" applyAlignment="1">
      <alignment horizontal="center" vertical="center"/>
    </xf>
    <xf numFmtId="0" fontId="24" fillId="0" borderId="5" xfId="4" applyFont="1" applyFill="1" applyBorder="1" applyAlignment="1">
      <alignment horizontal="center" vertical="center"/>
    </xf>
    <xf numFmtId="0" fontId="51" fillId="13" borderId="4" xfId="4" applyFont="1" applyFill="1" applyBorder="1" applyAlignment="1">
      <alignment horizontal="center" vertical="center"/>
    </xf>
    <xf numFmtId="0" fontId="52" fillId="13" borderId="4" xfId="0" applyFont="1" applyFill="1" applyBorder="1" applyAlignment="1">
      <alignment horizontal="center" vertical="center"/>
    </xf>
    <xf numFmtId="0" fontId="23" fillId="0" borderId="0" xfId="5" applyFont="1" applyBorder="1" applyAlignment="1">
      <alignment horizontal="center"/>
    </xf>
    <xf numFmtId="0" fontId="23" fillId="0" borderId="4" xfId="0" applyFont="1" applyBorder="1" applyAlignment="1">
      <alignment horizontal="center" vertical="center"/>
    </xf>
    <xf numFmtId="165" fontId="23" fillId="0" borderId="1" xfId="4" applyNumberFormat="1" applyFont="1" applyBorder="1" applyAlignment="1">
      <alignment horizontal="left" vertical="center"/>
    </xf>
    <xf numFmtId="0" fontId="4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3" fillId="0" borderId="3" xfId="4" applyFont="1" applyBorder="1" applyAlignment="1">
      <alignment horizontal="left" vertical="center"/>
    </xf>
    <xf numFmtId="0" fontId="11" fillId="0" borderId="3" xfId="0" applyFont="1" applyBorder="1" applyAlignment="1"/>
    <xf numFmtId="0" fontId="23" fillId="0" borderId="1" xfId="4" applyFont="1" applyBorder="1" applyAlignment="1">
      <alignment horizontal="left" vertical="center"/>
    </xf>
    <xf numFmtId="0" fontId="23" fillId="0" borderId="3" xfId="5" applyFont="1" applyBorder="1" applyAlignment="1">
      <alignment horizontal="left" vertical="center"/>
    </xf>
    <xf numFmtId="0" fontId="23" fillId="0" borderId="3" xfId="0" applyFont="1" applyBorder="1" applyAlignment="1">
      <alignment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4" xfId="0" applyFont="1" applyBorder="1" applyAlignment="1"/>
    <xf numFmtId="14" fontId="23" fillId="0" borderId="3" xfId="5" applyNumberFormat="1" applyFont="1" applyBorder="1" applyAlignment="1">
      <alignment horizontal="left" vertical="center"/>
    </xf>
    <xf numFmtId="0" fontId="23" fillId="0" borderId="1" xfId="5" applyFont="1" applyBorder="1" applyAlignment="1">
      <alignment horizontal="left" vertical="center"/>
    </xf>
    <xf numFmtId="0" fontId="60" fillId="12" borderId="4" xfId="2" applyFont="1" applyFill="1" applyBorder="1" applyAlignment="1" applyProtection="1">
      <alignment horizontal="center" vertical="center"/>
    </xf>
    <xf numFmtId="0" fontId="0" fillId="0" borderId="4" xfId="0" applyBorder="1" applyAlignment="1"/>
    <xf numFmtId="171" fontId="0" fillId="0" borderId="4" xfId="0" applyNumberFormat="1" applyBorder="1" applyAlignment="1">
      <alignment horizontal="left"/>
    </xf>
    <xf numFmtId="171" fontId="0" fillId="0" borderId="4" xfId="0" applyNumberFormat="1" applyBorder="1" applyAlignment="1"/>
    <xf numFmtId="0" fontId="0" fillId="0" borderId="7" xfId="0" applyBorder="1" applyAlignment="1">
      <alignment horizontal="left"/>
    </xf>
    <xf numFmtId="0" fontId="0" fillId="0" borderId="5" xfId="0" applyBorder="1" applyAlignment="1"/>
    <xf numFmtId="0" fontId="0" fillId="9" borderId="4" xfId="0" applyFill="1" applyBorder="1" applyAlignment="1"/>
    <xf numFmtId="0" fontId="0" fillId="0" borderId="0" xfId="0" applyAlignment="1"/>
    <xf numFmtId="0" fontId="0" fillId="10" borderId="4" xfId="0" applyFill="1" applyBorder="1" applyAlignment="1"/>
    <xf numFmtId="0" fontId="0" fillId="5" borderId="4" xfId="0" applyFill="1" applyBorder="1" applyAlignment="1"/>
    <xf numFmtId="0" fontId="0" fillId="15" borderId="4" xfId="0" applyFill="1" applyBorder="1" applyAlignment="1"/>
    <xf numFmtId="0" fontId="0" fillId="0" borderId="0" xfId="0" applyBorder="1" applyAlignment="1"/>
    <xf numFmtId="9" fontId="0" fillId="0" borderId="0" xfId="0" applyNumberFormat="1" applyBorder="1" applyAlignment="1">
      <alignment horizontal="left"/>
    </xf>
    <xf numFmtId="9" fontId="0" fillId="0" borderId="0" xfId="0" applyNumberFormat="1" applyBorder="1" applyAlignment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8" fontId="0" fillId="16" borderId="7" xfId="0" applyNumberFormat="1" applyFill="1" applyBorder="1" applyAlignment="1"/>
    <xf numFmtId="168" fontId="0" fillId="16" borderId="5" xfId="0" applyNumberFormat="1" applyFill="1" applyBorder="1" applyAlignment="1"/>
    <xf numFmtId="0" fontId="0" fillId="0" borderId="4" xfId="0" applyBorder="1" applyAlignment="1">
      <alignment horizontal="left"/>
    </xf>
    <xf numFmtId="9" fontId="0" fillId="0" borderId="4" xfId="0" applyNumberFormat="1" applyBorder="1" applyAlignment="1">
      <alignment horizontal="left"/>
    </xf>
    <xf numFmtId="9" fontId="0" fillId="0" borderId="4" xfId="0" applyNumberFormat="1" applyBorder="1" applyAlignment="1"/>
    <xf numFmtId="1" fontId="26" fillId="11" borderId="4" xfId="7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25" fillId="0" borderId="4" xfId="0" applyNumberFormat="1" applyFont="1" applyFill="1" applyBorder="1" applyAlignment="1" applyProtection="1">
      <alignment horizontal="left"/>
    </xf>
    <xf numFmtId="1" fontId="18" fillId="0" borderId="4" xfId="6" applyNumberFormat="1" applyFont="1" applyFill="1" applyBorder="1" applyAlignment="1">
      <alignment horizontal="right"/>
    </xf>
    <xf numFmtId="10" fontId="18" fillId="0" borderId="4" xfId="3" applyNumberFormat="1" applyFont="1" applyFill="1" applyBorder="1" applyAlignment="1">
      <alignment horizontal="center"/>
    </xf>
    <xf numFmtId="0" fontId="55" fillId="0" borderId="4" xfId="0" applyFont="1" applyBorder="1" applyAlignment="1">
      <alignment horizontal="center"/>
    </xf>
    <xf numFmtId="1" fontId="18" fillId="0" borderId="4" xfId="6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8" fontId="22" fillId="0" borderId="4" xfId="0" applyNumberFormat="1" applyFont="1" applyFill="1" applyBorder="1" applyAlignment="1">
      <alignment horizontal="left"/>
    </xf>
    <xf numFmtId="0" fontId="58" fillId="0" borderId="4" xfId="0" applyFont="1" applyFill="1" applyBorder="1" applyAlignment="1">
      <alignment horizontal="center" vertical="center" wrapText="1"/>
    </xf>
    <xf numFmtId="0" fontId="59" fillId="0" borderId="4" xfId="0" applyFont="1" applyBorder="1" applyAlignment="1">
      <alignment horizontal="center" vertical="center"/>
    </xf>
    <xf numFmtId="1" fontId="10" fillId="0" borderId="4" xfId="6" applyNumberFormat="1" applyFont="1" applyFill="1" applyBorder="1" applyAlignment="1">
      <alignment horizontal="center"/>
    </xf>
    <xf numFmtId="0" fontId="34" fillId="0" borderId="4" xfId="0" applyFont="1" applyBorder="1" applyAlignment="1">
      <alignment horizontal="center"/>
    </xf>
    <xf numFmtId="1" fontId="18" fillId="0" borderId="4" xfId="6" applyNumberFormat="1" applyFont="1" applyFill="1" applyBorder="1" applyAlignment="1">
      <alignment horizontal="center"/>
    </xf>
    <xf numFmtId="0" fontId="36" fillId="0" borderId="4" xfId="0" applyFont="1" applyBorder="1" applyAlignment="1">
      <alignment horizontal="center"/>
    </xf>
    <xf numFmtId="10" fontId="18" fillId="0" borderId="4" xfId="3" applyNumberFormat="1" applyFont="1" applyFill="1" applyBorder="1" applyAlignment="1">
      <alignment horizontal="left"/>
    </xf>
    <xf numFmtId="0" fontId="55" fillId="0" borderId="4" xfId="0" applyFont="1" applyBorder="1" applyAlignment="1">
      <alignment horizontal="left"/>
    </xf>
    <xf numFmtId="0" fontId="56" fillId="0" borderId="4" xfId="0" applyFont="1" applyBorder="1" applyAlignment="1">
      <alignment horizontal="left"/>
    </xf>
    <xf numFmtId="1" fontId="8" fillId="0" borderId="4" xfId="6" applyNumberFormat="1" applyFont="1" applyFill="1" applyBorder="1" applyAlignment="1">
      <alignment horizontal="right"/>
    </xf>
    <xf numFmtId="10" fontId="8" fillId="0" borderId="4" xfId="3" applyNumberFormat="1" applyFont="1" applyFill="1" applyBorder="1" applyAlignment="1">
      <alignment horizontal="left"/>
    </xf>
    <xf numFmtId="0" fontId="36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1" fontId="10" fillId="0" borderId="4" xfId="6" applyNumberFormat="1" applyFont="1" applyFill="1" applyBorder="1" applyAlignment="1">
      <alignment horizontal="left"/>
    </xf>
    <xf numFmtId="0" fontId="34" fillId="0" borderId="4" xfId="0" applyFont="1" applyBorder="1" applyAlignment="1">
      <alignment horizontal="left"/>
    </xf>
    <xf numFmtId="1" fontId="26" fillId="14" borderId="8" xfId="7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7" fillId="0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/>
    </xf>
  </cellXfs>
  <cellStyles count="40">
    <cellStyle name="Euro" xfId="1"/>
    <cellStyle name="Hyperlink 2" xfId="37"/>
    <cellStyle name="Lien hypertexte" xfId="2" builtinId="8"/>
    <cellStyle name="Normal" xfId="0" builtinId="0"/>
    <cellStyle name="Normal 2" xfId="9"/>
    <cellStyle name="Normal 3" xfId="7"/>
    <cellStyle name="Normal 4" xfId="8"/>
    <cellStyle name="Normal 4 2" xfId="24"/>
    <cellStyle name="Normal 4 2 2" xfId="27"/>
    <cellStyle name="Normal 4 3" xfId="19"/>
    <cellStyle name="Normal 4 3 2" xfId="28"/>
    <cellStyle name="Normal 4 4" xfId="26"/>
    <cellStyle name="Normal 5" xfId="10"/>
    <cellStyle name="Pourcentage" xfId="3" builtinId="5"/>
    <cellStyle name="Pourcentage 2" xfId="11"/>
    <cellStyle name="Pourcentage 3" xfId="12"/>
    <cellStyle name="Pourcentage 3 2" xfId="25"/>
    <cellStyle name="Pourcentage 3 2 2" xfId="30"/>
    <cellStyle name="Pourcentage 3 3" xfId="20"/>
    <cellStyle name="Pourcentage 3 3 2" xfId="31"/>
    <cellStyle name="Pourcentage 3 4" xfId="29"/>
    <cellStyle name="Pourcentage 4" xfId="13"/>
    <cellStyle name="Prozent 2" xfId="15"/>
    <cellStyle name="Prozent 3" xfId="17"/>
    <cellStyle name="Prozent 3 2" xfId="23"/>
    <cellStyle name="Prozent 3 2 2" xfId="33"/>
    <cellStyle name="Prozent 3 3" xfId="32"/>
    <cellStyle name="Standard 2" xfId="4"/>
    <cellStyle name="Standard 3" xfId="14"/>
    <cellStyle name="Standard 3 2" xfId="21"/>
    <cellStyle name="Standard 4" xfId="16"/>
    <cellStyle name="Standard 4 2" xfId="22"/>
    <cellStyle name="Standard 4 2 2" xfId="35"/>
    <cellStyle name="Standard 4 3" xfId="34"/>
    <cellStyle name="Standard 5" xfId="38"/>
    <cellStyle name="Standard 6" xfId="39"/>
    <cellStyle name="Standard_CO" xfId="5"/>
    <cellStyle name="Standard_Tabelle1" xfId="6"/>
    <cellStyle name="Währung 2" xfId="18"/>
    <cellStyle name="Währung 2 2" xfId="36"/>
  </cellStyles>
  <dxfs count="88"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</dxfs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177801</xdr:colOff>
      <xdr:row>0</xdr:row>
      <xdr:rowOff>101600</xdr:rowOff>
    </xdr:from>
    <xdr:to>
      <xdr:col>3</xdr:col>
      <xdr:colOff>33415</xdr:colOff>
      <xdr:row>3</xdr:row>
      <xdr:rowOff>95250</xdr:rowOff>
    </xdr:to>
    <xdr:pic>
      <xdr:nvPicPr>
        <xdr:cNvPr id="2" name="Grafik 1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1" y="101600"/>
          <a:ext cx="2865514" cy="546100"/>
        </a:xfrm>
        <a:prstGeom prst="rect">
          <a:avLst/>
        </a:prstGeom>
      </xdr:spPr>
    </xdr:pic>
    <xdr:clientData/>
  </xdr:twoCellAnchor>
  <xdr:oneCellAnchor>
    <xdr:from>
      <xdr:col>3</xdr:col>
      <xdr:colOff>469900</xdr:colOff>
      <xdr:row>1</xdr:row>
      <xdr:rowOff>12701</xdr:rowOff>
    </xdr:from>
    <xdr:ext cx="2420910" cy="679450"/>
    <xdr:pic>
      <xdr:nvPicPr>
        <xdr:cNvPr id="3" name="Grafik 2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9800" y="196851"/>
          <a:ext cx="2420910" cy="6794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239714</xdr:colOff>
      <xdr:row>0</xdr:row>
      <xdr:rowOff>88900</xdr:rowOff>
    </xdr:from>
    <xdr:to>
      <xdr:col>18</xdr:col>
      <xdr:colOff>747467</xdr:colOff>
      <xdr:row>4</xdr:row>
      <xdr:rowOff>17639</xdr:rowOff>
    </xdr:to>
    <xdr:pic>
      <xdr:nvPicPr>
        <xdr:cNvPr id="2" name="Grafik 1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550"/>
        <a:stretch/>
      </xdr:blipFill>
      <xdr:spPr>
        <a:xfrm>
          <a:off x="5878514" y="88900"/>
          <a:ext cx="4597153" cy="66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178153</xdr:colOff>
      <xdr:row>0</xdr:row>
      <xdr:rowOff>77611</xdr:rowOff>
    </xdr:from>
    <xdr:to>
      <xdr:col>8</xdr:col>
      <xdr:colOff>380132</xdr:colOff>
      <xdr:row>3</xdr:row>
      <xdr:rowOff>139700</xdr:rowOff>
    </xdr:to>
    <xdr:pic>
      <xdr:nvPicPr>
        <xdr:cNvPr id="3" name="Grafik 2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53" y="77611"/>
          <a:ext cx="4640629" cy="614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168276</xdr:colOff>
      <xdr:row>1</xdr:row>
      <xdr:rowOff>76200</xdr:rowOff>
    </xdr:from>
    <xdr:to>
      <xdr:col>5</xdr:col>
      <xdr:colOff>1000125</xdr:colOff>
      <xdr:row>4</xdr:row>
      <xdr:rowOff>141771</xdr:rowOff>
    </xdr:to>
    <xdr:pic>
      <xdr:nvPicPr>
        <xdr:cNvPr id="2" name="Grafik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6" y="273050"/>
          <a:ext cx="4400549" cy="6180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168276</xdr:colOff>
      <xdr:row>1</xdr:row>
      <xdr:rowOff>76200</xdr:rowOff>
    </xdr:from>
    <xdr:to>
      <xdr:col>5</xdr:col>
      <xdr:colOff>1000125</xdr:colOff>
      <xdr:row>4</xdr:row>
      <xdr:rowOff>141771</xdr:rowOff>
    </xdr:to>
    <xdr:pic>
      <xdr:nvPicPr>
        <xdr:cNvPr id="2" name="Grafik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6" y="273050"/>
          <a:ext cx="4400549" cy="6180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1</xdr:row>
      <xdr:rowOff>57150</xdr:rowOff>
    </xdr:from>
    <xdr:to>
      <xdr:col>6</xdr:col>
      <xdr:colOff>734158</xdr:colOff>
      <xdr:row>6</xdr:row>
      <xdr:rowOff>19050</xdr:rowOff>
    </xdr:to>
    <xdr:pic>
      <xdr:nvPicPr>
        <xdr:cNvPr id="2" name="Picture 2" descr="New-Avon-logo-cmyk">
          <a:extLst>
            <a:ext uri="{FF2B5EF4-FFF2-40B4-BE49-F238E27FC236}">
              <a16:creationId xmlns="" xmlns:a16="http://schemas.microsoft.com/office/drawing/2014/main" id="{00000000-0008-0000-0400-0000ED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" y="254000"/>
          <a:ext cx="3725008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1</xdr:row>
      <xdr:rowOff>57150</xdr:rowOff>
    </xdr:from>
    <xdr:to>
      <xdr:col>5</xdr:col>
      <xdr:colOff>1000858</xdr:colOff>
      <xdr:row>5</xdr:row>
      <xdr:rowOff>177800</xdr:rowOff>
    </xdr:to>
    <xdr:pic>
      <xdr:nvPicPr>
        <xdr:cNvPr id="2" name="Picture 2" descr="New-Avon-logo-cmyk">
          <a:extLst>
            <a:ext uri="{FF2B5EF4-FFF2-40B4-BE49-F238E27FC236}">
              <a16:creationId xmlns="" xmlns:a16="http://schemas.microsoft.com/office/drawing/2014/main" id="{00000000-0008-0000-0400-0000ED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" y="254000"/>
          <a:ext cx="3725008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1</xdr:row>
      <xdr:rowOff>57150</xdr:rowOff>
    </xdr:from>
    <xdr:to>
      <xdr:col>5</xdr:col>
      <xdr:colOff>1000858</xdr:colOff>
      <xdr:row>5</xdr:row>
      <xdr:rowOff>177800</xdr:rowOff>
    </xdr:to>
    <xdr:pic>
      <xdr:nvPicPr>
        <xdr:cNvPr id="2" name="Picture 2" descr="New-Avon-logo-cmyk">
          <a:extLst>
            <a:ext uri="{FF2B5EF4-FFF2-40B4-BE49-F238E27FC236}">
              <a16:creationId xmlns="" xmlns:a16="http://schemas.microsoft.com/office/drawing/2014/main" id="{00000000-0008-0000-0400-0000ED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" y="254000"/>
          <a:ext cx="3725008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krattinger\Desktop\CONDITION%20ETE%202018\Konditionen_2018.xls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krattinger\Desktop\CONDITION%20ETE%202018\Konditionen_1.7.2017-31.12.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krattinger\Desktop\CONDITION%20ETE%202018\Adressen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tionen"/>
    </sheetNames>
    <sheetDataSet>
      <sheetData sheetId="0">
        <row r="3">
          <cell r="B3" t="str">
            <v>TR / HR / VR</v>
          </cell>
          <cell r="C3" t="str">
            <v>W Y Z</v>
          </cell>
          <cell r="D3" t="str">
            <v>4 x 4</v>
          </cell>
          <cell r="E3" t="str">
            <v>SUV</v>
          </cell>
          <cell r="F3" t="str">
            <v>VAN</v>
          </cell>
        </row>
        <row r="4">
          <cell r="A4" t="str">
            <v>BIG CAR DEALER</v>
          </cell>
          <cell r="B4">
            <v>0.53</v>
          </cell>
          <cell r="C4">
            <v>0.53</v>
          </cell>
          <cell r="D4">
            <v>0.52</v>
          </cell>
          <cell r="E4">
            <v>0.52</v>
          </cell>
          <cell r="F4">
            <v>0.52500000000000002</v>
          </cell>
          <cell r="K4" t="str">
            <v>BIG CAR DEALER</v>
          </cell>
          <cell r="L4">
            <v>0.53500000000000003</v>
          </cell>
          <cell r="M4">
            <v>0.53500000000000003</v>
          </cell>
          <cell r="N4">
            <v>0.53500000000000003</v>
          </cell>
          <cell r="O4">
            <v>0.53500000000000003</v>
          </cell>
          <cell r="P4">
            <v>0.53500000000000003</v>
          </cell>
        </row>
        <row r="5">
          <cell r="A5" t="str">
            <v>CAR DEALER</v>
          </cell>
          <cell r="B5">
            <v>0.51</v>
          </cell>
          <cell r="C5">
            <v>0.51</v>
          </cell>
          <cell r="D5">
            <v>0.5</v>
          </cell>
          <cell r="E5">
            <v>0.5</v>
          </cell>
          <cell r="F5">
            <v>0.50249999999999995</v>
          </cell>
          <cell r="K5" t="str">
            <v>CAR DEALER</v>
          </cell>
          <cell r="L5">
            <v>0.53</v>
          </cell>
          <cell r="M5">
            <v>0.53</v>
          </cell>
          <cell r="N5">
            <v>0.52</v>
          </cell>
          <cell r="O5">
            <v>0.52</v>
          </cell>
          <cell r="P5">
            <v>0.52</v>
          </cell>
        </row>
        <row r="6">
          <cell r="A6" t="str">
            <v>RETAILER</v>
          </cell>
          <cell r="B6">
            <v>0.55000000000000004</v>
          </cell>
          <cell r="C6">
            <v>0.55000000000000004</v>
          </cell>
          <cell r="D6">
            <v>0.54</v>
          </cell>
          <cell r="E6">
            <v>0.54</v>
          </cell>
          <cell r="F6">
            <v>0.54249999999999998</v>
          </cell>
          <cell r="K6" t="str">
            <v>RETAILER</v>
          </cell>
          <cell r="L6">
            <v>0.55000000000000004</v>
          </cell>
          <cell r="M6">
            <v>0.55000000000000004</v>
          </cell>
          <cell r="N6">
            <v>0.55000000000000004</v>
          </cell>
          <cell r="O6">
            <v>0.55000000000000004</v>
          </cell>
          <cell r="P6">
            <v>0.56000000000000005</v>
          </cell>
        </row>
        <row r="7">
          <cell r="A7" t="str">
            <v>RETAILER MIGROL</v>
          </cell>
          <cell r="B7">
            <v>0.5887</v>
          </cell>
          <cell r="C7">
            <v>0.5887</v>
          </cell>
          <cell r="D7">
            <v>0.5887</v>
          </cell>
          <cell r="E7">
            <v>0.5887</v>
          </cell>
          <cell r="F7">
            <v>0.5887</v>
          </cell>
          <cell r="K7" t="str">
            <v>RETAILER MIGROL</v>
          </cell>
          <cell r="L7">
            <v>0.5887</v>
          </cell>
          <cell r="M7">
            <v>0.5887</v>
          </cell>
          <cell r="N7">
            <v>0.5887</v>
          </cell>
          <cell r="O7">
            <v>0.5887</v>
          </cell>
          <cell r="P7">
            <v>0.5887</v>
          </cell>
        </row>
        <row r="8">
          <cell r="A8" t="str">
            <v>RETAILER PLUS</v>
          </cell>
          <cell r="B8">
            <v>0.56000000000000005</v>
          </cell>
          <cell r="C8">
            <v>0.56000000000000005</v>
          </cell>
          <cell r="D8">
            <v>0.55000000000000004</v>
          </cell>
          <cell r="E8">
            <v>0.55000000000000004</v>
          </cell>
          <cell r="F8">
            <v>0.55249999999999999</v>
          </cell>
          <cell r="K8" t="str">
            <v>RETAILER PLUS</v>
          </cell>
          <cell r="L8">
            <v>0.57499999999999996</v>
          </cell>
          <cell r="M8">
            <v>0.57499999999999996</v>
          </cell>
          <cell r="N8">
            <v>0.5635</v>
          </cell>
          <cell r="O8">
            <v>0.5635</v>
          </cell>
          <cell r="P8">
            <v>0.57999999999999996</v>
          </cell>
        </row>
        <row r="9">
          <cell r="A9" t="str">
            <v>RETAILER PLUS FSTP</v>
          </cell>
          <cell r="B9">
            <v>0.56000000000000005</v>
          </cell>
          <cell r="C9">
            <v>0.56000000000000005</v>
          </cell>
          <cell r="D9">
            <v>0.55000000000000004</v>
          </cell>
          <cell r="E9">
            <v>0.55000000000000004</v>
          </cell>
          <cell r="F9">
            <v>0.55249999999999999</v>
          </cell>
          <cell r="K9" t="str">
            <v>RETAILER PLUS FSTP</v>
          </cell>
          <cell r="L9">
            <v>0.57499999999999996</v>
          </cell>
          <cell r="M9">
            <v>0.57499999999999996</v>
          </cell>
          <cell r="N9">
            <v>0.5635</v>
          </cell>
          <cell r="O9">
            <v>0.5635</v>
          </cell>
          <cell r="P9">
            <v>0.57999999999999996</v>
          </cell>
        </row>
        <row r="10">
          <cell r="A10" t="str">
            <v>RETAILER PLUS LARGE PIRELLI</v>
          </cell>
          <cell r="B10">
            <v>0.56999999999999995</v>
          </cell>
          <cell r="C10">
            <v>0.56999999999999995</v>
          </cell>
          <cell r="D10">
            <v>0.56000000000000005</v>
          </cell>
          <cell r="E10">
            <v>0.56000000000000005</v>
          </cell>
          <cell r="F10">
            <v>0.5625</v>
          </cell>
          <cell r="K10" t="str">
            <v>RETAILER PLUS LARGE</v>
          </cell>
          <cell r="L10">
            <v>0.58699999999999997</v>
          </cell>
          <cell r="M10">
            <v>0.58699999999999997</v>
          </cell>
          <cell r="N10">
            <v>0.57750000000000001</v>
          </cell>
          <cell r="O10">
            <v>0.57750000000000001</v>
          </cell>
          <cell r="P10">
            <v>0.6</v>
          </cell>
        </row>
        <row r="11">
          <cell r="A11" t="str">
            <v>RETAILER PLUS LARGE DIRECTION</v>
          </cell>
          <cell r="B11">
            <v>0.56999999999999995</v>
          </cell>
          <cell r="C11">
            <v>0.56999999999999995</v>
          </cell>
          <cell r="D11">
            <v>0.56000000000000005</v>
          </cell>
          <cell r="E11">
            <v>0.56000000000000005</v>
          </cell>
          <cell r="F11">
            <v>0.5625</v>
          </cell>
          <cell r="K11" t="str">
            <v>RETAILER PLUS LARGE DIRECTION</v>
          </cell>
          <cell r="L11">
            <v>0.58699999999999997</v>
          </cell>
          <cell r="M11">
            <v>0.58699999999999997</v>
          </cell>
          <cell r="N11">
            <v>0.57750000000000001</v>
          </cell>
          <cell r="O11">
            <v>0.57750000000000001</v>
          </cell>
          <cell r="P11">
            <v>0.6</v>
          </cell>
        </row>
        <row r="12">
          <cell r="A12" t="str">
            <v>RETAILER PLUS LARGE STG</v>
          </cell>
          <cell r="B12">
            <v>0.56999999999999995</v>
          </cell>
          <cell r="C12">
            <v>0.56999999999999995</v>
          </cell>
          <cell r="D12">
            <v>0.56000000000000005</v>
          </cell>
          <cell r="E12">
            <v>0.56000000000000005</v>
          </cell>
          <cell r="F12">
            <v>0.5625</v>
          </cell>
          <cell r="K12" t="str">
            <v>RETAILER PLUS LARGE STG</v>
          </cell>
          <cell r="L12">
            <v>0.58699999999999997</v>
          </cell>
          <cell r="M12">
            <v>0.58699999999999997</v>
          </cell>
          <cell r="N12">
            <v>0.57750000000000001</v>
          </cell>
          <cell r="O12">
            <v>0.57750000000000001</v>
          </cell>
          <cell r="P12">
            <v>0.6</v>
          </cell>
        </row>
        <row r="13">
          <cell r="A13" t="str">
            <v>RETAILER PLUS PNEU LINK</v>
          </cell>
          <cell r="B13">
            <v>0.56000000000000005</v>
          </cell>
          <cell r="C13">
            <v>0.56000000000000005</v>
          </cell>
          <cell r="D13">
            <v>0.55000000000000004</v>
          </cell>
          <cell r="E13">
            <v>0.55000000000000004</v>
          </cell>
          <cell r="F13">
            <v>0.55249999999999999</v>
          </cell>
          <cell r="K13" t="str">
            <v>RETAILER PLUS PNEU LINK</v>
          </cell>
          <cell r="L13">
            <v>0.57499999999999996</v>
          </cell>
          <cell r="M13">
            <v>0.57499999999999996</v>
          </cell>
          <cell r="N13">
            <v>0.5635</v>
          </cell>
          <cell r="O13">
            <v>0.5635</v>
          </cell>
          <cell r="P13">
            <v>0.57999999999999996</v>
          </cell>
        </row>
        <row r="14">
          <cell r="A14" t="str">
            <v>RETAILER PLUS PNEU POOL</v>
          </cell>
          <cell r="B14">
            <v>0.56000000000000005</v>
          </cell>
          <cell r="C14">
            <v>0.56000000000000005</v>
          </cell>
          <cell r="D14">
            <v>0.55000000000000004</v>
          </cell>
          <cell r="E14">
            <v>0.55000000000000004</v>
          </cell>
          <cell r="F14">
            <v>0.55249999999999999</v>
          </cell>
          <cell r="K14" t="str">
            <v>RETAILER PLUS PNEU POOL</v>
          </cell>
          <cell r="L14">
            <v>0.57499999999999996</v>
          </cell>
          <cell r="M14">
            <v>0.57499999999999996</v>
          </cell>
          <cell r="N14">
            <v>0.5635</v>
          </cell>
          <cell r="O14">
            <v>0.5635</v>
          </cell>
          <cell r="P14">
            <v>0.57999999999999996</v>
          </cell>
        </row>
        <row r="15">
          <cell r="A15" t="str">
            <v>RETAILER PLUS PREMIO</v>
          </cell>
          <cell r="B15">
            <v>0.56000000000000005</v>
          </cell>
          <cell r="C15">
            <v>0.56000000000000005</v>
          </cell>
          <cell r="D15">
            <v>0.55000000000000004</v>
          </cell>
          <cell r="E15">
            <v>0.55000000000000004</v>
          </cell>
          <cell r="F15">
            <v>0.55249999999999999</v>
          </cell>
          <cell r="K15" t="str">
            <v>RETAILER PLUS PREMIO</v>
          </cell>
          <cell r="L15">
            <v>0.57499999999999996</v>
          </cell>
          <cell r="M15">
            <v>0.57499999999999996</v>
          </cell>
          <cell r="N15">
            <v>0.5635</v>
          </cell>
          <cell r="O15">
            <v>0.5635</v>
          </cell>
          <cell r="P15">
            <v>0.57999999999999996</v>
          </cell>
        </row>
        <row r="16">
          <cell r="A16" t="str">
            <v>RETAILER PLUS UGS</v>
          </cell>
          <cell r="B16">
            <v>0.56000000000000005</v>
          </cell>
          <cell r="C16">
            <v>0.56000000000000005</v>
          </cell>
          <cell r="D16">
            <v>0.55000000000000004</v>
          </cell>
          <cell r="E16">
            <v>0.55000000000000004</v>
          </cell>
          <cell r="F16">
            <v>0.55249999999999999</v>
          </cell>
          <cell r="K16" t="str">
            <v>RETAILER PLUS UGS</v>
          </cell>
          <cell r="L16">
            <v>0.57499999999999996</v>
          </cell>
          <cell r="M16">
            <v>0.57499999999999996</v>
          </cell>
          <cell r="N16">
            <v>0.5635</v>
          </cell>
          <cell r="O16">
            <v>0.5635</v>
          </cell>
          <cell r="P16">
            <v>0.57999999999999996</v>
          </cell>
        </row>
        <row r="17">
          <cell r="A17" t="str">
            <v>RETAILER BIG</v>
          </cell>
          <cell r="B17">
            <v>0.55000000000000004</v>
          </cell>
          <cell r="C17">
            <v>0.55000000000000004</v>
          </cell>
          <cell r="D17">
            <v>0.54</v>
          </cell>
          <cell r="E17">
            <v>0.54</v>
          </cell>
          <cell r="F17">
            <v>0.54249999999999998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RETAILER PLUS LARGE</v>
          </cell>
          <cell r="B18">
            <v>0.56999999999999995</v>
          </cell>
          <cell r="C18">
            <v>0.56999999999999995</v>
          </cell>
          <cell r="D18">
            <v>0.56000000000000005</v>
          </cell>
          <cell r="E18">
            <v>0.56000000000000005</v>
          </cell>
          <cell r="F18">
            <v>0.5625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3">
          <cell r="B23" t="str">
            <v>TR / HR / VR</v>
          </cell>
          <cell r="C23" t="str">
            <v>W Y Z</v>
          </cell>
          <cell r="D23" t="str">
            <v>4 x 4 / SUV</v>
          </cell>
          <cell r="E23" t="str">
            <v>VAN</v>
          </cell>
          <cell r="F23" t="str">
            <v>MOTO</v>
          </cell>
        </row>
        <row r="24">
          <cell r="A24" t="str">
            <v>BIG CAR DEALER</v>
          </cell>
          <cell r="B24">
            <v>0.44</v>
          </cell>
          <cell r="C24">
            <v>0.44</v>
          </cell>
          <cell r="D24">
            <v>0.44</v>
          </cell>
          <cell r="E24">
            <v>0.52249999999999996</v>
          </cell>
          <cell r="F24">
            <v>0.42</v>
          </cell>
          <cell r="G24">
            <v>0</v>
          </cell>
          <cell r="H24">
            <v>0</v>
          </cell>
          <cell r="K24" t="str">
            <v>BIG CAR DEALER</v>
          </cell>
          <cell r="L24">
            <v>0.55000000000000004</v>
          </cell>
          <cell r="M24">
            <v>0.66</v>
          </cell>
          <cell r="N24">
            <v>0.53500000000000003</v>
          </cell>
          <cell r="O24">
            <v>0.53500000000000003</v>
          </cell>
          <cell r="P24">
            <v>0.53500000000000003</v>
          </cell>
        </row>
        <row r="25">
          <cell r="A25" t="str">
            <v>CAR DEALER</v>
          </cell>
          <cell r="B25">
            <v>0.42</v>
          </cell>
          <cell r="C25">
            <v>0.42</v>
          </cell>
          <cell r="D25">
            <v>0.42</v>
          </cell>
          <cell r="E25">
            <v>0.50249999999999995</v>
          </cell>
          <cell r="F25">
            <v>0.42</v>
          </cell>
          <cell r="G25">
            <v>0</v>
          </cell>
          <cell r="H25">
            <v>0</v>
          </cell>
          <cell r="K25" t="str">
            <v>CAR DEALER</v>
          </cell>
          <cell r="L25">
            <v>0.54</v>
          </cell>
          <cell r="M25">
            <v>0.65500000000000003</v>
          </cell>
          <cell r="N25">
            <v>0.52</v>
          </cell>
          <cell r="O25">
            <v>0.52</v>
          </cell>
          <cell r="P25">
            <v>0.52</v>
          </cell>
        </row>
        <row r="26">
          <cell r="A26" t="str">
            <v>RETAILER</v>
          </cell>
          <cell r="B26">
            <v>0.46500000000000002</v>
          </cell>
          <cell r="C26">
            <v>0.46500000000000002</v>
          </cell>
          <cell r="D26">
            <v>0.46500000000000002</v>
          </cell>
          <cell r="E26">
            <v>0.54249999999999998</v>
          </cell>
          <cell r="F26">
            <v>0.42</v>
          </cell>
          <cell r="G26">
            <v>0</v>
          </cell>
          <cell r="H26">
            <v>0</v>
          </cell>
          <cell r="K26" t="str">
            <v>RETAILER</v>
          </cell>
          <cell r="L26">
            <v>0.57999999999999996</v>
          </cell>
          <cell r="M26">
            <v>0.68</v>
          </cell>
          <cell r="N26">
            <v>0.56000000000000005</v>
          </cell>
          <cell r="O26">
            <v>0.56000000000000005</v>
          </cell>
          <cell r="P26">
            <v>0.56000000000000005</v>
          </cell>
        </row>
        <row r="27">
          <cell r="A27" t="str">
            <v>RETAILER MIGROL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 t="str">
            <v>RETAILER MIGROL</v>
          </cell>
          <cell r="L27">
            <v>0.5887</v>
          </cell>
          <cell r="M27">
            <v>0.5887</v>
          </cell>
          <cell r="N27">
            <v>0.5887</v>
          </cell>
          <cell r="O27">
            <v>0.5887</v>
          </cell>
          <cell r="P27">
            <v>0.5887</v>
          </cell>
        </row>
        <row r="28">
          <cell r="A28" t="str">
            <v>RETAILER PLUS</v>
          </cell>
          <cell r="B28">
            <v>0.47499999999999998</v>
          </cell>
          <cell r="C28">
            <v>0.47499999999999998</v>
          </cell>
          <cell r="D28">
            <v>0.47499999999999998</v>
          </cell>
          <cell r="E28">
            <v>0.55249999999999999</v>
          </cell>
          <cell r="F28">
            <v>0.42</v>
          </cell>
          <cell r="G28">
            <v>0</v>
          </cell>
          <cell r="H28">
            <v>0</v>
          </cell>
          <cell r="K28" t="str">
            <v>RETAILER PLUS</v>
          </cell>
          <cell r="L28">
            <v>0.6</v>
          </cell>
          <cell r="M28">
            <v>0.69</v>
          </cell>
          <cell r="N28">
            <v>0.57999999999999996</v>
          </cell>
          <cell r="O28">
            <v>0.57999999999999996</v>
          </cell>
          <cell r="P28">
            <v>0.57999999999999996</v>
          </cell>
        </row>
        <row r="29">
          <cell r="A29" t="str">
            <v>RETAILER PLUS FSTP</v>
          </cell>
          <cell r="B29">
            <v>0.47499999999999998</v>
          </cell>
          <cell r="C29">
            <v>0.47499999999999998</v>
          </cell>
          <cell r="D29">
            <v>0.47499999999999998</v>
          </cell>
          <cell r="E29">
            <v>0.55249999999999999</v>
          </cell>
          <cell r="F29">
            <v>0.42</v>
          </cell>
          <cell r="G29">
            <v>0</v>
          </cell>
          <cell r="H29">
            <v>0</v>
          </cell>
          <cell r="K29" t="str">
            <v>RETAILER PLUS FSTP</v>
          </cell>
          <cell r="L29">
            <v>0.6</v>
          </cell>
          <cell r="M29">
            <v>0.69</v>
          </cell>
          <cell r="N29">
            <v>0.57999999999999996</v>
          </cell>
          <cell r="O29">
            <v>0.57999999999999996</v>
          </cell>
          <cell r="P29">
            <v>0.57999999999999996</v>
          </cell>
        </row>
        <row r="30">
          <cell r="A30" t="str">
            <v>RETAILER PLUS LARGE PIRELLI</v>
          </cell>
          <cell r="B30">
            <v>0.49</v>
          </cell>
          <cell r="C30">
            <v>0.49</v>
          </cell>
          <cell r="D30">
            <v>0.48499999999999999</v>
          </cell>
          <cell r="E30">
            <v>0.5625</v>
          </cell>
          <cell r="F30">
            <v>0.42</v>
          </cell>
          <cell r="G30">
            <v>0</v>
          </cell>
          <cell r="H30">
            <v>0</v>
          </cell>
          <cell r="K30" t="str">
            <v>RETAILER PLUS LARGE</v>
          </cell>
          <cell r="L30">
            <v>0.61</v>
          </cell>
          <cell r="M30">
            <v>0.7</v>
          </cell>
          <cell r="N30">
            <v>0.6</v>
          </cell>
          <cell r="O30">
            <v>0.6</v>
          </cell>
          <cell r="P30">
            <v>0.6</v>
          </cell>
        </row>
        <row r="31">
          <cell r="A31" t="str">
            <v>RETAILER PLUS LARGE DIRECTION</v>
          </cell>
          <cell r="B31">
            <v>0.49</v>
          </cell>
          <cell r="C31">
            <v>0.49</v>
          </cell>
          <cell r="D31">
            <v>0.48499999999999999</v>
          </cell>
          <cell r="E31">
            <v>0.5625</v>
          </cell>
          <cell r="F31">
            <v>0.44</v>
          </cell>
          <cell r="G31">
            <v>0.05</v>
          </cell>
          <cell r="H31">
            <v>0</v>
          </cell>
          <cell r="K31" t="str">
            <v>RETAILER PLUS LARGE DIRECTION</v>
          </cell>
          <cell r="L31">
            <v>0.61</v>
          </cell>
          <cell r="M31">
            <v>0.7</v>
          </cell>
          <cell r="N31">
            <v>0.6</v>
          </cell>
          <cell r="O31">
            <v>0.6</v>
          </cell>
          <cell r="P31">
            <v>0.6</v>
          </cell>
        </row>
        <row r="32">
          <cell r="A32" t="str">
            <v>RETAILER PLUS LARGE STG</v>
          </cell>
          <cell r="B32">
            <v>0.49</v>
          </cell>
          <cell r="C32">
            <v>0.49</v>
          </cell>
          <cell r="D32">
            <v>0.48499999999999999</v>
          </cell>
          <cell r="E32">
            <v>0.5625</v>
          </cell>
          <cell r="F32">
            <v>0.42</v>
          </cell>
          <cell r="G32">
            <v>0</v>
          </cell>
          <cell r="H32">
            <v>0</v>
          </cell>
          <cell r="K32" t="str">
            <v>RETAILER PLUS LARGE STG</v>
          </cell>
          <cell r="L32">
            <v>0.61</v>
          </cell>
          <cell r="M32">
            <v>0.7</v>
          </cell>
          <cell r="N32">
            <v>0.6</v>
          </cell>
          <cell r="O32">
            <v>0.6</v>
          </cell>
          <cell r="P32">
            <v>0.6</v>
          </cell>
        </row>
        <row r="33">
          <cell r="A33" t="str">
            <v>RETAILER PLUS PNEU LINK</v>
          </cell>
          <cell r="B33">
            <v>0.47499999999999998</v>
          </cell>
          <cell r="C33">
            <v>0.47499999999999998</v>
          </cell>
          <cell r="D33">
            <v>0.47499999999999998</v>
          </cell>
          <cell r="E33">
            <v>0.55249999999999999</v>
          </cell>
          <cell r="F33">
            <v>0.42</v>
          </cell>
          <cell r="G33">
            <v>0</v>
          </cell>
          <cell r="H33">
            <v>0</v>
          </cell>
          <cell r="K33" t="str">
            <v>RETAILER PLUS PNEU LINK</v>
          </cell>
          <cell r="L33">
            <v>0.6</v>
          </cell>
          <cell r="M33">
            <v>0.69</v>
          </cell>
          <cell r="N33">
            <v>0.57999999999999996</v>
          </cell>
          <cell r="O33">
            <v>0.57999999999999996</v>
          </cell>
          <cell r="P33">
            <v>0.57999999999999996</v>
          </cell>
        </row>
        <row r="34">
          <cell r="A34" t="str">
            <v>RETAILER PLUS PNEU POOL</v>
          </cell>
          <cell r="B34">
            <v>0.47499999999999998</v>
          </cell>
          <cell r="C34">
            <v>0.47499999999999998</v>
          </cell>
          <cell r="D34">
            <v>0.47499999999999998</v>
          </cell>
          <cell r="E34">
            <v>0.55249999999999999</v>
          </cell>
          <cell r="F34">
            <v>0.42</v>
          </cell>
          <cell r="G34">
            <v>0</v>
          </cell>
          <cell r="H34">
            <v>0</v>
          </cell>
          <cell r="K34" t="str">
            <v>RETAILER PLUS PNEU POOL</v>
          </cell>
          <cell r="L34">
            <v>0.6</v>
          </cell>
          <cell r="M34">
            <v>0.69</v>
          </cell>
          <cell r="N34">
            <v>0.57999999999999996</v>
          </cell>
          <cell r="O34">
            <v>0.57999999999999996</v>
          </cell>
          <cell r="P34">
            <v>0.57999999999999996</v>
          </cell>
        </row>
        <row r="35">
          <cell r="A35" t="str">
            <v>RETAILER PLUS PREMIO</v>
          </cell>
          <cell r="B35">
            <v>0.47499999999999998</v>
          </cell>
          <cell r="C35">
            <v>0.47499999999999998</v>
          </cell>
          <cell r="D35">
            <v>0.47499999999999998</v>
          </cell>
          <cell r="E35">
            <v>0.55249999999999999</v>
          </cell>
          <cell r="F35">
            <v>0.42</v>
          </cell>
          <cell r="G35">
            <v>0</v>
          </cell>
          <cell r="H35">
            <v>0</v>
          </cell>
          <cell r="K35" t="str">
            <v>RETAILER PLUS PREMIO</v>
          </cell>
          <cell r="L35">
            <v>0.6</v>
          </cell>
          <cell r="M35">
            <v>0.69</v>
          </cell>
          <cell r="N35">
            <v>0.57999999999999996</v>
          </cell>
          <cell r="O35">
            <v>0.57999999999999996</v>
          </cell>
          <cell r="P35">
            <v>0.57999999999999996</v>
          </cell>
        </row>
        <row r="36">
          <cell r="A36" t="str">
            <v>RETAILER PLUS UGS</v>
          </cell>
          <cell r="B36">
            <v>0.47499999999999998</v>
          </cell>
          <cell r="C36">
            <v>0.47499999999999998</v>
          </cell>
          <cell r="D36">
            <v>0.47499999999999998</v>
          </cell>
          <cell r="E36">
            <v>0.55249999999999999</v>
          </cell>
          <cell r="F36">
            <v>0.42</v>
          </cell>
          <cell r="G36">
            <v>0</v>
          </cell>
          <cell r="H36">
            <v>0</v>
          </cell>
          <cell r="K36" t="str">
            <v>RETAILER PLUS UGS</v>
          </cell>
          <cell r="L36">
            <v>0.6</v>
          </cell>
          <cell r="M36">
            <v>0.69</v>
          </cell>
          <cell r="N36">
            <v>0.57999999999999996</v>
          </cell>
          <cell r="O36">
            <v>0.57999999999999996</v>
          </cell>
          <cell r="P36">
            <v>0.57999999999999996</v>
          </cell>
        </row>
        <row r="37">
          <cell r="A37" t="str">
            <v>RETAILER BIG</v>
          </cell>
          <cell r="B37">
            <v>0.46500000000000002</v>
          </cell>
          <cell r="C37">
            <v>0.46500000000000002</v>
          </cell>
          <cell r="D37">
            <v>0.46500000000000002</v>
          </cell>
          <cell r="E37">
            <v>0.54249999999999998</v>
          </cell>
          <cell r="F37">
            <v>0.42</v>
          </cell>
          <cell r="G37">
            <v>0</v>
          </cell>
          <cell r="H37">
            <v>0</v>
          </cell>
        </row>
        <row r="38">
          <cell r="A38" t="str">
            <v>RETAILER PLUS LARGE</v>
          </cell>
          <cell r="B38">
            <v>0.49</v>
          </cell>
          <cell r="C38">
            <v>0.49</v>
          </cell>
          <cell r="D38">
            <v>0.48499999999999999</v>
          </cell>
          <cell r="E38">
            <v>0.5625</v>
          </cell>
          <cell r="F38">
            <v>0.42</v>
          </cell>
          <cell r="G38">
            <v>0</v>
          </cell>
        </row>
        <row r="46">
          <cell r="A46" t="str">
            <v>BIG CAR DEALER</v>
          </cell>
          <cell r="B46" t="str">
            <v>Gültig ab 60 Reifen</v>
          </cell>
          <cell r="C46" t="str">
            <v xml:space="preserve"> </v>
          </cell>
          <cell r="D46" t="str">
            <v xml:space="preserve"> </v>
          </cell>
        </row>
        <row r="47">
          <cell r="A47" t="str">
            <v>CAR DEALER</v>
          </cell>
          <cell r="B47" t="str">
            <v>Gültig ab 40 Reifen</v>
          </cell>
          <cell r="C47" t="str">
            <v>Gültig ab 30 Reifen</v>
          </cell>
          <cell r="D47" t="str">
            <v>Gültig ab 20 Reifen</v>
          </cell>
        </row>
        <row r="48">
          <cell r="A48" t="str">
            <v>RETAILER</v>
          </cell>
          <cell r="B48" t="str">
            <v>Gültig ab 120 Reifen</v>
          </cell>
          <cell r="C48" t="str">
            <v>Gültig ab 100 Reifen</v>
          </cell>
          <cell r="D48" t="str">
            <v>Gültig ab 80 Reifen</v>
          </cell>
        </row>
        <row r="49">
          <cell r="A49" t="str">
            <v>RETAILER MIGROL</v>
          </cell>
          <cell r="B49" t="str">
            <v>Gültig ab 40 Reifen</v>
          </cell>
          <cell r="C49" t="str">
            <v xml:space="preserve"> </v>
          </cell>
          <cell r="D49" t="str">
            <v xml:space="preserve"> </v>
          </cell>
        </row>
        <row r="50">
          <cell r="A50" t="str">
            <v>RETAILER PLUS</v>
          </cell>
          <cell r="B50" t="str">
            <v>Gültig ab 250 Reifen</v>
          </cell>
          <cell r="C50" t="str">
            <v>Gültig ab 200 Reifen</v>
          </cell>
          <cell r="D50" t="str">
            <v>Gültig ab 150 Reifen</v>
          </cell>
        </row>
        <row r="51">
          <cell r="A51" t="str">
            <v>RETAILER PLUS FSTP</v>
          </cell>
          <cell r="B51" t="str">
            <v>Gültig ab 100 Reifen</v>
          </cell>
          <cell r="C51" t="str">
            <v>Gültig ab 80 Reifen</v>
          </cell>
          <cell r="D51" t="str">
            <v>Gültig ab 60 Reifen</v>
          </cell>
        </row>
        <row r="52">
          <cell r="A52" t="str">
            <v xml:space="preserve">RETAILER PLUS LARGE PIRELLI </v>
          </cell>
          <cell r="B52" t="str">
            <v xml:space="preserve">Auf rechnung werbebonus </v>
          </cell>
        </row>
        <row r="53">
          <cell r="A53" t="str">
            <v>RETAILER PLUS LARGE DIRECTION</v>
          </cell>
          <cell r="B53" t="str">
            <v>Gültig ab 500 Reifen</v>
          </cell>
          <cell r="C53" t="str">
            <v>Gültig ab 400 Reifen</v>
          </cell>
          <cell r="D53" t="str">
            <v>Gültig ab 300 Reifen</v>
          </cell>
        </row>
        <row r="54">
          <cell r="A54" t="str">
            <v>RETAILER PLUS LARGE STG</v>
          </cell>
          <cell r="B54" t="str">
            <v>Gültig ab 40 Reifen p. Betrieb</v>
          </cell>
          <cell r="C54" t="str">
            <v xml:space="preserve"> </v>
          </cell>
          <cell r="D54" t="str">
            <v xml:space="preserve"> </v>
          </cell>
        </row>
        <row r="55">
          <cell r="A55" t="str">
            <v>RETAILER PLUS PNEU LINK</v>
          </cell>
          <cell r="B55" t="str">
            <v>Gültig ab 60 Reifen p. Betrieb</v>
          </cell>
          <cell r="C55" t="str">
            <v xml:space="preserve"> </v>
          </cell>
          <cell r="D55" t="str">
            <v xml:space="preserve"> </v>
          </cell>
        </row>
        <row r="56">
          <cell r="A56" t="str">
            <v>RETAILER PLUS PNEU POOL</v>
          </cell>
          <cell r="B56" t="str">
            <v>Gültig ab 60 Reifen p. Betrieb</v>
          </cell>
          <cell r="C56" t="str">
            <v xml:space="preserve"> </v>
          </cell>
          <cell r="D56" t="str">
            <v xml:space="preserve"> </v>
          </cell>
        </row>
        <row r="57">
          <cell r="A57" t="str">
            <v>RETAILER PLUS PREMIO</v>
          </cell>
          <cell r="B57" t="str">
            <v>Gültig ab 250 Reifen</v>
          </cell>
          <cell r="C57" t="str">
            <v>Gültig ab 200 Reifen</v>
          </cell>
          <cell r="D57" t="str">
            <v>Gültig ab 150 Reifen</v>
          </cell>
        </row>
        <row r="58">
          <cell r="A58" t="str">
            <v>RETAILER PLUS UGS</v>
          </cell>
          <cell r="B58" t="str">
            <v>Gültig ab 500 Reifen</v>
          </cell>
          <cell r="C58" t="str">
            <v>Gültig ab 400 Reifen</v>
          </cell>
          <cell r="D58" t="str">
            <v>Gültig ab 300 Reifen</v>
          </cell>
        </row>
        <row r="59">
          <cell r="A59" t="str">
            <v>RETAILER BIG</v>
          </cell>
          <cell r="B59" t="str">
            <v>Gültig ab 120 Reifen</v>
          </cell>
          <cell r="C59" t="str">
            <v>Gültig ab 100 Reifen</v>
          </cell>
          <cell r="D59" t="str">
            <v>Gültig ab 80 Reifen</v>
          </cell>
        </row>
        <row r="60">
          <cell r="A60" t="str">
            <v>RETAILER PLUS LARGE</v>
          </cell>
          <cell r="B60" t="str">
            <v>Gültig ab 500 Reifen</v>
          </cell>
          <cell r="C60" t="str">
            <v>Gültig ab 400 Reifen</v>
          </cell>
          <cell r="D60" t="str">
            <v>Gültig ab 300 Reifen</v>
          </cell>
        </row>
        <row r="64">
          <cell r="A64" t="str">
            <v>Jahresbonus</v>
          </cell>
          <cell r="B64">
            <v>0</v>
          </cell>
          <cell r="C64">
            <v>0</v>
          </cell>
          <cell r="D64">
            <v>0</v>
          </cell>
        </row>
        <row r="66">
          <cell r="A66" t="str">
            <v>CAR DEALER</v>
          </cell>
          <cell r="B66" t="str">
            <v xml:space="preserve"> </v>
          </cell>
          <cell r="C66" t="str">
            <v xml:space="preserve"> </v>
          </cell>
          <cell r="D66" t="str">
            <v xml:space="preserve"> </v>
          </cell>
          <cell r="E66" t="str">
            <v xml:space="preserve"> </v>
          </cell>
          <cell r="F66" t="str">
            <v xml:space="preserve"> </v>
          </cell>
          <cell r="G66" t="str">
            <v xml:space="preserve"> </v>
          </cell>
        </row>
        <row r="67">
          <cell r="A67" t="str">
            <v>RETAILER</v>
          </cell>
          <cell r="B67" t="str">
            <v xml:space="preserve"> </v>
          </cell>
          <cell r="C67" t="str">
            <v xml:space="preserve"> </v>
          </cell>
          <cell r="D67" t="str">
            <v xml:space="preserve"> </v>
          </cell>
          <cell r="E67" t="str">
            <v xml:space="preserve"> </v>
          </cell>
          <cell r="F67" t="str">
            <v xml:space="preserve"> </v>
          </cell>
          <cell r="G67" t="str">
            <v xml:space="preserve"> </v>
          </cell>
        </row>
        <row r="68">
          <cell r="A68" t="str">
            <v>RETAILER MIGROL</v>
          </cell>
          <cell r="B68">
            <v>0</v>
          </cell>
          <cell r="C68" t="str">
            <v>Bonus in Grundkondition !</v>
          </cell>
          <cell r="D68" t="str">
            <v xml:space="preserve"> </v>
          </cell>
          <cell r="E68" t="str">
            <v xml:space="preserve"> </v>
          </cell>
          <cell r="F68" t="str">
            <v xml:space="preserve"> </v>
          </cell>
          <cell r="G68" t="str">
            <v xml:space="preserve"> </v>
          </cell>
        </row>
        <row r="69">
          <cell r="A69" t="str">
            <v>RETAILER PLUS</v>
          </cell>
          <cell r="B69" t="str">
            <v xml:space="preserve"> </v>
          </cell>
          <cell r="C69" t="str">
            <v xml:space="preserve"> </v>
          </cell>
          <cell r="D69" t="str">
            <v xml:space="preserve"> </v>
          </cell>
          <cell r="E69" t="str">
            <v xml:space="preserve"> </v>
          </cell>
          <cell r="F69" t="str">
            <v xml:space="preserve"> </v>
          </cell>
          <cell r="G69" t="str">
            <v xml:space="preserve"> </v>
          </cell>
        </row>
        <row r="70">
          <cell r="A70" t="str">
            <v>RETAILER PLUS FSTP</v>
          </cell>
          <cell r="B70" t="str">
            <v xml:space="preserve"> </v>
          </cell>
          <cell r="C70" t="str">
            <v xml:space="preserve"> </v>
          </cell>
          <cell r="D70" t="str">
            <v xml:space="preserve"> </v>
          </cell>
          <cell r="E70" t="str">
            <v xml:space="preserve"> </v>
          </cell>
          <cell r="F70" t="str">
            <v xml:space="preserve"> </v>
          </cell>
          <cell r="G70" t="str">
            <v xml:space="preserve"> </v>
          </cell>
        </row>
        <row r="71">
          <cell r="A71" t="str">
            <v>RETAILER PLUS LARGE PIRELLI</v>
          </cell>
          <cell r="B71">
            <v>0.06</v>
          </cell>
          <cell r="C71" t="str">
            <v xml:space="preserve"> ab 300000 CHF</v>
          </cell>
          <cell r="D71">
            <v>0.05</v>
          </cell>
          <cell r="E71" t="str">
            <v>ab 150000</v>
          </cell>
          <cell r="F71">
            <v>0.04</v>
          </cell>
          <cell r="G71" t="str">
            <v>Bis 150000 CHF</v>
          </cell>
        </row>
        <row r="72">
          <cell r="A72" t="str">
            <v>RETAILER PLUS LARGE DIRECTION</v>
          </cell>
          <cell r="B72">
            <v>0.08</v>
          </cell>
          <cell r="C72" t="str">
            <v>Gültig ab 6000 Reifen</v>
          </cell>
          <cell r="D72" t="str">
            <v xml:space="preserve"> </v>
          </cell>
          <cell r="E72" t="str">
            <v xml:space="preserve"> </v>
          </cell>
          <cell r="F72" t="str">
            <v xml:space="preserve"> </v>
          </cell>
          <cell r="G72" t="str">
            <v xml:space="preserve"> </v>
          </cell>
        </row>
        <row r="73">
          <cell r="A73" t="str">
            <v>RETAILER PLUS LARGE STG</v>
          </cell>
          <cell r="B73">
            <v>0.04</v>
          </cell>
          <cell r="C73" t="str">
            <v>Kooperation und Marketing</v>
          </cell>
          <cell r="D73" t="str">
            <v xml:space="preserve"> </v>
          </cell>
          <cell r="E73" t="str">
            <v xml:space="preserve"> </v>
          </cell>
          <cell r="F73" t="str">
            <v xml:space="preserve"> </v>
          </cell>
          <cell r="G73" t="str">
            <v xml:space="preserve"> </v>
          </cell>
        </row>
        <row r="74">
          <cell r="A74" t="str">
            <v>RETAILER PLUS PNEU LINK</v>
          </cell>
          <cell r="B74" t="str">
            <v xml:space="preserve"> </v>
          </cell>
          <cell r="C74" t="str">
            <v xml:space="preserve"> </v>
          </cell>
          <cell r="D74" t="str">
            <v xml:space="preserve"> </v>
          </cell>
          <cell r="E74" t="str">
            <v xml:space="preserve"> </v>
          </cell>
          <cell r="F74" t="str">
            <v xml:space="preserve"> </v>
          </cell>
          <cell r="G74" t="str">
            <v xml:space="preserve"> </v>
          </cell>
        </row>
        <row r="75">
          <cell r="A75" t="str">
            <v>RETAILER PLUS PNEU POOL</v>
          </cell>
          <cell r="B75" t="str">
            <v xml:space="preserve"> </v>
          </cell>
          <cell r="C75" t="str">
            <v xml:space="preserve"> </v>
          </cell>
          <cell r="D75" t="str">
            <v xml:space="preserve"> </v>
          </cell>
          <cell r="E75" t="str">
            <v xml:space="preserve"> </v>
          </cell>
          <cell r="F75" t="str">
            <v xml:space="preserve"> </v>
          </cell>
          <cell r="G75" t="str">
            <v xml:space="preserve"> </v>
          </cell>
        </row>
        <row r="76">
          <cell r="A76" t="str">
            <v>RETAILER PLUS PREMIO</v>
          </cell>
          <cell r="B76" t="str">
            <v xml:space="preserve"> </v>
          </cell>
          <cell r="C76" t="str">
            <v xml:space="preserve"> </v>
          </cell>
          <cell r="D76" t="str">
            <v xml:space="preserve"> </v>
          </cell>
          <cell r="E76" t="str">
            <v xml:space="preserve"> </v>
          </cell>
          <cell r="F76" t="str">
            <v xml:space="preserve"> </v>
          </cell>
          <cell r="G76" t="str">
            <v xml:space="preserve"> </v>
          </cell>
        </row>
        <row r="77">
          <cell r="A77" t="str">
            <v>RETAILER PLUS UGS</v>
          </cell>
          <cell r="B77" t="str">
            <v xml:space="preserve"> </v>
          </cell>
          <cell r="C77" t="str">
            <v xml:space="preserve"> </v>
          </cell>
          <cell r="D77" t="str">
            <v xml:space="preserve"> </v>
          </cell>
          <cell r="E77" t="str">
            <v xml:space="preserve"> </v>
          </cell>
          <cell r="F77" t="str">
            <v xml:space="preserve"> </v>
          </cell>
          <cell r="G77" t="str">
            <v xml:space="preserve"> </v>
          </cell>
        </row>
        <row r="78">
          <cell r="A78" t="str">
            <v>RETAILER BIG</v>
          </cell>
          <cell r="B78">
            <v>0.05</v>
          </cell>
          <cell r="C78" t="str">
            <v>Gültig ab 1000 Reifen</v>
          </cell>
          <cell r="D78">
            <v>0.04</v>
          </cell>
          <cell r="E78" t="str">
            <v>Gültig ab 800 Reifen</v>
          </cell>
          <cell r="F78">
            <v>0.03</v>
          </cell>
          <cell r="G78" t="str">
            <v>Gültig ab 600 Reifen</v>
          </cell>
        </row>
        <row r="79">
          <cell r="A79" t="str">
            <v>RETAILER PLUS LARGE</v>
          </cell>
          <cell r="B79">
            <v>0.05</v>
          </cell>
          <cell r="C79" t="str">
            <v>Gültig ab 1000 Reifen</v>
          </cell>
          <cell r="D79">
            <v>0.04</v>
          </cell>
          <cell r="E79" t="str">
            <v>Gültig ab 800 Reifen</v>
          </cell>
          <cell r="F79">
            <v>0.03</v>
          </cell>
          <cell r="G79" t="str">
            <v>Gültig ab 600 Reifen</v>
          </cell>
        </row>
        <row r="89">
          <cell r="A89">
            <v>40</v>
          </cell>
          <cell r="B89" t="str">
            <v>Cetin Demirciler</v>
          </cell>
          <cell r="C89" t="str">
            <v>079 274 23 60</v>
          </cell>
          <cell r="D89" t="str">
            <v>cdemirciler@coopertire.com</v>
          </cell>
        </row>
        <row r="90">
          <cell r="A90">
            <v>41</v>
          </cell>
          <cell r="B90" t="str">
            <v>Cetin Demirciler</v>
          </cell>
          <cell r="C90" t="str">
            <v>079 274 23 60</v>
          </cell>
          <cell r="D90" t="str">
            <v>cdemirciler@coopertire.com</v>
          </cell>
        </row>
        <row r="91">
          <cell r="A91">
            <v>55</v>
          </cell>
          <cell r="B91" t="str">
            <v>Steve Krattinger</v>
          </cell>
          <cell r="C91" t="str">
            <v>079 245 18 79</v>
          </cell>
          <cell r="D91" t="str">
            <v>skrattinger@coopertire.com</v>
          </cell>
        </row>
        <row r="92">
          <cell r="A92">
            <v>79</v>
          </cell>
          <cell r="B92" t="str">
            <v>Cetin Demirciler</v>
          </cell>
          <cell r="C92" t="str">
            <v>079 274 23 60</v>
          </cell>
          <cell r="D92" t="str">
            <v>cdemirciler@coopertire.com</v>
          </cell>
        </row>
        <row r="100">
          <cell r="A100" t="str">
            <v xml:space="preserve">le rabais commande initiale reste toute la saison </v>
          </cell>
        </row>
        <row r="101">
          <cell r="A101" t="str">
            <v>Nettopreise gemäss Liste, Nettopreise sind IB Zusatzrabatt berechtigt (ausser Street Legal und Classic Street Legal)</v>
          </cell>
        </row>
        <row r="102">
          <cell r="A102" t="str">
            <v>Les prix nets sont aussi avec le rabais CI</v>
          </cell>
        </row>
        <row r="103">
          <cell r="A103" t="str">
            <v>Frais de livraison selon la liste de prix</v>
          </cell>
        </row>
        <row r="104">
          <cell r="A104" t="str">
            <v>Nos conditions générales de vente s'appliquent selon la liste de prix. Les accords non listés ne seront pas valable.</v>
          </cell>
        </row>
        <row r="105">
          <cell r="A105" t="str">
            <v>Es gelten unsere Allgemeinen Verkaufsbedingungen gemäss Preisliste. Nicht aufgeführte Vereinbarungen werden nicht berücksichtigt.</v>
          </cell>
        </row>
        <row r="106">
          <cell r="A106" t="str">
            <v>Bonus de coopération 2% et bonus marketing 2% par an en remboursement (voir bonus supplémentaire)</v>
          </cell>
        </row>
        <row r="107">
          <cell r="A107" t="str">
            <v>Kooperationsbonus 2% und Marketingbonus 2% jährlich als Rückvergütung (siehe Zusatzbonus)</v>
          </cell>
        </row>
        <row r="108">
          <cell r="A108" t="str">
            <v>Frais de livraison gratuits pour les adresses de tiers</v>
          </cell>
        </row>
        <row r="109">
          <cell r="A109" t="str">
            <v>Lieferkosten an Fremdadressen kostenfrei</v>
          </cell>
        </row>
        <row r="110">
          <cell r="A110" t="str">
            <v>Frais de livraison à des adresses tierces 15.-</v>
          </cell>
        </row>
        <row r="111">
          <cell r="A111" t="str">
            <v>Lieferkosten an Fremdadressen 15.-</v>
          </cell>
        </row>
        <row r="112">
          <cell r="A112" t="str">
            <v>Les accords sont valides jusqu'à annulation</v>
          </cell>
        </row>
        <row r="113">
          <cell r="A113" t="str">
            <v xml:space="preserve">mêmes conditions pour verolet St-Legier Monthey et Martigny </v>
          </cell>
        </row>
        <row r="114">
          <cell r="A114" t="str">
            <v>Vereinbarungen gilt bis auf Wiederruf</v>
          </cell>
        </row>
        <row r="115">
          <cell r="A115" t="str">
            <v>Taux d'échange possible 20% de la quantité de commande initiale</v>
          </cell>
        </row>
        <row r="116">
          <cell r="A116" t="str">
            <v xml:space="preserve">Reifenumtauschrecht 10% der Initialbestellmenge </v>
          </cell>
        </row>
        <row r="155">
          <cell r="A155" t="str">
            <v>COOPER</v>
          </cell>
          <cell r="B155" t="str">
            <v>175/65R14</v>
          </cell>
          <cell r="C155" t="str">
            <v>195/65R15</v>
          </cell>
          <cell r="D155" t="str">
            <v>205/55R16</v>
          </cell>
          <cell r="E155" t="str">
            <v>215/55R16</v>
          </cell>
          <cell r="F155" t="str">
            <v>225/45R17</v>
          </cell>
          <cell r="G155" t="str">
            <v>225/45R17</v>
          </cell>
          <cell r="H155" t="str">
            <v>225/40R18</v>
          </cell>
          <cell r="I155" t="str">
            <v>225/40R18</v>
          </cell>
          <cell r="J155" t="str">
            <v>235/35R19</v>
          </cell>
        </row>
        <row r="156">
          <cell r="A156" t="str">
            <v>Cooper Sommer</v>
          </cell>
          <cell r="B156" t="str">
            <v>S130113</v>
          </cell>
          <cell r="C156" t="str">
            <v>S350016</v>
          </cell>
          <cell r="D156" t="str">
            <v>S350111</v>
          </cell>
          <cell r="E156" t="str">
            <v>S350114</v>
          </cell>
          <cell r="F156">
            <v>5350294</v>
          </cell>
          <cell r="G156">
            <v>5350098</v>
          </cell>
          <cell r="H156">
            <v>5350190</v>
          </cell>
          <cell r="I156">
            <v>5170096</v>
          </cell>
          <cell r="J156">
            <v>5170098</v>
          </cell>
        </row>
        <row r="157">
          <cell r="A157" t="str">
            <v>BIG CAR DEALER</v>
          </cell>
          <cell r="B157">
            <v>31.75</v>
          </cell>
          <cell r="C157">
            <v>39.22</v>
          </cell>
          <cell r="D157">
            <v>43.9</v>
          </cell>
          <cell r="E157">
            <v>70.489999999999995</v>
          </cell>
          <cell r="F157">
            <v>60.63</v>
          </cell>
          <cell r="G157">
            <v>60.65</v>
          </cell>
          <cell r="H157">
            <v>67.52</v>
          </cell>
          <cell r="I157">
            <v>67.52</v>
          </cell>
          <cell r="J157">
            <v>98.8</v>
          </cell>
        </row>
        <row r="158">
          <cell r="A158" t="str">
            <v>CAR DEALER</v>
          </cell>
          <cell r="B158">
            <v>35.041066666666666</v>
          </cell>
          <cell r="C158">
            <v>42.57443298969072</v>
          </cell>
          <cell r="D158">
            <v>50.33</v>
          </cell>
          <cell r="E158">
            <v>74.88993630573249</v>
          </cell>
          <cell r="F158">
            <v>65.77</v>
          </cell>
          <cell r="G158">
            <v>65.612399999999994</v>
          </cell>
          <cell r="H158">
            <v>71.556171428571432</v>
          </cell>
          <cell r="I158">
            <v>71.556171428571432</v>
          </cell>
          <cell r="J158">
            <v>103.55314960629921</v>
          </cell>
        </row>
        <row r="159">
          <cell r="A159" t="str">
            <v>RETAILER</v>
          </cell>
          <cell r="B159">
            <v>31.747733333333333</v>
          </cell>
          <cell r="C159">
            <v>39.220206185567008</v>
          </cell>
          <cell r="D159">
            <v>43.9</v>
          </cell>
          <cell r="E159">
            <v>70.488152866242032</v>
          </cell>
          <cell r="F159">
            <v>60.63</v>
          </cell>
          <cell r="G159">
            <v>60.648400000000002</v>
          </cell>
          <cell r="H159">
            <v>67.520571428571415</v>
          </cell>
          <cell r="I159">
            <v>67.520571428571415</v>
          </cell>
          <cell r="J159">
            <v>98.7992125984252</v>
          </cell>
        </row>
        <row r="160">
          <cell r="A160" t="str">
            <v>RETAILER MIGROL</v>
          </cell>
          <cell r="B160">
            <v>31.75</v>
          </cell>
          <cell r="C160">
            <v>39.22</v>
          </cell>
          <cell r="D160">
            <v>43.9</v>
          </cell>
          <cell r="E160">
            <v>70.489999999999995</v>
          </cell>
          <cell r="F160">
            <v>60.63</v>
          </cell>
          <cell r="G160">
            <v>60.65</v>
          </cell>
          <cell r="H160">
            <v>67.52</v>
          </cell>
          <cell r="I160">
            <v>67.52</v>
          </cell>
          <cell r="J160">
            <v>98.8</v>
          </cell>
        </row>
        <row r="161">
          <cell r="A161" t="str">
            <v>RETAILER PLUS</v>
          </cell>
          <cell r="B161">
            <v>31.747733333333333</v>
          </cell>
          <cell r="C161">
            <v>39.220206185567008</v>
          </cell>
          <cell r="D161">
            <v>43.9</v>
          </cell>
          <cell r="E161">
            <v>70.488152866242032</v>
          </cell>
          <cell r="F161">
            <v>60.63</v>
          </cell>
          <cell r="G161">
            <v>60.648400000000002</v>
          </cell>
          <cell r="H161">
            <v>67.520571428571415</v>
          </cell>
          <cell r="I161">
            <v>67.520571428571415</v>
          </cell>
          <cell r="J161">
            <v>98.7992125984252</v>
          </cell>
        </row>
        <row r="162">
          <cell r="A162" t="str">
            <v>RETAILER PLUS FSTP</v>
          </cell>
          <cell r="B162">
            <v>31.747733333333333</v>
          </cell>
          <cell r="C162">
            <v>39.220206185567008</v>
          </cell>
          <cell r="D162">
            <v>43.9</v>
          </cell>
          <cell r="E162">
            <v>70.488152866242032</v>
          </cell>
          <cell r="F162">
            <v>60.63</v>
          </cell>
          <cell r="G162">
            <v>60.648400000000002</v>
          </cell>
          <cell r="H162">
            <v>67.520571428571415</v>
          </cell>
          <cell r="I162">
            <v>67.520571428571415</v>
          </cell>
          <cell r="J162">
            <v>98.7992125984252</v>
          </cell>
        </row>
        <row r="163">
          <cell r="A163" t="str">
            <v>RETAILER PLUS LARGE</v>
          </cell>
          <cell r="B163">
            <v>31.747733333333333</v>
          </cell>
          <cell r="C163">
            <v>39.220206185567008</v>
          </cell>
          <cell r="D163">
            <v>43.9</v>
          </cell>
          <cell r="E163">
            <v>70.488152866242032</v>
          </cell>
          <cell r="F163">
            <v>60.63</v>
          </cell>
          <cell r="G163">
            <v>60.648400000000002</v>
          </cell>
          <cell r="H163">
            <v>67.520571428571415</v>
          </cell>
          <cell r="I163">
            <v>67.520571428571415</v>
          </cell>
          <cell r="J163">
            <v>98.7992125984252</v>
          </cell>
        </row>
        <row r="164">
          <cell r="A164" t="str">
            <v>RETAILER PLUS LARGE DIRECTION</v>
          </cell>
          <cell r="B164">
            <v>30.653333333333336</v>
          </cell>
          <cell r="C164">
            <v>37.755257731958757</v>
          </cell>
          <cell r="D164">
            <v>42.29</v>
          </cell>
          <cell r="E164">
            <v>67.735796178343946</v>
          </cell>
          <cell r="F164">
            <v>58.58</v>
          </cell>
          <cell r="G164">
            <v>58.653066666666668</v>
          </cell>
          <cell r="H164">
            <v>67.520571428571415</v>
          </cell>
          <cell r="I164">
            <v>67.520571428571415</v>
          </cell>
          <cell r="J164">
            <v>97.372047244094503</v>
          </cell>
        </row>
        <row r="165">
          <cell r="A165" t="str">
            <v>RETAILER PLUS LARGE STG</v>
          </cell>
          <cell r="B165">
            <v>31.747733333333333</v>
          </cell>
          <cell r="C165">
            <v>39.220206185567008</v>
          </cell>
          <cell r="D165">
            <v>43.9</v>
          </cell>
          <cell r="E165">
            <v>70.488152866242032</v>
          </cell>
          <cell r="F165">
            <v>60.63</v>
          </cell>
          <cell r="G165">
            <v>60.648400000000002</v>
          </cell>
          <cell r="H165">
            <v>67.520571428571415</v>
          </cell>
          <cell r="I165">
            <v>67.520571428571415</v>
          </cell>
          <cell r="J165">
            <v>98.7992125984252</v>
          </cell>
        </row>
        <row r="166">
          <cell r="A166" t="str">
            <v>RETAILER PLUS PNEU LINK</v>
          </cell>
          <cell r="B166">
            <v>31.747733333333333</v>
          </cell>
          <cell r="C166">
            <v>39.220206185567008</v>
          </cell>
          <cell r="D166">
            <v>43.9</v>
          </cell>
          <cell r="E166">
            <v>70.488152866242032</v>
          </cell>
          <cell r="F166">
            <v>60.63</v>
          </cell>
          <cell r="G166">
            <v>60.648400000000002</v>
          </cell>
          <cell r="H166">
            <v>67.520571428571415</v>
          </cell>
          <cell r="I166">
            <v>67.520571428571415</v>
          </cell>
          <cell r="J166">
            <v>98.7992125984252</v>
          </cell>
        </row>
        <row r="167">
          <cell r="A167" t="str">
            <v>RETAILER PLUS PNEU POOL</v>
          </cell>
          <cell r="B167">
            <v>31.747733333333333</v>
          </cell>
          <cell r="C167">
            <v>39.220206185567008</v>
          </cell>
          <cell r="D167">
            <v>43.9</v>
          </cell>
          <cell r="E167">
            <v>70.488152866242032</v>
          </cell>
          <cell r="F167">
            <v>60.63</v>
          </cell>
          <cell r="G167">
            <v>60.648400000000002</v>
          </cell>
          <cell r="H167">
            <v>67.520571428571415</v>
          </cell>
          <cell r="I167">
            <v>67.520571428571415</v>
          </cell>
          <cell r="J167">
            <v>98.7992125984252</v>
          </cell>
        </row>
        <row r="168">
          <cell r="A168" t="str">
            <v>RETAILER PLUS PREMIO</v>
          </cell>
          <cell r="B168">
            <v>31.747733333333333</v>
          </cell>
          <cell r="C168">
            <v>39.220206185567008</v>
          </cell>
          <cell r="D168">
            <v>43.9</v>
          </cell>
          <cell r="E168">
            <v>70.488152866242032</v>
          </cell>
          <cell r="F168">
            <v>60.63</v>
          </cell>
          <cell r="G168">
            <v>60.648400000000002</v>
          </cell>
          <cell r="H168">
            <v>67.520571428571415</v>
          </cell>
          <cell r="I168">
            <v>67.520571428571415</v>
          </cell>
          <cell r="J168">
            <v>98.7992125984252</v>
          </cell>
        </row>
        <row r="169">
          <cell r="A169" t="str">
            <v>RETAILER PLUS UGS</v>
          </cell>
          <cell r="B169">
            <v>31.747733333333333</v>
          </cell>
          <cell r="C169">
            <v>39.220206185567008</v>
          </cell>
          <cell r="D169">
            <v>43.9</v>
          </cell>
          <cell r="E169">
            <v>70.488152866242032</v>
          </cell>
          <cell r="F169">
            <v>60.63</v>
          </cell>
          <cell r="G169">
            <v>60.648400000000002</v>
          </cell>
          <cell r="H169">
            <v>67.520571428571415</v>
          </cell>
          <cell r="I169">
            <v>67.520571428571415</v>
          </cell>
          <cell r="J169">
            <v>98.7992125984252</v>
          </cell>
        </row>
        <row r="175">
          <cell r="A175" t="str">
            <v>AVON</v>
          </cell>
          <cell r="B175" t="str">
            <v>175/65R14</v>
          </cell>
          <cell r="C175" t="str">
            <v>195/65R15</v>
          </cell>
          <cell r="D175" t="str">
            <v>205/55R16</v>
          </cell>
          <cell r="E175" t="str">
            <v>215/55R16</v>
          </cell>
          <cell r="F175" t="str">
            <v>225/45R17</v>
          </cell>
          <cell r="G175" t="str">
            <v>225/45R17</v>
          </cell>
          <cell r="H175" t="str">
            <v>225/40R18</v>
          </cell>
          <cell r="I175" t="str">
            <v>225/40R18</v>
          </cell>
          <cell r="J175" t="str">
            <v>235/35R19</v>
          </cell>
        </row>
        <row r="176">
          <cell r="A176" t="str">
            <v>AVON Sommer</v>
          </cell>
          <cell r="B176" t="str">
            <v>S040114</v>
          </cell>
          <cell r="C176" t="str">
            <v>S460017</v>
          </cell>
          <cell r="D176" t="str">
            <v>S460112</v>
          </cell>
          <cell r="E176" t="str">
            <v>S460113</v>
          </cell>
          <cell r="F176">
            <v>4460290</v>
          </cell>
          <cell r="G176">
            <v>4460196</v>
          </cell>
          <cell r="H176">
            <v>4460098</v>
          </cell>
          <cell r="I176">
            <v>4240298</v>
          </cell>
          <cell r="J176">
            <v>4240295</v>
          </cell>
        </row>
        <row r="177">
          <cell r="A177" t="str">
            <v>BIG CAR DEALER</v>
          </cell>
          <cell r="B177">
            <v>31.827301587301584</v>
          </cell>
          <cell r="C177">
            <v>39.778518518518524</v>
          </cell>
          <cell r="D177">
            <v>44.87555555555555</v>
          </cell>
          <cell r="E177">
            <v>70.94</v>
          </cell>
          <cell r="F177">
            <v>60.63</v>
          </cell>
          <cell r="G177">
            <v>61.313040000000001</v>
          </cell>
          <cell r="H177">
            <v>67.680136986301363</v>
          </cell>
          <cell r="I177">
            <v>66.495000000000005</v>
          </cell>
          <cell r="J177">
            <v>98.952796208530799</v>
          </cell>
        </row>
        <row r="178">
          <cell r="A178" t="str">
            <v>CAR DEALER</v>
          </cell>
          <cell r="B178">
            <v>35.128888888888888</v>
          </cell>
          <cell r="C178">
            <v>43.180493827160497</v>
          </cell>
          <cell r="D178">
            <v>51.448444444444441</v>
          </cell>
          <cell r="E178">
            <v>75.37</v>
          </cell>
          <cell r="F178">
            <v>65.77</v>
          </cell>
          <cell r="G178">
            <v>66.331440000000001</v>
          </cell>
          <cell r="H178">
            <v>71.72527397260275</v>
          </cell>
          <cell r="I178">
            <v>70.471575342465755</v>
          </cell>
          <cell r="J178">
            <v>103.71412322274881</v>
          </cell>
        </row>
        <row r="179">
          <cell r="A179" t="str">
            <v>RETAILER</v>
          </cell>
          <cell r="B179">
            <v>31.827301587301584</v>
          </cell>
          <cell r="C179">
            <v>39.778518518518524</v>
          </cell>
          <cell r="D179">
            <v>44.87555555555555</v>
          </cell>
          <cell r="E179">
            <v>70.94</v>
          </cell>
          <cell r="F179">
            <v>60.63</v>
          </cell>
          <cell r="G179">
            <v>61.313040000000001</v>
          </cell>
          <cell r="H179">
            <v>67.680136986301363</v>
          </cell>
          <cell r="I179">
            <v>66.495000000000005</v>
          </cell>
          <cell r="J179">
            <v>98.952796208530799</v>
          </cell>
        </row>
        <row r="180">
          <cell r="A180" t="str">
            <v>RETAILER MIGROL</v>
          </cell>
          <cell r="B180">
            <v>31.827301587301584</v>
          </cell>
          <cell r="C180">
            <v>39.778518518518524</v>
          </cell>
          <cell r="D180">
            <v>44.87555555555555</v>
          </cell>
          <cell r="E180">
            <v>70.94</v>
          </cell>
          <cell r="F180">
            <v>60.63</v>
          </cell>
          <cell r="G180">
            <v>61.313040000000001</v>
          </cell>
          <cell r="H180">
            <v>67.680136986301363</v>
          </cell>
          <cell r="I180">
            <v>66.495000000000005</v>
          </cell>
          <cell r="J180">
            <v>98.952796208530799</v>
          </cell>
        </row>
        <row r="181">
          <cell r="A181" t="str">
            <v>RETAILER PLUS</v>
          </cell>
          <cell r="B181">
            <v>31.827301587301584</v>
          </cell>
          <cell r="C181">
            <v>39.778518518518524</v>
          </cell>
          <cell r="D181">
            <v>44.87555555555555</v>
          </cell>
          <cell r="E181">
            <v>70.94</v>
          </cell>
          <cell r="F181">
            <v>60.63</v>
          </cell>
          <cell r="G181">
            <v>61.313040000000001</v>
          </cell>
          <cell r="H181">
            <v>67.680136986301363</v>
          </cell>
          <cell r="I181">
            <v>66.495000000000005</v>
          </cell>
          <cell r="J181">
            <v>98.952796208530799</v>
          </cell>
        </row>
        <row r="182">
          <cell r="A182" t="str">
            <v>RETAILER PLUS FSTP</v>
          </cell>
          <cell r="B182">
            <v>31.827301587301584</v>
          </cell>
          <cell r="C182">
            <v>39.778518518518524</v>
          </cell>
          <cell r="D182">
            <v>44.87555555555555</v>
          </cell>
          <cell r="E182">
            <v>70.94</v>
          </cell>
          <cell r="F182">
            <v>60.63</v>
          </cell>
          <cell r="G182">
            <v>61.313040000000001</v>
          </cell>
          <cell r="H182">
            <v>67.680136986301363</v>
          </cell>
          <cell r="I182">
            <v>66.495000000000005</v>
          </cell>
          <cell r="J182">
            <v>98.952796208530799</v>
          </cell>
        </row>
        <row r="183">
          <cell r="A183" t="str">
            <v>RETAILER PLUS LARGE</v>
          </cell>
          <cell r="B183">
            <v>31.827301587301584</v>
          </cell>
          <cell r="C183">
            <v>39.778518518518524</v>
          </cell>
          <cell r="D183">
            <v>44.87555555555555</v>
          </cell>
          <cell r="E183">
            <v>70.94</v>
          </cell>
          <cell r="F183">
            <v>60.63</v>
          </cell>
          <cell r="G183">
            <v>61.313040000000001</v>
          </cell>
          <cell r="H183">
            <v>67.680136986301363</v>
          </cell>
          <cell r="I183">
            <v>66.495000000000005</v>
          </cell>
          <cell r="J183">
            <v>98.952796208530799</v>
          </cell>
        </row>
        <row r="184">
          <cell r="A184" t="str">
            <v>RETAILER PLUS LARGE DIRECTION</v>
          </cell>
          <cell r="B184">
            <v>30.730158730158728</v>
          </cell>
          <cell r="C184">
            <v>38.292716049382719</v>
          </cell>
          <cell r="D184">
            <v>43.342222222222219</v>
          </cell>
          <cell r="E184">
            <v>68.17</v>
          </cell>
          <cell r="F184">
            <v>58.58</v>
          </cell>
          <cell r="G184">
            <v>59.295839999999998</v>
          </cell>
          <cell r="H184">
            <v>67.680136986301363</v>
          </cell>
          <cell r="I184">
            <v>66.495000000000005</v>
          </cell>
          <cell r="J184">
            <v>97.523412322274879</v>
          </cell>
        </row>
        <row r="185">
          <cell r="A185" t="str">
            <v>RETAILER PLUS LARGE STG</v>
          </cell>
          <cell r="B185">
            <v>31.827301587301584</v>
          </cell>
          <cell r="C185">
            <v>39.778518518518524</v>
          </cell>
          <cell r="D185">
            <v>44.87555555555555</v>
          </cell>
          <cell r="E185">
            <v>70.94</v>
          </cell>
          <cell r="F185">
            <v>60.63</v>
          </cell>
          <cell r="G185">
            <v>61.313040000000001</v>
          </cell>
          <cell r="H185">
            <v>67.680136986301363</v>
          </cell>
          <cell r="I185">
            <v>66.495000000000005</v>
          </cell>
          <cell r="J185">
            <v>98.952796208530799</v>
          </cell>
        </row>
        <row r="186">
          <cell r="A186" t="str">
            <v>RETAILER PLUS PNEU LINK</v>
          </cell>
          <cell r="B186">
            <v>31.827301587301584</v>
          </cell>
          <cell r="C186">
            <v>39.778518518518524</v>
          </cell>
          <cell r="D186">
            <v>44.87555555555555</v>
          </cell>
          <cell r="E186">
            <v>70.94</v>
          </cell>
          <cell r="F186">
            <v>60.63</v>
          </cell>
          <cell r="G186">
            <v>61.313040000000001</v>
          </cell>
          <cell r="H186">
            <v>67.680136986301363</v>
          </cell>
          <cell r="I186">
            <v>66.495000000000005</v>
          </cell>
          <cell r="J186">
            <v>98.952796208530799</v>
          </cell>
        </row>
        <row r="187">
          <cell r="A187" t="str">
            <v>RETAILER PLUS PNEU POOL</v>
          </cell>
          <cell r="B187">
            <v>31.827301587301584</v>
          </cell>
          <cell r="C187">
            <v>39.778518518518524</v>
          </cell>
          <cell r="D187">
            <v>44.87555555555555</v>
          </cell>
          <cell r="E187">
            <v>70.94</v>
          </cell>
          <cell r="F187">
            <v>60.63</v>
          </cell>
          <cell r="G187">
            <v>61.313040000000001</v>
          </cell>
          <cell r="H187">
            <v>67.680136986301363</v>
          </cell>
          <cell r="I187">
            <v>66.495000000000005</v>
          </cell>
          <cell r="J187">
            <v>98.952796208530799</v>
          </cell>
        </row>
        <row r="188">
          <cell r="A188" t="str">
            <v>RETAILER PLUS PREMIO</v>
          </cell>
          <cell r="B188">
            <v>31.827301587301584</v>
          </cell>
          <cell r="C188">
            <v>39.778518518518524</v>
          </cell>
          <cell r="D188">
            <v>44.87555555555555</v>
          </cell>
          <cell r="E188">
            <v>70.94</v>
          </cell>
          <cell r="F188">
            <v>60.63</v>
          </cell>
          <cell r="G188">
            <v>61.313040000000001</v>
          </cell>
          <cell r="H188">
            <v>67.680136986301363</v>
          </cell>
          <cell r="I188">
            <v>66.495000000000005</v>
          </cell>
          <cell r="J188">
            <v>98.952796208530799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tionen"/>
    </sheetNames>
    <sheetDataSet>
      <sheetData sheetId="0">
        <row r="3">
          <cell r="B3" t="str">
            <v>TR / HR / VR</v>
          </cell>
        </row>
        <row r="100">
          <cell r="A100" t="str">
            <v>Nachbestellung ab Initialbestellung mit gleichem IB Zusatzrabatt maximal 5%</v>
          </cell>
        </row>
        <row r="101">
          <cell r="A101" t="str">
            <v>Abholbonus  1.00 CHF pro Reifen, ab Lager Schwarzenbach bei Wil SG</v>
          </cell>
        </row>
        <row r="102">
          <cell r="A102" t="str">
            <v>Nettopreise gemäss Liste, Nettopreise sind IB Zusatzrabatt berechtigt (ausser Street Legal und Classic Street Legal)</v>
          </cell>
        </row>
        <row r="103">
          <cell r="A103" t="str">
            <v>Nettopreise sind IB Zusatzrabatt berechtigt</v>
          </cell>
        </row>
        <row r="104">
          <cell r="A104" t="str">
            <v>Lieferkosten und Schwerverkehrsabgabe laut Preisliste</v>
          </cell>
        </row>
        <row r="105">
          <cell r="A105" t="str">
            <v>Es gelten unsere Allgemeinen Verkaufsbedingungen gemäss Preisliste. Nicht aufgeführte Vereinbarungen werden nicht berücksichtigt.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ressen"/>
      <sheetName val="Workout"/>
      <sheetName val="BO"/>
      <sheetName val="Tabelle1"/>
    </sheetNames>
    <sheetDataSet>
      <sheetData sheetId="0">
        <row r="4">
          <cell r="B4">
            <v>6895</v>
          </cell>
          <cell r="C4" t="str">
            <v>RETAILER</v>
          </cell>
          <cell r="D4" t="str">
            <v>RETAILER</v>
          </cell>
          <cell r="E4" t="str">
            <v>A. P. AUTO PNEUS SA</v>
          </cell>
          <cell r="F4">
            <v>0</v>
          </cell>
          <cell r="G4" t="str">
            <v xml:space="preserve"> </v>
          </cell>
          <cell r="H4" t="str">
            <v>58 RTE BOIS DE BAY</v>
          </cell>
          <cell r="I4" t="str">
            <v>1242 PENEY SATIGNY</v>
          </cell>
          <cell r="J4" t="str">
            <v xml:space="preserve"> </v>
          </cell>
          <cell r="K4" t="str">
            <v>022 753 81 30</v>
          </cell>
          <cell r="L4" t="str">
            <v xml:space="preserve"> </v>
          </cell>
          <cell r="M4" t="str">
            <v>favre@demol-auto.ch</v>
          </cell>
          <cell r="N4">
            <v>0</v>
          </cell>
          <cell r="O4">
            <v>0</v>
          </cell>
          <cell r="P4">
            <v>55</v>
          </cell>
          <cell r="Q4">
            <v>1</v>
          </cell>
          <cell r="R4">
            <v>0</v>
          </cell>
          <cell r="S4" t="str">
            <v xml:space="preserve"> </v>
          </cell>
          <cell r="T4" t="str">
            <v>PKW / SUV / VAN unverändert zu 1. September 2017</v>
          </cell>
          <cell r="U4" t="str">
            <v xml:space="preserve">Cooper 4x4 „Off Road“, Preisanpassung 1.5% </v>
          </cell>
          <cell r="V4" t="str">
            <v xml:space="preserve"> </v>
          </cell>
          <cell r="W4">
            <v>37</v>
          </cell>
          <cell r="X4">
            <v>0.86486486486486491</v>
          </cell>
          <cell r="Y4">
            <v>32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 t="str">
            <v xml:space="preserve"> </v>
          </cell>
          <cell r="AE4" t="str">
            <v xml:space="preserve"> 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10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27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2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30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</row>
        <row r="5">
          <cell r="B5">
            <v>6840</v>
          </cell>
          <cell r="C5" t="str">
            <v xml:space="preserve"> </v>
          </cell>
          <cell r="D5" t="str">
            <v xml:space="preserve"> </v>
          </cell>
          <cell r="E5" t="str">
            <v>A.GRUETTER AG</v>
          </cell>
          <cell r="F5" t="str">
            <v>PNEUSERVICE</v>
          </cell>
          <cell r="G5" t="str">
            <v xml:space="preserve"> </v>
          </cell>
          <cell r="H5" t="str">
            <v>GEWERBESTR. 6</v>
          </cell>
          <cell r="I5" t="str">
            <v>4573 LOHN-AMMANNSEGG</v>
          </cell>
          <cell r="J5" t="str">
            <v xml:space="preserve"> </v>
          </cell>
          <cell r="K5" t="str">
            <v>032 677 32 77</v>
          </cell>
          <cell r="L5" t="str">
            <v xml:space="preserve"> </v>
          </cell>
          <cell r="M5" t="str">
            <v>a.gruetter@garage-gruetter.ch</v>
          </cell>
          <cell r="N5">
            <v>0</v>
          </cell>
          <cell r="O5">
            <v>0</v>
          </cell>
          <cell r="P5">
            <v>55</v>
          </cell>
          <cell r="Q5">
            <v>1</v>
          </cell>
          <cell r="R5">
            <v>0</v>
          </cell>
          <cell r="S5" t="str">
            <v xml:space="preserve"> </v>
          </cell>
          <cell r="T5" t="str">
            <v>Achtung: Keine Preiserhöhung Winter vorgesehen</v>
          </cell>
          <cell r="U5" t="str">
            <v>Lagerumzug vom 6.-17. Nov. Eingeschränkte Verfügbarkeit</v>
          </cell>
          <cell r="V5" t="str">
            <v xml:space="preserve"> 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</row>
        <row r="6">
          <cell r="B6">
            <v>110052</v>
          </cell>
          <cell r="C6" t="str">
            <v xml:space="preserve"> </v>
          </cell>
          <cell r="D6" t="str">
            <v xml:space="preserve"> </v>
          </cell>
          <cell r="E6" t="str">
            <v>AARESPEED GMBH</v>
          </cell>
          <cell r="F6" t="str">
            <v>PNEUSERVICE</v>
          </cell>
          <cell r="G6" t="str">
            <v xml:space="preserve"> </v>
          </cell>
          <cell r="H6" t="str">
            <v>ALPENSTR. 111</v>
          </cell>
          <cell r="I6" t="str">
            <v>3627 HEIMBERG</v>
          </cell>
          <cell r="J6" t="str">
            <v xml:space="preserve"> </v>
          </cell>
          <cell r="K6" t="str">
            <v>079 864 60 11</v>
          </cell>
          <cell r="L6" t="str">
            <v xml:space="preserve"> </v>
          </cell>
          <cell r="M6" t="str">
            <v>info@aarespeed.ch</v>
          </cell>
          <cell r="N6">
            <v>0</v>
          </cell>
          <cell r="O6">
            <v>0</v>
          </cell>
          <cell r="P6">
            <v>55</v>
          </cell>
          <cell r="Q6">
            <v>1</v>
          </cell>
          <cell r="R6">
            <v>0</v>
          </cell>
          <cell r="S6" t="str">
            <v xml:space="preserve"> </v>
          </cell>
          <cell r="T6" t="str">
            <v>Achtung: Keine Preiserhöhung Winter vorgesehen</v>
          </cell>
          <cell r="U6" t="str">
            <v>Lagerumzug vom 6.-17. Nov. Eingeschränkte Verfügbarkeit</v>
          </cell>
          <cell r="V6" t="str">
            <v xml:space="preserve"> 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</row>
        <row r="7">
          <cell r="B7">
            <v>7127</v>
          </cell>
          <cell r="C7" t="str">
            <v>RETAILER</v>
          </cell>
          <cell r="D7" t="str">
            <v>RETAILER</v>
          </cell>
          <cell r="E7" t="str">
            <v>AGT MARTIGNY SA</v>
          </cell>
          <cell r="F7">
            <v>0</v>
          </cell>
          <cell r="G7" t="str">
            <v xml:space="preserve"> </v>
          </cell>
          <cell r="H7" t="str">
            <v>110 AV.DES GR.MARESCHES</v>
          </cell>
          <cell r="I7" t="str">
            <v>1920 MARTIGNY</v>
          </cell>
          <cell r="J7" t="str">
            <v xml:space="preserve"> </v>
          </cell>
          <cell r="K7" t="str">
            <v>027 722 43 43</v>
          </cell>
          <cell r="L7" t="str">
            <v xml:space="preserve"> </v>
          </cell>
          <cell r="M7" t="str">
            <v>agtmartigny@bluewin.ch</v>
          </cell>
          <cell r="N7">
            <v>0</v>
          </cell>
          <cell r="O7">
            <v>0</v>
          </cell>
          <cell r="P7">
            <v>55</v>
          </cell>
          <cell r="Q7">
            <v>1</v>
          </cell>
          <cell r="R7">
            <v>0</v>
          </cell>
          <cell r="S7" t="str">
            <v xml:space="preserve"> </v>
          </cell>
          <cell r="T7" t="str">
            <v>PKW / SUV / VAN unverändert zu 1. September 2017</v>
          </cell>
          <cell r="U7" t="str">
            <v xml:space="preserve">Cooper 4x4 „Off Road“, Preisanpassung 1.5% </v>
          </cell>
          <cell r="V7" t="str">
            <v xml:space="preserve">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 t="str">
            <v xml:space="preserve"> </v>
          </cell>
          <cell r="AE7" t="str">
            <v xml:space="preserve"> 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</row>
        <row r="8">
          <cell r="B8">
            <v>100057</v>
          </cell>
          <cell r="C8" t="str">
            <v xml:space="preserve"> </v>
          </cell>
          <cell r="D8" t="str">
            <v xml:space="preserve"> </v>
          </cell>
          <cell r="E8" t="str">
            <v>ALFRED GAFNER</v>
          </cell>
          <cell r="F8" t="str">
            <v>PNEUSERVICE</v>
          </cell>
          <cell r="G8" t="str">
            <v xml:space="preserve"> </v>
          </cell>
          <cell r="H8" t="str">
            <v>EGGENWEG 10</v>
          </cell>
          <cell r="I8" t="str">
            <v>3604 THUN</v>
          </cell>
          <cell r="J8" t="str">
            <v xml:space="preserve"> </v>
          </cell>
          <cell r="K8" t="str">
            <v>033 336 54 19</v>
          </cell>
          <cell r="L8" t="str">
            <v xml:space="preserve"> </v>
          </cell>
          <cell r="M8" t="str">
            <v>gafneralfred@bluewin.ch</v>
          </cell>
          <cell r="N8">
            <v>0</v>
          </cell>
          <cell r="O8">
            <v>0</v>
          </cell>
          <cell r="P8">
            <v>55</v>
          </cell>
          <cell r="Q8">
            <v>1</v>
          </cell>
          <cell r="R8">
            <v>0</v>
          </cell>
          <cell r="S8" t="str">
            <v xml:space="preserve"> </v>
          </cell>
          <cell r="T8" t="str">
            <v>Achtung: Keine Preiserhöhung Winter vorgesehen</v>
          </cell>
          <cell r="U8" t="str">
            <v>Lagerumzug vom 6.-17. Nov. Eingeschränkte Verfügbarkeit</v>
          </cell>
          <cell r="V8" t="str">
            <v xml:space="preserve"> 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</row>
        <row r="9">
          <cell r="B9">
            <v>120008</v>
          </cell>
          <cell r="C9" t="str">
            <v xml:space="preserve"> </v>
          </cell>
          <cell r="D9" t="str">
            <v xml:space="preserve"> </v>
          </cell>
          <cell r="E9" t="str">
            <v>ALLEMANN AUTOMOBIL AG</v>
          </cell>
          <cell r="F9" t="str">
            <v>SUBARU + KIA VERTRETUNG</v>
          </cell>
          <cell r="G9" t="str">
            <v xml:space="preserve"> </v>
          </cell>
          <cell r="H9" t="str">
            <v>LUZERNERSTR 102</v>
          </cell>
          <cell r="I9" t="str">
            <v>4552 DERENDINGEN</v>
          </cell>
          <cell r="J9" t="str">
            <v xml:space="preserve"> </v>
          </cell>
          <cell r="K9" t="str">
            <v>032 682 40 50</v>
          </cell>
          <cell r="L9" t="str">
            <v xml:space="preserve"> </v>
          </cell>
          <cell r="M9" t="str">
            <v>info.derendingen@auto-allemann.ch</v>
          </cell>
          <cell r="N9">
            <v>0</v>
          </cell>
          <cell r="O9">
            <v>0</v>
          </cell>
          <cell r="P9">
            <v>55</v>
          </cell>
          <cell r="Q9">
            <v>1</v>
          </cell>
          <cell r="R9">
            <v>0</v>
          </cell>
          <cell r="S9" t="str">
            <v xml:space="preserve"> </v>
          </cell>
          <cell r="T9" t="str">
            <v>Achtung: Keine Preiserhöhung Winter vorgesehen</v>
          </cell>
          <cell r="U9" t="str">
            <v>Lagerumzug vom 6.-17. Nov. Eingeschränkte Verfügbarkeit</v>
          </cell>
          <cell r="V9" t="str">
            <v xml:space="preserve"> 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</row>
        <row r="10">
          <cell r="B10">
            <v>110083</v>
          </cell>
          <cell r="C10" t="str">
            <v>RETAILER</v>
          </cell>
          <cell r="D10" t="str">
            <v>RETAILER</v>
          </cell>
          <cell r="E10" t="str">
            <v>ALPEN-GARAGE UND TAXI GMBH</v>
          </cell>
          <cell r="F10" t="str">
            <v>GARAGE</v>
          </cell>
          <cell r="G10" t="str">
            <v xml:space="preserve"> </v>
          </cell>
          <cell r="H10" t="str">
            <v>KANTONSSTR 29</v>
          </cell>
          <cell r="I10" t="str">
            <v>3954 LEUKERBAD VS</v>
          </cell>
          <cell r="J10" t="str">
            <v xml:space="preserve"> </v>
          </cell>
          <cell r="K10">
            <v>274702240</v>
          </cell>
          <cell r="L10" t="str">
            <v xml:space="preserve"> </v>
          </cell>
          <cell r="M10" t="str">
            <v>info@alpen-garage.ch</v>
          </cell>
          <cell r="N10">
            <v>0</v>
          </cell>
          <cell r="O10">
            <v>0</v>
          </cell>
          <cell r="P10">
            <v>55</v>
          </cell>
          <cell r="Q10">
            <v>1</v>
          </cell>
          <cell r="R10">
            <v>0</v>
          </cell>
          <cell r="S10" t="str">
            <v xml:space="preserve"> </v>
          </cell>
          <cell r="T10" t="str">
            <v>PKW / SUV / VAN unverändert zu 1. September 2017</v>
          </cell>
          <cell r="U10" t="str">
            <v xml:space="preserve">Cooper 4x4 „Off Road“, Preisanpassung 1.5% </v>
          </cell>
          <cell r="V10" t="str">
            <v xml:space="preserve"> 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 t="str">
            <v xml:space="preserve"> </v>
          </cell>
          <cell r="AE10" t="str">
            <v xml:space="preserve"> 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</row>
        <row r="11">
          <cell r="B11">
            <v>100058</v>
          </cell>
          <cell r="C11" t="str">
            <v>RETAILER</v>
          </cell>
          <cell r="D11" t="str">
            <v>RETAILER</v>
          </cell>
          <cell r="E11" t="str">
            <v>ALPIN GARAGE</v>
          </cell>
          <cell r="F11" t="str">
            <v>REINHARD RIEDER</v>
          </cell>
          <cell r="G11" t="str">
            <v>Reinhard Rieder</v>
          </cell>
          <cell r="H11">
            <v>0</v>
          </cell>
          <cell r="I11" t="str">
            <v>3918 WILER VS</v>
          </cell>
          <cell r="J11" t="str">
            <v xml:space="preserve"> </v>
          </cell>
          <cell r="K11" t="str">
            <v>027 939 29 73</v>
          </cell>
          <cell r="L11" t="str">
            <v xml:space="preserve"> </v>
          </cell>
          <cell r="M11" t="str">
            <v>mail@alpin-garage.ch</v>
          </cell>
          <cell r="N11">
            <v>0</v>
          </cell>
          <cell r="O11">
            <v>0</v>
          </cell>
          <cell r="P11">
            <v>55</v>
          </cell>
          <cell r="Q11">
            <v>1</v>
          </cell>
          <cell r="R11">
            <v>0</v>
          </cell>
          <cell r="S11" t="str">
            <v xml:space="preserve"> </v>
          </cell>
          <cell r="T11" t="str">
            <v>PKW / SUV / VAN unverändert zu 1. September 2017</v>
          </cell>
          <cell r="U11" t="str">
            <v xml:space="preserve">Cooper 4x4 „Off Road“, Preisanpassung 1.5% </v>
          </cell>
          <cell r="V11" t="str">
            <v xml:space="preserve"> </v>
          </cell>
          <cell r="W11">
            <v>342</v>
          </cell>
          <cell r="X11">
            <v>1.3421052631578947</v>
          </cell>
          <cell r="Y11">
            <v>459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 t="str">
            <v xml:space="preserve"> </v>
          </cell>
          <cell r="AE11" t="str">
            <v xml:space="preserve"> </v>
          </cell>
          <cell r="AF11">
            <v>0</v>
          </cell>
          <cell r="AG11">
            <v>68</v>
          </cell>
          <cell r="AH11">
            <v>0</v>
          </cell>
          <cell r="AI11">
            <v>0</v>
          </cell>
          <cell r="AJ11">
            <v>68</v>
          </cell>
          <cell r="AK11">
            <v>192</v>
          </cell>
          <cell r="AL11">
            <v>42278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150</v>
          </cell>
          <cell r="AS11">
            <v>0</v>
          </cell>
          <cell r="AT11">
            <v>0</v>
          </cell>
          <cell r="AU11">
            <v>52</v>
          </cell>
          <cell r="AV11">
            <v>0</v>
          </cell>
          <cell r="AW11">
            <v>0</v>
          </cell>
          <cell r="AX11">
            <v>52</v>
          </cell>
          <cell r="AY11">
            <v>231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228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</row>
        <row r="12">
          <cell r="B12">
            <v>6808</v>
          </cell>
          <cell r="C12" t="str">
            <v xml:space="preserve"> </v>
          </cell>
          <cell r="D12" t="str">
            <v xml:space="preserve"> </v>
          </cell>
          <cell r="E12" t="str">
            <v>AMSTUTZ ANDREAS</v>
          </cell>
          <cell r="F12" t="str">
            <v>PNEUSERVICE</v>
          </cell>
          <cell r="G12" t="str">
            <v xml:space="preserve"> </v>
          </cell>
          <cell r="H12" t="str">
            <v>BIELSTR. 26</v>
          </cell>
          <cell r="I12" t="str">
            <v>3273 KAPPELEN</v>
          </cell>
          <cell r="J12" t="str">
            <v xml:space="preserve"> </v>
          </cell>
          <cell r="K12" t="str">
            <v>032 393 70 01</v>
          </cell>
          <cell r="L12" t="str">
            <v xml:space="preserve"> </v>
          </cell>
          <cell r="M12" t="str">
            <v>andreas-amstutz@bluewin.ch</v>
          </cell>
          <cell r="N12">
            <v>0</v>
          </cell>
          <cell r="O12">
            <v>0</v>
          </cell>
          <cell r="P12">
            <v>55</v>
          </cell>
          <cell r="Q12">
            <v>1</v>
          </cell>
          <cell r="R12">
            <v>0</v>
          </cell>
          <cell r="S12" t="str">
            <v xml:space="preserve"> </v>
          </cell>
          <cell r="T12" t="str">
            <v>Achtung: Keine Preiserhöhung Winter vorgesehen</v>
          </cell>
          <cell r="U12" t="str">
            <v>Lagerumzug vom 6.-17. Nov. Eingeschränkte Verfügbarkeit</v>
          </cell>
          <cell r="V12" t="str">
            <v xml:space="preserve"> 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</row>
        <row r="13">
          <cell r="B13">
            <v>150005</v>
          </cell>
          <cell r="C13" t="str">
            <v>RETAILER</v>
          </cell>
          <cell r="D13" t="str">
            <v>RETAILER</v>
          </cell>
          <cell r="E13" t="str">
            <v>AT 15 Sagl</v>
          </cell>
          <cell r="F13">
            <v>0</v>
          </cell>
          <cell r="G13" t="str">
            <v xml:space="preserve"> </v>
          </cell>
          <cell r="H13" t="str">
            <v>Cento Monda 1</v>
          </cell>
          <cell r="I13" t="str">
            <v>6528 Camorino</v>
          </cell>
          <cell r="J13" t="str">
            <v xml:space="preserve"> </v>
          </cell>
          <cell r="K13" t="str">
            <v>079 600 08 55</v>
          </cell>
          <cell r="L13" t="str">
            <v xml:space="preserve"> </v>
          </cell>
          <cell r="M13" t="str">
            <v>info@at15.ch</v>
          </cell>
          <cell r="N13">
            <v>0</v>
          </cell>
          <cell r="O13">
            <v>0</v>
          </cell>
          <cell r="P13">
            <v>55</v>
          </cell>
          <cell r="Q13">
            <v>1</v>
          </cell>
          <cell r="R13">
            <v>0</v>
          </cell>
          <cell r="S13" t="str">
            <v xml:space="preserve"> </v>
          </cell>
          <cell r="T13" t="str">
            <v>PKW / SUV / VAN unverändert zu 1. September 2017</v>
          </cell>
          <cell r="U13" t="str">
            <v xml:space="preserve">Cooper 4x4 „Off Road“, Preisanpassung 1.5% </v>
          </cell>
          <cell r="V13" t="str">
            <v xml:space="preserve"> </v>
          </cell>
          <cell r="W13">
            <v>8</v>
          </cell>
          <cell r="X13">
            <v>0.5</v>
          </cell>
          <cell r="Y13">
            <v>4</v>
          </cell>
          <cell r="Z13">
            <v>9.5</v>
          </cell>
          <cell r="AA13">
            <v>38</v>
          </cell>
          <cell r="AB13">
            <v>0</v>
          </cell>
          <cell r="AC13">
            <v>0</v>
          </cell>
          <cell r="AD13" t="str">
            <v xml:space="preserve"> </v>
          </cell>
          <cell r="AE13" t="str">
            <v xml:space="preserve"> 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4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4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34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4</v>
          </cell>
          <cell r="BU13">
            <v>0</v>
          </cell>
          <cell r="BV13">
            <v>0</v>
          </cell>
        </row>
        <row r="14">
          <cell r="B14">
            <v>58811</v>
          </cell>
          <cell r="C14" t="str">
            <v>RETAILER</v>
          </cell>
          <cell r="D14" t="str">
            <v>RETAILER</v>
          </cell>
          <cell r="E14" t="str">
            <v>AU PNEU CARRE</v>
          </cell>
          <cell r="F14" t="str">
            <v>MONSIEUR VIAL MAURICE</v>
          </cell>
          <cell r="G14" t="str">
            <v>Vial Marice</v>
          </cell>
          <cell r="H14" t="str">
            <v>RUE DES TISSERANDS 2</v>
          </cell>
          <cell r="I14" t="str">
            <v>1510 MOUDON</v>
          </cell>
          <cell r="J14" t="str">
            <v xml:space="preserve"> </v>
          </cell>
          <cell r="K14" t="str">
            <v>021 905 6850</v>
          </cell>
          <cell r="L14" t="str">
            <v xml:space="preserve"> </v>
          </cell>
          <cell r="M14" t="str">
            <v>aupneucarre@hotmail.com</v>
          </cell>
          <cell r="N14">
            <v>0</v>
          </cell>
          <cell r="O14">
            <v>0</v>
          </cell>
          <cell r="P14">
            <v>55</v>
          </cell>
          <cell r="Q14">
            <v>1</v>
          </cell>
          <cell r="R14">
            <v>0</v>
          </cell>
          <cell r="S14" t="str">
            <v xml:space="preserve"> </v>
          </cell>
          <cell r="T14" t="str">
            <v>PKW / SUV / VAN unverändert zu 1. September 2017</v>
          </cell>
          <cell r="U14" t="str">
            <v xml:space="preserve">Cooper 4x4 „Off Road“, Preisanpassung 1.5% </v>
          </cell>
          <cell r="V14" t="str">
            <v xml:space="preserve"> </v>
          </cell>
          <cell r="W14">
            <v>124</v>
          </cell>
          <cell r="X14">
            <v>0.27419354838709675</v>
          </cell>
          <cell r="Y14">
            <v>34</v>
          </cell>
          <cell r="Z14">
            <v>0.6470588235294118</v>
          </cell>
          <cell r="AA14">
            <v>22</v>
          </cell>
          <cell r="AB14">
            <v>0</v>
          </cell>
          <cell r="AC14">
            <v>0</v>
          </cell>
          <cell r="AD14" t="str">
            <v xml:space="preserve"> </v>
          </cell>
          <cell r="AE14" t="str">
            <v xml:space="preserve"> </v>
          </cell>
          <cell r="AF14">
            <v>0</v>
          </cell>
          <cell r="AG14">
            <v>48</v>
          </cell>
          <cell r="AH14">
            <v>0</v>
          </cell>
          <cell r="AI14">
            <v>0</v>
          </cell>
          <cell r="AJ14">
            <v>48</v>
          </cell>
          <cell r="AK14">
            <v>124</v>
          </cell>
          <cell r="AL14">
            <v>42257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24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10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10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12</v>
          </cell>
          <cell r="BU14">
            <v>0</v>
          </cell>
          <cell r="BV14">
            <v>0</v>
          </cell>
        </row>
        <row r="15">
          <cell r="B15">
            <v>1031</v>
          </cell>
          <cell r="C15" t="str">
            <v xml:space="preserve"> </v>
          </cell>
          <cell r="D15" t="str">
            <v xml:space="preserve"> </v>
          </cell>
          <cell r="E15" t="str">
            <v>AUSPUFF HUBER AG</v>
          </cell>
          <cell r="F15" t="str">
            <v>AUSPUFF UND PNEUSERVICE</v>
          </cell>
          <cell r="G15" t="str">
            <v xml:space="preserve"> </v>
          </cell>
          <cell r="H15" t="str">
            <v>EY 7</v>
          </cell>
          <cell r="I15" t="str">
            <v>3063 ITTIGEN</v>
          </cell>
          <cell r="J15" t="str">
            <v xml:space="preserve"> </v>
          </cell>
          <cell r="K15" t="str">
            <v>031 921 51 58</v>
          </cell>
          <cell r="L15" t="str">
            <v xml:space="preserve"> </v>
          </cell>
          <cell r="M15" t="str">
            <v>info@auspuff-huber.ch</v>
          </cell>
          <cell r="N15">
            <v>0</v>
          </cell>
          <cell r="O15">
            <v>0</v>
          </cell>
          <cell r="P15">
            <v>55</v>
          </cell>
          <cell r="Q15">
            <v>1</v>
          </cell>
          <cell r="R15">
            <v>0</v>
          </cell>
          <cell r="S15" t="str">
            <v xml:space="preserve"> </v>
          </cell>
          <cell r="T15" t="str">
            <v>Achtung: Keine Preiserhöhung Winter vorgesehen</v>
          </cell>
          <cell r="U15" t="str">
            <v>Lagerumzug vom 6.-17. Nov. Eingeschränkte Verfügbarkeit</v>
          </cell>
          <cell r="V15" t="str">
            <v xml:space="preserve"> 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</row>
        <row r="16">
          <cell r="B16">
            <v>89163</v>
          </cell>
          <cell r="C16" t="str">
            <v xml:space="preserve"> </v>
          </cell>
          <cell r="D16" t="str">
            <v xml:space="preserve"> </v>
          </cell>
          <cell r="E16" t="str">
            <v>AUTO BERGER AG</v>
          </cell>
          <cell r="F16" t="str">
            <v>GARAGE</v>
          </cell>
          <cell r="G16" t="str">
            <v xml:space="preserve"> </v>
          </cell>
          <cell r="H16" t="str">
            <v>GEWERBESTRASSE 1</v>
          </cell>
          <cell r="I16" t="str">
            <v>3533 BOWIL</v>
          </cell>
          <cell r="J16" t="str">
            <v xml:space="preserve"> </v>
          </cell>
          <cell r="K16" t="str">
            <v>031 711 24 21</v>
          </cell>
          <cell r="L16" t="str">
            <v xml:space="preserve"> </v>
          </cell>
          <cell r="M16" t="str">
            <v>auto-berger@bluewin.ch</v>
          </cell>
          <cell r="N16">
            <v>0</v>
          </cell>
          <cell r="O16">
            <v>0</v>
          </cell>
          <cell r="P16">
            <v>55</v>
          </cell>
          <cell r="Q16">
            <v>1</v>
          </cell>
          <cell r="R16">
            <v>0</v>
          </cell>
          <cell r="S16" t="str">
            <v xml:space="preserve"> </v>
          </cell>
          <cell r="T16" t="str">
            <v>Achtung: Keine Preiserhöhung Winter vorgesehen</v>
          </cell>
          <cell r="U16" t="str">
            <v>Lagerumzug vom 6.-17. Nov. Eingeschränkte Verfügbarkeit</v>
          </cell>
          <cell r="V16" t="str">
            <v xml:space="preserve"> 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</row>
        <row r="17">
          <cell r="B17">
            <v>110091</v>
          </cell>
          <cell r="C17" t="str">
            <v>RETAILER</v>
          </cell>
          <cell r="D17" t="str">
            <v>RETAILER</v>
          </cell>
          <cell r="E17" t="str">
            <v>AUTO CB</v>
          </cell>
          <cell r="F17" t="str">
            <v>CONSTANTIN BARTOLO</v>
          </cell>
          <cell r="G17" t="str">
            <v>Costantini Bartolo</v>
          </cell>
          <cell r="H17" t="str">
            <v>GRAND RUE 104</v>
          </cell>
          <cell r="I17" t="str">
            <v>2732 RECONVILLIER</v>
          </cell>
          <cell r="J17" t="str">
            <v xml:space="preserve"> </v>
          </cell>
          <cell r="K17" t="str">
            <v>078 602 45 58</v>
          </cell>
          <cell r="L17" t="str">
            <v xml:space="preserve"> </v>
          </cell>
          <cell r="M17" t="str">
            <v>cbartolo@sunrise.ch</v>
          </cell>
          <cell r="N17">
            <v>0</v>
          </cell>
          <cell r="O17">
            <v>0</v>
          </cell>
          <cell r="P17">
            <v>55</v>
          </cell>
          <cell r="Q17">
            <v>1</v>
          </cell>
          <cell r="R17">
            <v>0</v>
          </cell>
          <cell r="S17" t="str">
            <v xml:space="preserve"> </v>
          </cell>
          <cell r="T17" t="str">
            <v>PKW / SUV / VAN unverändert zu 1. September 2017</v>
          </cell>
          <cell r="U17" t="str">
            <v xml:space="preserve">Cooper 4x4 „Off Road“, Preisanpassung 1.5% </v>
          </cell>
          <cell r="V17" t="str">
            <v xml:space="preserve"> </v>
          </cell>
          <cell r="W17">
            <v>4</v>
          </cell>
          <cell r="X17">
            <v>0</v>
          </cell>
          <cell r="Y17">
            <v>0</v>
          </cell>
          <cell r="Z17">
            <v>0</v>
          </cell>
          <cell r="AA17">
            <v>24</v>
          </cell>
          <cell r="AB17">
            <v>0</v>
          </cell>
          <cell r="AC17">
            <v>0</v>
          </cell>
          <cell r="AD17" t="str">
            <v xml:space="preserve"> </v>
          </cell>
          <cell r="AE17" t="str">
            <v xml:space="preserve"> 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4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8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16</v>
          </cell>
          <cell r="BU17">
            <v>0</v>
          </cell>
          <cell r="BV17">
            <v>0</v>
          </cell>
        </row>
        <row r="18">
          <cell r="B18">
            <v>140051</v>
          </cell>
          <cell r="C18" t="str">
            <v xml:space="preserve"> </v>
          </cell>
          <cell r="D18" t="str">
            <v xml:space="preserve"> </v>
          </cell>
          <cell r="E18" t="str">
            <v>AUTO FANKHAUSER AG</v>
          </cell>
          <cell r="F18">
            <v>0</v>
          </cell>
          <cell r="G18" t="str">
            <v xml:space="preserve"> </v>
          </cell>
          <cell r="H18" t="str">
            <v>SIMMENFLUHSTR 7A</v>
          </cell>
          <cell r="I18" t="str">
            <v>3752 WIMMIS</v>
          </cell>
          <cell r="J18" t="str">
            <v xml:space="preserve"> </v>
          </cell>
          <cell r="K18" t="str">
            <v>033 222 13 31</v>
          </cell>
          <cell r="L18" t="str">
            <v xml:space="preserve"> </v>
          </cell>
          <cell r="M18" t="str">
            <v>autodiscount@bluewin.ch</v>
          </cell>
          <cell r="N18">
            <v>0</v>
          </cell>
          <cell r="O18">
            <v>0</v>
          </cell>
          <cell r="P18">
            <v>55</v>
          </cell>
          <cell r="Q18">
            <v>1</v>
          </cell>
          <cell r="R18">
            <v>0</v>
          </cell>
          <cell r="S18" t="str">
            <v xml:space="preserve"> </v>
          </cell>
          <cell r="T18" t="str">
            <v>Achtung: Keine Preiserhöhung Winter vorgesehen</v>
          </cell>
          <cell r="U18" t="str">
            <v>Lagerumzug vom 6.-17. Nov. Eingeschränkte Verfügbarkeit</v>
          </cell>
          <cell r="V18" t="str">
            <v xml:space="preserve"> 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</row>
        <row r="19">
          <cell r="B19">
            <v>150039</v>
          </cell>
          <cell r="C19" t="str">
            <v xml:space="preserve"> </v>
          </cell>
          <cell r="D19" t="str">
            <v xml:space="preserve"> </v>
          </cell>
          <cell r="E19" t="str">
            <v>Auto-Center Meiringen GmbH</v>
          </cell>
          <cell r="F19">
            <v>0</v>
          </cell>
          <cell r="G19" t="str">
            <v xml:space="preserve"> </v>
          </cell>
          <cell r="H19" t="str">
            <v>Maelchplatz 8</v>
          </cell>
          <cell r="I19" t="str">
            <v>3860 Meiringen</v>
          </cell>
          <cell r="J19" t="str">
            <v xml:space="preserve"> </v>
          </cell>
          <cell r="K19" t="str">
            <v>033 971 03 65</v>
          </cell>
          <cell r="L19" t="str">
            <v xml:space="preserve"> </v>
          </cell>
          <cell r="M19" t="str">
            <v>info@autocenter-meiringen.ch</v>
          </cell>
          <cell r="N19">
            <v>0</v>
          </cell>
          <cell r="O19">
            <v>0</v>
          </cell>
          <cell r="P19">
            <v>55</v>
          </cell>
          <cell r="Q19">
            <v>1</v>
          </cell>
          <cell r="R19">
            <v>0</v>
          </cell>
          <cell r="S19" t="str">
            <v xml:space="preserve"> </v>
          </cell>
          <cell r="T19" t="str">
            <v>Achtung: Keine Preiserhöhung Winter vorgesehen</v>
          </cell>
          <cell r="U19" t="str">
            <v>Lagerumzug vom 6.-17. Nov. Eingeschränkte Verfügbarkeit</v>
          </cell>
          <cell r="V19" t="str">
            <v xml:space="preserve"> 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</row>
        <row r="20">
          <cell r="B20">
            <v>100061</v>
          </cell>
          <cell r="C20" t="str">
            <v>RETAILER</v>
          </cell>
          <cell r="D20" t="str">
            <v>RETAILER</v>
          </cell>
          <cell r="E20" t="str">
            <v>AUTOPNEUMATICA SA</v>
          </cell>
          <cell r="F20" t="str">
            <v>ALESSANDRO MANFREDINI</v>
          </cell>
          <cell r="G20" t="str">
            <v>Allesandro Manfredini</v>
          </cell>
          <cell r="H20" t="str">
            <v>VIA CANTONALE 34B</v>
          </cell>
          <cell r="I20" t="str">
            <v>6928 MANNO</v>
          </cell>
          <cell r="J20" t="str">
            <v xml:space="preserve"> </v>
          </cell>
          <cell r="K20" t="str">
            <v>091 605 32 41</v>
          </cell>
          <cell r="L20" t="str">
            <v xml:space="preserve"> </v>
          </cell>
          <cell r="M20" t="str">
            <v>info@autopneumatica.ch</v>
          </cell>
          <cell r="N20">
            <v>0</v>
          </cell>
          <cell r="O20">
            <v>0</v>
          </cell>
          <cell r="P20">
            <v>55</v>
          </cell>
          <cell r="Q20">
            <v>1</v>
          </cell>
          <cell r="R20">
            <v>0</v>
          </cell>
          <cell r="S20" t="str">
            <v xml:space="preserve"> </v>
          </cell>
          <cell r="T20" t="str">
            <v>PKW / SUV / VAN unverändert zu 1. September 2017</v>
          </cell>
          <cell r="U20" t="str">
            <v xml:space="preserve">Cooper 4x4 „Off Road“, Preisanpassung 1.5% </v>
          </cell>
          <cell r="V20" t="str">
            <v xml:space="preserve"> 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 t="str">
            <v xml:space="preserve"> </v>
          </cell>
          <cell r="AE20" t="str">
            <v xml:space="preserve"> 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</row>
        <row r="21">
          <cell r="B21">
            <v>58695</v>
          </cell>
          <cell r="C21" t="str">
            <v xml:space="preserve"> </v>
          </cell>
          <cell r="D21" t="str">
            <v xml:space="preserve"> </v>
          </cell>
          <cell r="E21" t="str">
            <v>BADERTSCHER ERNST</v>
          </cell>
          <cell r="F21" t="str">
            <v>MOTORRAEDER</v>
          </cell>
          <cell r="G21" t="str">
            <v xml:space="preserve"> </v>
          </cell>
          <cell r="H21" t="str">
            <v>BRAMBERGSTR. 8</v>
          </cell>
          <cell r="I21" t="str">
            <v>3176 NEUENEGG</v>
          </cell>
          <cell r="J21" t="str">
            <v xml:space="preserve"> </v>
          </cell>
          <cell r="K21" t="str">
            <v>031 741 06 57</v>
          </cell>
          <cell r="L21" t="str">
            <v xml:space="preserve"> </v>
          </cell>
          <cell r="M21" t="str">
            <v>buellrider@takeone.ch</v>
          </cell>
          <cell r="N21">
            <v>0</v>
          </cell>
          <cell r="O21">
            <v>0</v>
          </cell>
          <cell r="P21">
            <v>55</v>
          </cell>
          <cell r="Q21">
            <v>1</v>
          </cell>
          <cell r="R21">
            <v>0</v>
          </cell>
          <cell r="S21" t="str">
            <v xml:space="preserve"> </v>
          </cell>
          <cell r="T21" t="str">
            <v>Achtung: Keine Preiserhöhung Winter vorgesehen</v>
          </cell>
          <cell r="U21" t="str">
            <v>Lagerumzug vom 6.-17. Nov. Eingeschränkte Verfügbarkeit</v>
          </cell>
          <cell r="V21" t="str">
            <v xml:space="preserve"> 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</row>
        <row r="22">
          <cell r="B22">
            <v>6293</v>
          </cell>
          <cell r="C22" t="str">
            <v>RETAILER</v>
          </cell>
          <cell r="D22" t="str">
            <v>RETAILER</v>
          </cell>
          <cell r="E22" t="str">
            <v>BALESTRAZ CHRISTIAN</v>
          </cell>
          <cell r="F22" t="str">
            <v>DEPANNAGE AUTOMOBILES</v>
          </cell>
          <cell r="G22" t="str">
            <v xml:space="preserve"> </v>
          </cell>
          <cell r="H22" t="str">
            <v>17 AVENUE KIENER</v>
          </cell>
          <cell r="I22" t="str">
            <v>1400 YVERDON-LES-BAINS</v>
          </cell>
          <cell r="J22" t="str">
            <v xml:space="preserve"> </v>
          </cell>
          <cell r="K22" t="str">
            <v>024 425 55 55</v>
          </cell>
          <cell r="L22" t="str">
            <v xml:space="preserve"> </v>
          </cell>
          <cell r="M22" t="str">
            <v>info@ballestraz-depannage.ch</v>
          </cell>
          <cell r="N22">
            <v>0</v>
          </cell>
          <cell r="O22">
            <v>0</v>
          </cell>
          <cell r="P22">
            <v>55</v>
          </cell>
          <cell r="Q22">
            <v>1</v>
          </cell>
          <cell r="R22">
            <v>0</v>
          </cell>
          <cell r="S22" t="str">
            <v xml:space="preserve"> </v>
          </cell>
          <cell r="T22" t="str">
            <v>PKW / SUV / VAN unverändert zu 1. September 2017</v>
          </cell>
          <cell r="U22" t="str">
            <v xml:space="preserve">Cooper 4x4 „Off Road“, Preisanpassung 1.5% </v>
          </cell>
          <cell r="V22" t="str">
            <v xml:space="preserve"> </v>
          </cell>
          <cell r="W22">
            <v>4</v>
          </cell>
          <cell r="X22">
            <v>1</v>
          </cell>
          <cell r="Y22">
            <v>4</v>
          </cell>
          <cell r="Z22">
            <v>0.5</v>
          </cell>
          <cell r="AA22">
            <v>2</v>
          </cell>
          <cell r="AB22">
            <v>0</v>
          </cell>
          <cell r="AC22">
            <v>0</v>
          </cell>
          <cell r="AD22" t="str">
            <v xml:space="preserve"> </v>
          </cell>
          <cell r="AE22" t="str">
            <v xml:space="preserve"> 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4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4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2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</row>
        <row r="23">
          <cell r="B23">
            <v>5065</v>
          </cell>
          <cell r="C23" t="str">
            <v xml:space="preserve"> </v>
          </cell>
          <cell r="D23" t="str">
            <v xml:space="preserve"> </v>
          </cell>
          <cell r="E23" t="str">
            <v>BERGER HEINZ</v>
          </cell>
          <cell r="F23" t="str">
            <v>PNEUHAUS</v>
          </cell>
          <cell r="G23" t="str">
            <v xml:space="preserve"> </v>
          </cell>
          <cell r="H23" t="str">
            <v>LANDSTR. 3 R</v>
          </cell>
          <cell r="I23" t="str">
            <v>3664 BURGISTEIN</v>
          </cell>
          <cell r="J23" t="str">
            <v xml:space="preserve"> </v>
          </cell>
          <cell r="K23" t="str">
            <v>033 356 14 48</v>
          </cell>
          <cell r="L23" t="str">
            <v xml:space="preserve"> </v>
          </cell>
          <cell r="M23" t="str">
            <v>charger64@bluewin.ch</v>
          </cell>
          <cell r="N23">
            <v>0</v>
          </cell>
          <cell r="O23">
            <v>0</v>
          </cell>
          <cell r="P23">
            <v>55</v>
          </cell>
          <cell r="Q23">
            <v>1</v>
          </cell>
          <cell r="R23">
            <v>0</v>
          </cell>
          <cell r="S23" t="str">
            <v xml:space="preserve"> </v>
          </cell>
          <cell r="T23" t="str">
            <v>Achtung: Keine Preiserhöhung Winter vorgesehen</v>
          </cell>
          <cell r="U23" t="str">
            <v>Lagerumzug vom 6.-17. Nov. Eingeschränkte Verfügbarkeit</v>
          </cell>
          <cell r="V23" t="str">
            <v xml:space="preserve"> 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</row>
        <row r="24">
          <cell r="B24">
            <v>90111</v>
          </cell>
          <cell r="C24" t="str">
            <v>RETAILER</v>
          </cell>
          <cell r="D24" t="str">
            <v>RETAILER</v>
          </cell>
          <cell r="E24" t="str">
            <v>BERNIS PNEU</v>
          </cell>
          <cell r="F24" t="str">
            <v>BERNI DINO</v>
          </cell>
          <cell r="G24" t="str">
            <v>Beni Dino</v>
          </cell>
          <cell r="H24" t="str">
            <v>PLETSCHEN 48</v>
          </cell>
          <cell r="I24" t="str">
            <v>3952 SUSTEN</v>
          </cell>
          <cell r="J24" t="str">
            <v xml:space="preserve"> </v>
          </cell>
          <cell r="K24" t="str">
            <v>079 315 88 23</v>
          </cell>
          <cell r="L24" t="str">
            <v xml:space="preserve"> </v>
          </cell>
          <cell r="M24">
            <v>0</v>
          </cell>
          <cell r="N24">
            <v>0</v>
          </cell>
          <cell r="O24">
            <v>0</v>
          </cell>
          <cell r="P24">
            <v>55</v>
          </cell>
          <cell r="Q24">
            <v>1</v>
          </cell>
          <cell r="R24">
            <v>0</v>
          </cell>
          <cell r="S24" t="str">
            <v xml:space="preserve"> </v>
          </cell>
          <cell r="T24" t="str">
            <v>PKW / SUV / VAN unverändert zu 1. September 2017</v>
          </cell>
          <cell r="U24" t="str">
            <v xml:space="preserve">Cooper 4x4 „Off Road“, Preisanpassung 1.5% </v>
          </cell>
          <cell r="V24" t="str">
            <v xml:space="preserve"> </v>
          </cell>
          <cell r="W24">
            <v>4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 t="str">
            <v xml:space="preserve"> </v>
          </cell>
          <cell r="AE24" t="str">
            <v xml:space="preserve"> 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4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</row>
        <row r="25">
          <cell r="B25">
            <v>69081</v>
          </cell>
          <cell r="C25" t="str">
            <v>RETAILER</v>
          </cell>
          <cell r="D25" t="str">
            <v>RETAILER</v>
          </cell>
          <cell r="E25" t="str">
            <v>BIASCAUTO SA</v>
          </cell>
          <cell r="F25" t="str">
            <v>GARAGE</v>
          </cell>
          <cell r="G25" t="str">
            <v xml:space="preserve"> </v>
          </cell>
          <cell r="H25" t="str">
            <v>VIA CHIASSO 30</v>
          </cell>
          <cell r="I25" t="str">
            <v>6710 BIASCA</v>
          </cell>
          <cell r="J25" t="str">
            <v xml:space="preserve"> </v>
          </cell>
          <cell r="K25" t="str">
            <v>091 862 45 33</v>
          </cell>
          <cell r="L25" t="str">
            <v xml:space="preserve"> </v>
          </cell>
          <cell r="M25">
            <v>0</v>
          </cell>
          <cell r="N25">
            <v>0</v>
          </cell>
          <cell r="O25">
            <v>0</v>
          </cell>
          <cell r="P25">
            <v>55</v>
          </cell>
          <cell r="Q25">
            <v>1</v>
          </cell>
          <cell r="R25">
            <v>0</v>
          </cell>
          <cell r="S25" t="str">
            <v xml:space="preserve"> </v>
          </cell>
          <cell r="T25" t="str">
            <v>PKW / SUV / VAN unverändert zu 1. September 2017</v>
          </cell>
          <cell r="U25" t="str">
            <v xml:space="preserve">Cooper 4x4 „Off Road“, Preisanpassung 1.5% </v>
          </cell>
          <cell r="V25" t="str">
            <v xml:space="preserve"> 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 t="str">
            <v xml:space="preserve"> </v>
          </cell>
          <cell r="AE25" t="str">
            <v xml:space="preserve"> 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</row>
        <row r="26">
          <cell r="B26">
            <v>100059</v>
          </cell>
          <cell r="C26" t="str">
            <v xml:space="preserve"> </v>
          </cell>
          <cell r="D26" t="str">
            <v xml:space="preserve"> </v>
          </cell>
          <cell r="E26" t="str">
            <v>BLACK CAR DESIGN GMBH</v>
          </cell>
          <cell r="F26" t="str">
            <v>PNEUSERVICE</v>
          </cell>
          <cell r="G26" t="str">
            <v xml:space="preserve"> </v>
          </cell>
          <cell r="H26" t="str">
            <v>WYTTENBACHSTUTZ 1C</v>
          </cell>
          <cell r="I26" t="str">
            <v>3615 HEIMENSCHWAND</v>
          </cell>
          <cell r="J26" t="str">
            <v xml:space="preserve"> </v>
          </cell>
          <cell r="K26" t="str">
            <v>033 453 01 65</v>
          </cell>
          <cell r="L26" t="str">
            <v>079 635 95 28</v>
          </cell>
          <cell r="M26" t="str">
            <v>blackcar-design@bluewin.ch</v>
          </cell>
          <cell r="N26">
            <v>0</v>
          </cell>
          <cell r="O26">
            <v>0</v>
          </cell>
          <cell r="P26">
            <v>55</v>
          </cell>
          <cell r="Q26">
            <v>1</v>
          </cell>
          <cell r="R26">
            <v>0</v>
          </cell>
          <cell r="S26" t="str">
            <v xml:space="preserve"> </v>
          </cell>
          <cell r="T26" t="str">
            <v>Achtung: Keine Preiserhöhung Winter vorgesehen</v>
          </cell>
          <cell r="U26" t="str">
            <v>Lagerumzug vom 6.-17. Nov. Eingeschränkte Verfügbarkeit</v>
          </cell>
          <cell r="V26" t="str">
            <v xml:space="preserve"> 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</row>
        <row r="27">
          <cell r="B27">
            <v>6943</v>
          </cell>
          <cell r="C27" t="str">
            <v>RETAILER</v>
          </cell>
          <cell r="D27" t="str">
            <v>RETAILER</v>
          </cell>
          <cell r="E27" t="str">
            <v>BONVIN YVES</v>
          </cell>
          <cell r="F27" t="str">
            <v>PNEUS-SERVICES</v>
          </cell>
          <cell r="G27" t="str">
            <v xml:space="preserve"> </v>
          </cell>
          <cell r="H27" t="str">
            <v>66 RTE DES CAROLINS</v>
          </cell>
          <cell r="I27" t="str">
            <v>1950 SION</v>
          </cell>
          <cell r="J27" t="str">
            <v xml:space="preserve"> </v>
          </cell>
          <cell r="K27" t="str">
            <v>027 203 68 88</v>
          </cell>
          <cell r="L27" t="str">
            <v xml:space="preserve"> </v>
          </cell>
          <cell r="M27">
            <v>0</v>
          </cell>
          <cell r="N27">
            <v>0</v>
          </cell>
          <cell r="O27">
            <v>0</v>
          </cell>
          <cell r="P27">
            <v>55</v>
          </cell>
          <cell r="Q27">
            <v>1</v>
          </cell>
          <cell r="R27">
            <v>0</v>
          </cell>
          <cell r="S27" t="str">
            <v xml:space="preserve"> </v>
          </cell>
          <cell r="T27" t="str">
            <v>PKW / SUV / VAN unverändert zu 1. September 2017</v>
          </cell>
          <cell r="U27" t="str">
            <v xml:space="preserve">Cooper 4x4 „Off Road“, Preisanpassung 1.5% </v>
          </cell>
          <cell r="V27" t="str">
            <v xml:space="preserve"> </v>
          </cell>
          <cell r="W27">
            <v>36</v>
          </cell>
          <cell r="X27">
            <v>1.4722222222222223</v>
          </cell>
          <cell r="Y27">
            <v>53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 t="str">
            <v xml:space="preserve"> </v>
          </cell>
          <cell r="AE27" t="str">
            <v xml:space="preserve"> 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24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12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35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18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</row>
        <row r="28">
          <cell r="B28">
            <v>5452</v>
          </cell>
          <cell r="C28" t="str">
            <v>RETAILER PLUS LARGE STG</v>
          </cell>
          <cell r="D28" t="str">
            <v>RETAILER PLUS LARGE STG</v>
          </cell>
          <cell r="E28" t="str">
            <v>BRAUCH DANIEL</v>
          </cell>
          <cell r="F28" t="str">
            <v>KIKI-PNEUS</v>
          </cell>
          <cell r="G28" t="str">
            <v xml:space="preserve"> </v>
          </cell>
          <cell r="H28" t="str">
            <v>36 RUE ORBE</v>
          </cell>
          <cell r="I28" t="str">
            <v>1400 YVERDON-LES-BAINS</v>
          </cell>
          <cell r="J28" t="str">
            <v xml:space="preserve"> </v>
          </cell>
          <cell r="K28" t="str">
            <v>024 426 49 47</v>
          </cell>
          <cell r="L28" t="str">
            <v xml:space="preserve"> </v>
          </cell>
          <cell r="M28" t="str">
            <v>info@kiki-pneus.ch</v>
          </cell>
          <cell r="N28">
            <v>0</v>
          </cell>
          <cell r="O28">
            <v>0</v>
          </cell>
          <cell r="P28">
            <v>55</v>
          </cell>
          <cell r="Q28">
            <v>1</v>
          </cell>
          <cell r="R28">
            <v>0</v>
          </cell>
          <cell r="S28" t="str">
            <v xml:space="preserve"> </v>
          </cell>
          <cell r="T28" t="str">
            <v>PKW / SUV / VAN unverändert zu 1. September 2017</v>
          </cell>
          <cell r="U28" t="str">
            <v xml:space="preserve">Cooper 4x4 „Off Road“, Preisanpassung 1.5% </v>
          </cell>
          <cell r="V28" t="str">
            <v xml:space="preserve"> </v>
          </cell>
          <cell r="W28">
            <v>26</v>
          </cell>
          <cell r="X28">
            <v>0.76923076923076927</v>
          </cell>
          <cell r="Y28">
            <v>20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 t="str">
            <v xml:space="preserve"> </v>
          </cell>
          <cell r="AE28" t="str">
            <v xml:space="preserve"> 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18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8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10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10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</row>
        <row r="29">
          <cell r="B29">
            <v>6193</v>
          </cell>
          <cell r="C29" t="str">
            <v xml:space="preserve"> </v>
          </cell>
          <cell r="D29" t="str">
            <v xml:space="preserve"> </v>
          </cell>
          <cell r="E29" t="str">
            <v>BRENCA CELESTE</v>
          </cell>
          <cell r="F29" t="str">
            <v>STOECKACKER GARAGE</v>
          </cell>
          <cell r="G29" t="str">
            <v xml:space="preserve"> </v>
          </cell>
          <cell r="H29" t="str">
            <v>STOECKACKERSTR. 62</v>
          </cell>
          <cell r="I29" t="str">
            <v>3018 BERN</v>
          </cell>
          <cell r="J29" t="str">
            <v xml:space="preserve"> </v>
          </cell>
          <cell r="K29" t="str">
            <v>031 991 45 70</v>
          </cell>
          <cell r="L29" t="str">
            <v xml:space="preserve"> </v>
          </cell>
          <cell r="M29" t="str">
            <v>cbrenca@bluemail.ch</v>
          </cell>
          <cell r="N29">
            <v>0</v>
          </cell>
          <cell r="O29">
            <v>0</v>
          </cell>
          <cell r="P29">
            <v>55</v>
          </cell>
          <cell r="Q29">
            <v>1</v>
          </cell>
          <cell r="R29">
            <v>0</v>
          </cell>
          <cell r="S29" t="str">
            <v xml:space="preserve"> </v>
          </cell>
          <cell r="T29" t="str">
            <v>Achtung: Keine Preiserhöhung Winter vorgesehen</v>
          </cell>
          <cell r="U29" t="str">
            <v>Lagerumzug vom 6.-17. Nov. Eingeschränkte Verfügbarkeit</v>
          </cell>
          <cell r="V29" t="str">
            <v xml:space="preserve"> 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</row>
        <row r="30">
          <cell r="B30">
            <v>6924</v>
          </cell>
          <cell r="C30" t="str">
            <v>RETAILER</v>
          </cell>
          <cell r="D30" t="str">
            <v>RETAILER</v>
          </cell>
          <cell r="E30" t="str">
            <v>BRON CLAUDINE</v>
          </cell>
          <cell r="F30" t="str">
            <v>PNEUSERVICE LA TRAME</v>
          </cell>
          <cell r="G30" t="str">
            <v xml:space="preserve"> </v>
          </cell>
          <cell r="H30" t="str">
            <v>RUE DU BRUEYE 57/59</v>
          </cell>
          <cell r="I30" t="str">
            <v>2732 RECONVILIER BE</v>
          </cell>
          <cell r="J30" t="str">
            <v xml:space="preserve"> </v>
          </cell>
          <cell r="K30" t="str">
            <v>032 481 51 14</v>
          </cell>
          <cell r="L30" t="str">
            <v xml:space="preserve"> </v>
          </cell>
          <cell r="M30">
            <v>0</v>
          </cell>
          <cell r="N30">
            <v>0</v>
          </cell>
          <cell r="O30">
            <v>0</v>
          </cell>
          <cell r="P30">
            <v>55</v>
          </cell>
          <cell r="Q30">
            <v>1</v>
          </cell>
          <cell r="R30">
            <v>0</v>
          </cell>
          <cell r="S30" t="str">
            <v xml:space="preserve"> </v>
          </cell>
          <cell r="T30" t="str">
            <v>PKW / SUV / VAN unverändert zu 1. September 2017</v>
          </cell>
          <cell r="U30" t="str">
            <v xml:space="preserve">Cooper 4x4 „Off Road“, Preisanpassung 1.5% </v>
          </cell>
          <cell r="V30" t="str">
            <v xml:space="preserve"> </v>
          </cell>
          <cell r="W30">
            <v>4</v>
          </cell>
          <cell r="X30">
            <v>1.5</v>
          </cell>
          <cell r="Y30">
            <v>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 t="str">
            <v xml:space="preserve"> </v>
          </cell>
          <cell r="AE30" t="str">
            <v xml:space="preserve"> 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4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6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</row>
        <row r="31">
          <cell r="B31">
            <v>100060</v>
          </cell>
          <cell r="C31" t="str">
            <v xml:space="preserve"> </v>
          </cell>
          <cell r="D31" t="str">
            <v xml:space="preserve"> </v>
          </cell>
          <cell r="E31" t="str">
            <v>BRUEGGER ANDREAS</v>
          </cell>
          <cell r="F31" t="str">
            <v>PNEUHAUS</v>
          </cell>
          <cell r="G31" t="str">
            <v xml:space="preserve"> </v>
          </cell>
          <cell r="H31" t="str">
            <v>GUFERGASSE 45</v>
          </cell>
          <cell r="I31" t="str">
            <v>3713 Reichenbach</v>
          </cell>
          <cell r="J31" t="str">
            <v xml:space="preserve"> </v>
          </cell>
          <cell r="K31" t="str">
            <v>079 697 06 72</v>
          </cell>
          <cell r="L31" t="str">
            <v xml:space="preserve"> </v>
          </cell>
          <cell r="M31" t="str">
            <v>andreasbruegger@gmx.ch</v>
          </cell>
          <cell r="N31">
            <v>0</v>
          </cell>
          <cell r="O31">
            <v>0</v>
          </cell>
          <cell r="P31">
            <v>55</v>
          </cell>
          <cell r="Q31">
            <v>1</v>
          </cell>
          <cell r="R31">
            <v>0</v>
          </cell>
          <cell r="S31" t="str">
            <v xml:space="preserve"> </v>
          </cell>
          <cell r="T31" t="str">
            <v>Achtung: Keine Preiserhöhung Winter vorgesehen</v>
          </cell>
          <cell r="U31" t="str">
            <v>Lagerumzug vom 6.-17. Nov. Eingeschränkte Verfügbarkeit</v>
          </cell>
          <cell r="V31" t="str">
            <v xml:space="preserve"> 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</row>
        <row r="32">
          <cell r="B32">
            <v>8157</v>
          </cell>
          <cell r="C32" t="str">
            <v xml:space="preserve"> </v>
          </cell>
          <cell r="D32" t="str">
            <v xml:space="preserve"> </v>
          </cell>
          <cell r="E32" t="str">
            <v>BRUSTOLIN AG</v>
          </cell>
          <cell r="F32" t="str">
            <v>JESSI'S PNEU SHOP</v>
          </cell>
          <cell r="G32" t="str">
            <v xml:space="preserve"> </v>
          </cell>
          <cell r="H32" t="str">
            <v>ROEMERSTR. 17</v>
          </cell>
          <cell r="I32" t="str">
            <v>2555 BRUEGG</v>
          </cell>
          <cell r="J32" t="str">
            <v xml:space="preserve"> </v>
          </cell>
          <cell r="K32" t="str">
            <v>032 365 64 66</v>
          </cell>
          <cell r="L32" t="str">
            <v xml:space="preserve"> </v>
          </cell>
          <cell r="M32" t="str">
            <v>brustolin@swissonline.ch</v>
          </cell>
          <cell r="N32">
            <v>0</v>
          </cell>
          <cell r="O32">
            <v>0</v>
          </cell>
          <cell r="P32">
            <v>55</v>
          </cell>
          <cell r="Q32">
            <v>1</v>
          </cell>
          <cell r="R32">
            <v>0</v>
          </cell>
          <cell r="S32" t="str">
            <v xml:space="preserve"> </v>
          </cell>
          <cell r="T32" t="str">
            <v>Achtung: Keine Preiserhöhung Winter vorgesehen</v>
          </cell>
          <cell r="U32" t="str">
            <v>Lagerumzug vom 6.-17. Nov. Eingeschränkte Verfügbarkeit</v>
          </cell>
          <cell r="V32" t="str">
            <v xml:space="preserve"> 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6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</row>
        <row r="33">
          <cell r="B33">
            <v>120011</v>
          </cell>
          <cell r="C33" t="str">
            <v>BIG CAR DEALER</v>
          </cell>
          <cell r="D33" t="str">
            <v>BIG CAR DEALER</v>
          </cell>
          <cell r="E33" t="str">
            <v>BUGNON JACQUES GARAGE</v>
          </cell>
          <cell r="F33">
            <v>0</v>
          </cell>
          <cell r="G33" t="str">
            <v xml:space="preserve"> </v>
          </cell>
          <cell r="H33" t="str">
            <v>CHEMIN DU PRA 6</v>
          </cell>
          <cell r="I33" t="str">
            <v>1695 VILLARSEL-GIBLOUX</v>
          </cell>
          <cell r="J33" t="str">
            <v xml:space="preserve"> </v>
          </cell>
          <cell r="K33" t="str">
            <v>026 411 20 45</v>
          </cell>
          <cell r="L33" t="str">
            <v xml:space="preserve"> </v>
          </cell>
          <cell r="M33" t="str">
            <v>jacques.bugnon@bluewin.ch</v>
          </cell>
          <cell r="N33">
            <v>0</v>
          </cell>
          <cell r="O33">
            <v>0</v>
          </cell>
          <cell r="P33">
            <v>55</v>
          </cell>
          <cell r="Q33">
            <v>1</v>
          </cell>
          <cell r="R33">
            <v>0</v>
          </cell>
          <cell r="S33" t="str">
            <v xml:space="preserve"> </v>
          </cell>
          <cell r="T33" t="str">
            <v>PKW / SUV / VAN unverändert zu 1. September 2017</v>
          </cell>
          <cell r="U33" t="str">
            <v xml:space="preserve">Cooper 4x4 „Off Road“, Preisanpassung 1.5% </v>
          </cell>
          <cell r="V33" t="str">
            <v xml:space="preserve"> </v>
          </cell>
          <cell r="W33">
            <v>36</v>
          </cell>
          <cell r="X33">
            <v>2.7777777777777777</v>
          </cell>
          <cell r="Y33">
            <v>100</v>
          </cell>
          <cell r="Z33">
            <v>0.04</v>
          </cell>
          <cell r="AA33">
            <v>4</v>
          </cell>
          <cell r="AB33">
            <v>0</v>
          </cell>
          <cell r="AC33">
            <v>0</v>
          </cell>
          <cell r="AD33" t="str">
            <v xml:space="preserve"> </v>
          </cell>
          <cell r="AE33" t="str">
            <v xml:space="preserve"> 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12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24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4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96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4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</row>
        <row r="34">
          <cell r="B34">
            <v>8531</v>
          </cell>
          <cell r="C34" t="str">
            <v>RETAILER</v>
          </cell>
          <cell r="D34" t="str">
            <v>RETAILER</v>
          </cell>
          <cell r="E34" t="str">
            <v>CANEVESE GIANNI</v>
          </cell>
          <cell r="F34" t="str">
            <v>COMMERCIO PNEUMATICI</v>
          </cell>
          <cell r="G34" t="str">
            <v xml:space="preserve"> </v>
          </cell>
          <cell r="H34" t="str">
            <v>VIA MONTE GENEROSO</v>
          </cell>
          <cell r="I34" t="str">
            <v>6877 COLDRERIO TI</v>
          </cell>
          <cell r="J34" t="str">
            <v xml:space="preserve"> </v>
          </cell>
          <cell r="K34" t="str">
            <v>091 646 25 77</v>
          </cell>
          <cell r="L34" t="str">
            <v xml:space="preserve"> </v>
          </cell>
          <cell r="M34" t="str">
            <v>pneuservice@bluewin.ch</v>
          </cell>
          <cell r="N34">
            <v>0</v>
          </cell>
          <cell r="O34">
            <v>0</v>
          </cell>
          <cell r="P34">
            <v>55</v>
          </cell>
          <cell r="Q34">
            <v>1</v>
          </cell>
          <cell r="R34">
            <v>0</v>
          </cell>
          <cell r="S34" t="str">
            <v xml:space="preserve"> </v>
          </cell>
          <cell r="T34" t="str">
            <v>PKW / SUV / VAN unverändert zu 1. September 2017</v>
          </cell>
          <cell r="U34" t="str">
            <v xml:space="preserve">Cooper 4x4 „Off Road“, Preisanpassung 1.5% </v>
          </cell>
          <cell r="V34" t="str">
            <v xml:space="preserve"> </v>
          </cell>
          <cell r="W34">
            <v>2</v>
          </cell>
          <cell r="X34">
            <v>4</v>
          </cell>
          <cell r="Y34">
            <v>8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 t="str">
            <v xml:space="preserve"> </v>
          </cell>
          <cell r="AE34" t="str">
            <v xml:space="preserve"> 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2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8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</row>
        <row r="35">
          <cell r="B35">
            <v>7080</v>
          </cell>
          <cell r="C35" t="str">
            <v xml:space="preserve"> </v>
          </cell>
          <cell r="D35" t="str">
            <v xml:space="preserve"> </v>
          </cell>
          <cell r="E35" t="str">
            <v>CAR POINT PNEUSERVICE GMBH</v>
          </cell>
          <cell r="F35">
            <v>0</v>
          </cell>
          <cell r="G35" t="str">
            <v xml:space="preserve"> </v>
          </cell>
          <cell r="H35" t="str">
            <v>INDUSTRIERING 7</v>
          </cell>
          <cell r="I35" t="str">
            <v>3250 LYSS BE</v>
          </cell>
          <cell r="J35" t="str">
            <v xml:space="preserve"> </v>
          </cell>
          <cell r="K35" t="str">
            <v>032 384 70 50</v>
          </cell>
          <cell r="L35" t="str">
            <v xml:space="preserve"> </v>
          </cell>
          <cell r="M35" t="str">
            <v>info@car-point-lyss.ch</v>
          </cell>
          <cell r="N35">
            <v>0</v>
          </cell>
          <cell r="O35">
            <v>0</v>
          </cell>
          <cell r="P35">
            <v>55</v>
          </cell>
          <cell r="Q35">
            <v>1</v>
          </cell>
          <cell r="R35">
            <v>0</v>
          </cell>
          <cell r="S35" t="str">
            <v xml:space="preserve"> </v>
          </cell>
          <cell r="T35" t="str">
            <v>Achtung: Keine Preiserhöhung Winter vorgesehen</v>
          </cell>
          <cell r="U35" t="str">
            <v>Lagerumzug vom 6.-17. Nov. Eingeschränkte Verfügbarkeit</v>
          </cell>
          <cell r="V35" t="str">
            <v xml:space="preserve"> 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</row>
        <row r="36">
          <cell r="B36">
            <v>130040</v>
          </cell>
          <cell r="C36" t="str">
            <v xml:space="preserve"> </v>
          </cell>
          <cell r="D36" t="str">
            <v xml:space="preserve"> </v>
          </cell>
          <cell r="E36" t="str">
            <v>CARBIGG CARROSSERIE GMBH</v>
          </cell>
          <cell r="F36">
            <v>0</v>
          </cell>
          <cell r="G36" t="str">
            <v xml:space="preserve"> </v>
          </cell>
          <cell r="H36" t="str">
            <v>GRINDLACHEN 339</v>
          </cell>
          <cell r="I36" t="str">
            <v>3513 BIGENTHAL</v>
          </cell>
          <cell r="J36" t="str">
            <v xml:space="preserve"> </v>
          </cell>
          <cell r="K36">
            <v>0</v>
          </cell>
          <cell r="L36" t="str">
            <v xml:space="preserve"> </v>
          </cell>
          <cell r="M36" t="str">
            <v>carr.big@bluewin.ch</v>
          </cell>
          <cell r="N36">
            <v>0</v>
          </cell>
          <cell r="O36">
            <v>0</v>
          </cell>
          <cell r="P36">
            <v>55</v>
          </cell>
          <cell r="Q36">
            <v>1</v>
          </cell>
          <cell r="R36">
            <v>0</v>
          </cell>
          <cell r="S36" t="str">
            <v xml:space="preserve"> </v>
          </cell>
          <cell r="T36" t="str">
            <v>Achtung: Keine Preiserhöhung Winter vorgesehen</v>
          </cell>
          <cell r="U36" t="str">
            <v>Lagerumzug vom 6.-17. Nov. Eingeschränkte Verfügbarkeit</v>
          </cell>
          <cell r="V36" t="str">
            <v xml:space="preserve"> 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</row>
        <row r="37">
          <cell r="B37">
            <v>79143</v>
          </cell>
          <cell r="C37" t="str">
            <v>CAR DEALER</v>
          </cell>
          <cell r="D37" t="str">
            <v>CAR DEALER</v>
          </cell>
          <cell r="E37" t="str">
            <v>CARROSSERIE MONT SOLEIL SARL</v>
          </cell>
          <cell r="F37">
            <v>0</v>
          </cell>
          <cell r="G37" t="str">
            <v xml:space="preserve"> </v>
          </cell>
          <cell r="H37" t="str">
            <v>ROUTE DE MONT SOLEIL 22</v>
          </cell>
          <cell r="I37" t="str">
            <v>2610 ST-IMIER</v>
          </cell>
          <cell r="J37" t="str">
            <v xml:space="preserve"> </v>
          </cell>
          <cell r="K37" t="str">
            <v>032 941 49 41</v>
          </cell>
          <cell r="L37" t="str">
            <v xml:space="preserve"> </v>
          </cell>
          <cell r="M37" t="str">
            <v>pierre.e@bluewin.ch</v>
          </cell>
          <cell r="N37">
            <v>0</v>
          </cell>
          <cell r="O37">
            <v>0</v>
          </cell>
          <cell r="P37">
            <v>55</v>
          </cell>
          <cell r="Q37">
            <v>1</v>
          </cell>
          <cell r="R37">
            <v>0</v>
          </cell>
          <cell r="S37" t="str">
            <v xml:space="preserve"> </v>
          </cell>
          <cell r="T37" t="str">
            <v>PKW / SUV / VAN unverändert zu 1. September 2017</v>
          </cell>
          <cell r="U37" t="str">
            <v xml:space="preserve">Cooper 4x4 „Off Road“, Preisanpassung 1.5% </v>
          </cell>
          <cell r="V37" t="str">
            <v xml:space="preserve"> 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 t="str">
            <v xml:space="preserve"> </v>
          </cell>
          <cell r="AE37" t="str">
            <v xml:space="preserve"> 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</row>
        <row r="38">
          <cell r="B38">
            <v>6875</v>
          </cell>
          <cell r="C38" t="str">
            <v>RETAILER PLUS PREMIO</v>
          </cell>
          <cell r="D38" t="str">
            <v>RETAILER PLUS PREMIO</v>
          </cell>
          <cell r="E38" t="str">
            <v>CORNU PNEUS SARL</v>
          </cell>
          <cell r="F38" t="str">
            <v>CORNU CLAUDE ALAIN</v>
          </cell>
          <cell r="G38" t="str">
            <v>Cornu Claud Alain</v>
          </cell>
          <cell r="H38" t="str">
            <v>Z.I. LA PUSSAZ 15A</v>
          </cell>
          <cell r="I38" t="str">
            <v>1510 MOUDON</v>
          </cell>
          <cell r="J38" t="str">
            <v xml:space="preserve"> </v>
          </cell>
          <cell r="K38" t="str">
            <v>021 905 34 77</v>
          </cell>
          <cell r="L38" t="str">
            <v xml:space="preserve"> </v>
          </cell>
          <cell r="M38" t="str">
            <v>moudon@cornu-pneus.com</v>
          </cell>
          <cell r="N38">
            <v>0</v>
          </cell>
          <cell r="O38">
            <v>0</v>
          </cell>
          <cell r="P38">
            <v>55</v>
          </cell>
          <cell r="Q38">
            <v>1</v>
          </cell>
          <cell r="R38">
            <v>0</v>
          </cell>
          <cell r="S38" t="str">
            <v xml:space="preserve"> </v>
          </cell>
          <cell r="T38" t="str">
            <v>PKW / SUV / VAN unverändert zu 1. September 2017</v>
          </cell>
          <cell r="U38" t="str">
            <v xml:space="preserve">Cooper 4x4 „Off Road“, Preisanpassung 1.5% </v>
          </cell>
          <cell r="V38" t="str">
            <v xml:space="preserve"> </v>
          </cell>
          <cell r="W38">
            <v>22</v>
          </cell>
          <cell r="X38">
            <v>1.3636363636363635</v>
          </cell>
          <cell r="Y38">
            <v>30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 t="str">
            <v>f85006875g</v>
          </cell>
          <cell r="AE38" t="str">
            <v xml:space="preserve"> 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18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4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22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8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</row>
        <row r="39">
          <cell r="B39">
            <v>69016</v>
          </cell>
          <cell r="C39" t="str">
            <v>RETAILER PLUS PREMIO</v>
          </cell>
          <cell r="D39" t="str">
            <v>RETAILER PLUS PREMIO</v>
          </cell>
          <cell r="E39" t="str">
            <v>CORNU PNEUS SARL</v>
          </cell>
          <cell r="F39" t="str">
            <v>CORNU CLAUDE ALAIN</v>
          </cell>
          <cell r="G39" t="str">
            <v>Cornu Claud Alain</v>
          </cell>
          <cell r="H39" t="str">
            <v>RTE DE BUSSY 14</v>
          </cell>
          <cell r="I39" t="str">
            <v>1530 PAYERNE VD</v>
          </cell>
          <cell r="J39" t="str">
            <v xml:space="preserve"> </v>
          </cell>
          <cell r="K39" t="str">
            <v>026 660 73 33</v>
          </cell>
          <cell r="L39" t="str">
            <v xml:space="preserve"> </v>
          </cell>
          <cell r="M39" t="str">
            <v>payerne@cornu-pneus.com</v>
          </cell>
          <cell r="N39">
            <v>0</v>
          </cell>
          <cell r="O39">
            <v>0</v>
          </cell>
          <cell r="P39">
            <v>55</v>
          </cell>
          <cell r="Q39">
            <v>1</v>
          </cell>
          <cell r="R39">
            <v>0</v>
          </cell>
          <cell r="S39" t="str">
            <v xml:space="preserve"> </v>
          </cell>
          <cell r="T39" t="str">
            <v>PKW / SUV / VAN unverändert zu 1. September 2017</v>
          </cell>
          <cell r="U39" t="str">
            <v xml:space="preserve">Cooper 4x4 „Off Road“, Preisanpassung 1.5% </v>
          </cell>
          <cell r="V39" t="str">
            <v xml:space="preserve"> </v>
          </cell>
          <cell r="W39">
            <v>28</v>
          </cell>
          <cell r="X39">
            <v>0.8571428571428571</v>
          </cell>
          <cell r="Y39">
            <v>24</v>
          </cell>
          <cell r="Z39">
            <v>4.125</v>
          </cell>
          <cell r="AA39">
            <v>99</v>
          </cell>
          <cell r="AB39">
            <v>0</v>
          </cell>
          <cell r="AC39">
            <v>0</v>
          </cell>
          <cell r="AD39" t="str">
            <v>f85069016s</v>
          </cell>
          <cell r="AE39" t="str">
            <v xml:space="preserve"> 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18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10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8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16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86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13</v>
          </cell>
          <cell r="BU39">
            <v>0</v>
          </cell>
          <cell r="BV39">
            <v>0</v>
          </cell>
        </row>
        <row r="40">
          <cell r="B40">
            <v>68989</v>
          </cell>
          <cell r="C40" t="str">
            <v>RETAILER</v>
          </cell>
          <cell r="D40" t="str">
            <v>RETAILER</v>
          </cell>
          <cell r="E40" t="str">
            <v>CROTTAZ TONY</v>
          </cell>
          <cell r="F40" t="str">
            <v>ATELIER MECANIQUE</v>
          </cell>
          <cell r="G40" t="str">
            <v xml:space="preserve"> </v>
          </cell>
          <cell r="H40" t="str">
            <v>AU VILLAGE</v>
          </cell>
          <cell r="I40" t="str">
            <v>1316 CHEVILLY</v>
          </cell>
          <cell r="J40" t="str">
            <v xml:space="preserve"> </v>
          </cell>
          <cell r="K40" t="str">
            <v>079 231 39 94</v>
          </cell>
          <cell r="L40" t="str">
            <v xml:space="preserve"> </v>
          </cell>
          <cell r="M40" t="str">
            <v>tony.crottaz@atelier-mecanique.ch</v>
          </cell>
          <cell r="N40">
            <v>0</v>
          </cell>
          <cell r="O40">
            <v>0</v>
          </cell>
          <cell r="P40">
            <v>55</v>
          </cell>
          <cell r="Q40">
            <v>1</v>
          </cell>
          <cell r="R40">
            <v>0</v>
          </cell>
          <cell r="S40" t="str">
            <v xml:space="preserve"> </v>
          </cell>
          <cell r="T40" t="str">
            <v>PKW / SUV / VAN unverändert zu 1. September 2017</v>
          </cell>
          <cell r="U40" t="str">
            <v xml:space="preserve">Cooper 4x4 „Off Road“, Preisanpassung 1.5% </v>
          </cell>
          <cell r="V40" t="str">
            <v xml:space="preserve"> </v>
          </cell>
          <cell r="W40">
            <v>36</v>
          </cell>
          <cell r="X40">
            <v>0.72222222222222221</v>
          </cell>
          <cell r="Y40">
            <v>26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 t="str">
            <v xml:space="preserve"> </v>
          </cell>
          <cell r="AE40" t="str">
            <v xml:space="preserve"> 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24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12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18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8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</row>
        <row r="41">
          <cell r="B41">
            <v>160026</v>
          </cell>
          <cell r="C41" t="str">
            <v>RETAILER</v>
          </cell>
          <cell r="D41" t="str">
            <v>RETAILER</v>
          </cell>
          <cell r="E41" t="str">
            <v>Danesi Gomme</v>
          </cell>
          <cell r="F41">
            <v>0</v>
          </cell>
          <cell r="G41" t="str">
            <v xml:space="preserve"> </v>
          </cell>
          <cell r="H41" t="str">
            <v>Via alle Fornaci 4</v>
          </cell>
          <cell r="I41" t="str">
            <v>6930 Bedano</v>
          </cell>
          <cell r="J41" t="str">
            <v xml:space="preserve"> </v>
          </cell>
          <cell r="K41" t="str">
            <v>076 339 04 89</v>
          </cell>
          <cell r="L41" t="str">
            <v xml:space="preserve"> </v>
          </cell>
          <cell r="M41">
            <v>0</v>
          </cell>
          <cell r="N41">
            <v>0</v>
          </cell>
          <cell r="O41">
            <v>0</v>
          </cell>
          <cell r="P41">
            <v>55</v>
          </cell>
          <cell r="Q41">
            <v>1</v>
          </cell>
          <cell r="R41">
            <v>0</v>
          </cell>
          <cell r="S41" t="str">
            <v xml:space="preserve"> </v>
          </cell>
          <cell r="T41" t="str">
            <v>PKW / SUV / VAN unverändert zu 1. September 2017</v>
          </cell>
          <cell r="U41" t="str">
            <v xml:space="preserve">Cooper 4x4 „Off Road“, Preisanpassung 1.5% </v>
          </cell>
          <cell r="V41" t="str">
            <v xml:space="preserve"> 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 t="str">
            <v xml:space="preserve"> </v>
          </cell>
          <cell r="AE41" t="str">
            <v xml:space="preserve"> 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</row>
        <row r="42">
          <cell r="B42">
            <v>100075</v>
          </cell>
          <cell r="C42" t="str">
            <v>CAR DEALER</v>
          </cell>
          <cell r="D42" t="str">
            <v>CAR DEALER</v>
          </cell>
          <cell r="E42" t="str">
            <v>DE SERVICES SARL</v>
          </cell>
          <cell r="F42" t="str">
            <v>DIDIER DUDING</v>
          </cell>
          <cell r="G42" t="str">
            <v>Didier Duding</v>
          </cell>
          <cell r="H42" t="str">
            <v>CHEMIN DU PRE DU CRET 16A</v>
          </cell>
          <cell r="I42" t="str">
            <v>1647 CORBIERES</v>
          </cell>
          <cell r="J42" t="str">
            <v xml:space="preserve"> </v>
          </cell>
          <cell r="K42" t="str">
            <v>079 706 26 89</v>
          </cell>
          <cell r="L42" t="str">
            <v xml:space="preserve"> </v>
          </cell>
          <cell r="M42" t="str">
            <v>didier.duding@websud.ch</v>
          </cell>
          <cell r="N42">
            <v>0</v>
          </cell>
          <cell r="O42">
            <v>0</v>
          </cell>
          <cell r="P42">
            <v>55</v>
          </cell>
          <cell r="Q42">
            <v>1</v>
          </cell>
          <cell r="R42">
            <v>0</v>
          </cell>
          <cell r="S42" t="str">
            <v xml:space="preserve"> </v>
          </cell>
          <cell r="T42" t="str">
            <v>PKW / SUV / VAN unverändert zu 1. September 2017</v>
          </cell>
          <cell r="U42" t="str">
            <v xml:space="preserve">Cooper 4x4 „Off Road“, Preisanpassung 1.5% </v>
          </cell>
          <cell r="V42" t="str">
            <v xml:space="preserve"> 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4</v>
          </cell>
          <cell r="AB42">
            <v>0</v>
          </cell>
          <cell r="AC42">
            <v>0</v>
          </cell>
          <cell r="AD42" t="str">
            <v xml:space="preserve"> </v>
          </cell>
          <cell r="AE42" t="str">
            <v xml:space="preserve"> 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4</v>
          </cell>
          <cell r="BU42">
            <v>0</v>
          </cell>
          <cell r="BV42">
            <v>0</v>
          </cell>
        </row>
        <row r="43">
          <cell r="B43">
            <v>4767</v>
          </cell>
          <cell r="C43" t="str">
            <v>CAR DEALER</v>
          </cell>
          <cell r="D43" t="str">
            <v>CAR DEALER</v>
          </cell>
          <cell r="E43" t="str">
            <v>DE TOMI ADRIANO</v>
          </cell>
          <cell r="F43" t="str">
            <v>GARAGE</v>
          </cell>
          <cell r="G43" t="str">
            <v xml:space="preserve"> </v>
          </cell>
          <cell r="H43" t="str">
            <v>CENTRE COMMERCIAL</v>
          </cell>
          <cell r="I43" t="str">
            <v>2607 CORTEBERT BE</v>
          </cell>
          <cell r="J43" t="str">
            <v xml:space="preserve"> </v>
          </cell>
          <cell r="K43" t="str">
            <v>032 489 22 93</v>
          </cell>
          <cell r="L43" t="str">
            <v xml:space="preserve"> </v>
          </cell>
          <cell r="M43" t="str">
            <v>info@pneuweb.ch</v>
          </cell>
          <cell r="N43">
            <v>0</v>
          </cell>
          <cell r="O43">
            <v>0</v>
          </cell>
          <cell r="P43">
            <v>55</v>
          </cell>
          <cell r="Q43">
            <v>1</v>
          </cell>
          <cell r="R43">
            <v>0</v>
          </cell>
          <cell r="S43" t="str">
            <v xml:space="preserve"> </v>
          </cell>
          <cell r="T43" t="str">
            <v>PKW / SUV / VAN unverändert zu 1. September 2017</v>
          </cell>
          <cell r="U43" t="str">
            <v xml:space="preserve">Cooper 4x4 „Off Road“, Preisanpassung 1.5% </v>
          </cell>
          <cell r="V43" t="str">
            <v xml:space="preserve"> 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50</v>
          </cell>
          <cell r="AB43">
            <v>0</v>
          </cell>
          <cell r="AC43">
            <v>0</v>
          </cell>
          <cell r="AD43" t="str">
            <v xml:space="preserve"> </v>
          </cell>
          <cell r="AE43" t="str">
            <v xml:space="preserve"> 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46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4</v>
          </cell>
          <cell r="BU43">
            <v>0</v>
          </cell>
          <cell r="BV43">
            <v>0</v>
          </cell>
        </row>
        <row r="44">
          <cell r="B44">
            <v>5388</v>
          </cell>
          <cell r="C44" t="str">
            <v>CAR DEALER</v>
          </cell>
          <cell r="D44" t="str">
            <v>CAR DEALER</v>
          </cell>
          <cell r="E44" t="str">
            <v>DE TOMI FABIO</v>
          </cell>
          <cell r="F44" t="str">
            <v>GARAGE DE LA COURTINE</v>
          </cell>
          <cell r="G44" t="str">
            <v xml:space="preserve"> </v>
          </cell>
          <cell r="H44" t="str">
            <v>55 GRAND-RUE</v>
          </cell>
          <cell r="I44" t="str">
            <v>2606 CORGEMONT</v>
          </cell>
          <cell r="J44" t="str">
            <v xml:space="preserve"> </v>
          </cell>
          <cell r="K44" t="str">
            <v>032 489 20 13</v>
          </cell>
          <cell r="L44" t="str">
            <v xml:space="preserve"> </v>
          </cell>
          <cell r="M44" t="str">
            <v>lacourtine@bluewin.ch</v>
          </cell>
          <cell r="N44">
            <v>0</v>
          </cell>
          <cell r="O44">
            <v>0</v>
          </cell>
          <cell r="P44">
            <v>55</v>
          </cell>
          <cell r="Q44">
            <v>1</v>
          </cell>
          <cell r="R44">
            <v>0</v>
          </cell>
          <cell r="S44" t="str">
            <v xml:space="preserve"> </v>
          </cell>
          <cell r="T44" t="str">
            <v>PKW / SUV / VAN unverändert zu 1. September 2017</v>
          </cell>
          <cell r="U44" t="str">
            <v xml:space="preserve">Cooper 4x4 „Off Road“, Preisanpassung 1.5% </v>
          </cell>
          <cell r="V44" t="str">
            <v xml:space="preserve"> 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 t="str">
            <v xml:space="preserve"> </v>
          </cell>
          <cell r="AE44" t="str">
            <v xml:space="preserve"> 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</row>
        <row r="45">
          <cell r="B45">
            <v>140019</v>
          </cell>
          <cell r="C45" t="str">
            <v>RETAILER</v>
          </cell>
          <cell r="D45" t="str">
            <v>RETAILER</v>
          </cell>
          <cell r="E45" t="str">
            <v>DEMOLITION MOTOS MUSER</v>
          </cell>
          <cell r="F45" t="str">
            <v>FREDERIC MUSER</v>
          </cell>
          <cell r="G45" t="str">
            <v>Frederic Muser</v>
          </cell>
          <cell r="H45" t="str">
            <v>RTE D'URSY</v>
          </cell>
          <cell r="I45" t="str">
            <v>1675 VAUDERENS</v>
          </cell>
          <cell r="J45" t="str">
            <v xml:space="preserve"> </v>
          </cell>
          <cell r="K45">
            <v>0</v>
          </cell>
          <cell r="L45" t="str">
            <v xml:space="preserve"> </v>
          </cell>
          <cell r="M45">
            <v>0</v>
          </cell>
          <cell r="N45">
            <v>0</v>
          </cell>
          <cell r="O45">
            <v>0</v>
          </cell>
          <cell r="P45">
            <v>55</v>
          </cell>
          <cell r="Q45">
            <v>1</v>
          </cell>
          <cell r="R45">
            <v>0</v>
          </cell>
          <cell r="S45" t="str">
            <v xml:space="preserve"> </v>
          </cell>
          <cell r="T45" t="str">
            <v>PKW / SUV / VAN unverändert zu 1. September 2017</v>
          </cell>
          <cell r="U45" t="str">
            <v xml:space="preserve">Cooper 4x4 „Off Road“, Preisanpassung 1.5% </v>
          </cell>
          <cell r="V45" t="str">
            <v xml:space="preserve"> 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str">
            <v xml:space="preserve"> </v>
          </cell>
          <cell r="AE45" t="str">
            <v xml:space="preserve"> 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</row>
        <row r="46">
          <cell r="B46">
            <v>110056</v>
          </cell>
          <cell r="C46">
            <v>0</v>
          </cell>
          <cell r="D46">
            <v>0</v>
          </cell>
          <cell r="E46" t="str">
            <v>DERENDINGER AG</v>
          </cell>
          <cell r="F46" t="str">
            <v>FILIALE BELLINZONA</v>
          </cell>
          <cell r="G46" t="str">
            <v xml:space="preserve"> </v>
          </cell>
          <cell r="H46" t="str">
            <v>VIA DEL CARMAGNOLA</v>
          </cell>
          <cell r="I46" t="str">
            <v>6500 BELLINZONA</v>
          </cell>
          <cell r="J46" t="str">
            <v xml:space="preserve"> </v>
          </cell>
          <cell r="K46" t="str">
            <v>091 822 31 10</v>
          </cell>
          <cell r="L46" t="str">
            <v xml:space="preserve"> </v>
          </cell>
          <cell r="M46" t="str">
            <v>filbz@derendinger.ch</v>
          </cell>
          <cell r="N46">
            <v>0</v>
          </cell>
          <cell r="O46">
            <v>0</v>
          </cell>
          <cell r="P46">
            <v>55</v>
          </cell>
          <cell r="Q46">
            <v>1</v>
          </cell>
          <cell r="R46">
            <v>0</v>
          </cell>
          <cell r="S46" t="str">
            <v xml:space="preserve"> </v>
          </cell>
          <cell r="T46" t="str">
            <v>PKW / SUV / VAN unverändert zu 1. September 2017</v>
          </cell>
          <cell r="U46" t="str">
            <v xml:space="preserve">Cooper 4x4 „Off Road“, Preisanpassung 1.5% </v>
          </cell>
          <cell r="V46" t="str">
            <v xml:space="preserve">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21</v>
          </cell>
          <cell r="AB46">
            <v>0</v>
          </cell>
          <cell r="AC46">
            <v>0</v>
          </cell>
          <cell r="AD46" t="str">
            <v xml:space="preserve"> </v>
          </cell>
          <cell r="AE46" t="str">
            <v xml:space="preserve"> 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21</v>
          </cell>
          <cell r="BU46">
            <v>0</v>
          </cell>
          <cell r="BV46">
            <v>0</v>
          </cell>
        </row>
        <row r="47">
          <cell r="B47">
            <v>110062</v>
          </cell>
          <cell r="C47">
            <v>0</v>
          </cell>
          <cell r="D47">
            <v>0</v>
          </cell>
          <cell r="E47" t="str">
            <v>DERENDINGER AG</v>
          </cell>
          <cell r="F47" t="str">
            <v>FILIALE DELEMONT</v>
          </cell>
          <cell r="G47" t="str">
            <v xml:space="preserve"> </v>
          </cell>
          <cell r="H47" t="str">
            <v>RTE DE LA COMMUNANCE 26</v>
          </cell>
          <cell r="I47" t="str">
            <v>2800 DELEMONT</v>
          </cell>
          <cell r="J47" t="str">
            <v xml:space="preserve"> </v>
          </cell>
          <cell r="K47" t="str">
            <v>032 421 37 10</v>
          </cell>
          <cell r="L47" t="str">
            <v xml:space="preserve"> </v>
          </cell>
          <cell r="M47" t="str">
            <v>fildel@derendinger.ch</v>
          </cell>
          <cell r="N47">
            <v>0</v>
          </cell>
          <cell r="O47">
            <v>0</v>
          </cell>
          <cell r="P47">
            <v>55</v>
          </cell>
          <cell r="Q47">
            <v>1</v>
          </cell>
          <cell r="R47">
            <v>0</v>
          </cell>
          <cell r="S47" t="str">
            <v xml:space="preserve"> </v>
          </cell>
          <cell r="T47" t="str">
            <v>PKW / SUV / VAN unverändert zu 1. September 2017</v>
          </cell>
          <cell r="U47" t="str">
            <v xml:space="preserve">Cooper 4x4 „Off Road“, Preisanpassung 1.5% </v>
          </cell>
          <cell r="V47" t="str">
            <v xml:space="preserve"> 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106</v>
          </cell>
          <cell r="AB47">
            <v>0</v>
          </cell>
          <cell r="AC47">
            <v>0</v>
          </cell>
          <cell r="AD47" t="str">
            <v xml:space="preserve"> </v>
          </cell>
          <cell r="AE47" t="str">
            <v xml:space="preserve"> 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40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66</v>
          </cell>
          <cell r="BU47">
            <v>0</v>
          </cell>
          <cell r="BV47">
            <v>0</v>
          </cell>
        </row>
        <row r="48">
          <cell r="B48">
            <v>110064</v>
          </cell>
          <cell r="C48">
            <v>0</v>
          </cell>
          <cell r="D48">
            <v>0</v>
          </cell>
          <cell r="E48" t="str">
            <v>DERENDINGER AG</v>
          </cell>
          <cell r="F48" t="str">
            <v>FILIALE FRIBOURG</v>
          </cell>
          <cell r="G48" t="str">
            <v xml:space="preserve"> </v>
          </cell>
          <cell r="H48" t="str">
            <v>RTE DES MUESES 1A</v>
          </cell>
          <cell r="I48" t="str">
            <v>1753 MATRAN</v>
          </cell>
          <cell r="J48" t="str">
            <v xml:space="preserve"> </v>
          </cell>
          <cell r="K48" t="str">
            <v>026 408 48 10</v>
          </cell>
          <cell r="L48" t="str">
            <v xml:space="preserve"> </v>
          </cell>
          <cell r="M48" t="str">
            <v>filfr@derendinger.ch</v>
          </cell>
          <cell r="N48">
            <v>0</v>
          </cell>
          <cell r="O48">
            <v>0</v>
          </cell>
          <cell r="P48">
            <v>55</v>
          </cell>
          <cell r="Q48">
            <v>1</v>
          </cell>
          <cell r="R48">
            <v>0</v>
          </cell>
          <cell r="S48" t="str">
            <v xml:space="preserve"> </v>
          </cell>
          <cell r="T48" t="str">
            <v>PKW / SUV / VAN unverändert zu 1. September 2017</v>
          </cell>
          <cell r="U48" t="str">
            <v xml:space="preserve">Cooper 4x4 „Off Road“, Preisanpassung 1.5% </v>
          </cell>
          <cell r="V48" t="str">
            <v xml:space="preserve"> 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8</v>
          </cell>
          <cell r="AB48">
            <v>0</v>
          </cell>
          <cell r="AC48">
            <v>0</v>
          </cell>
          <cell r="AD48" t="str">
            <v xml:space="preserve"> </v>
          </cell>
          <cell r="AE48" t="str">
            <v xml:space="preserve"> 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4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4</v>
          </cell>
          <cell r="BU48">
            <v>0</v>
          </cell>
          <cell r="BV48">
            <v>0</v>
          </cell>
        </row>
        <row r="49">
          <cell r="B49">
            <v>110065</v>
          </cell>
          <cell r="C49">
            <v>0</v>
          </cell>
          <cell r="D49">
            <v>0</v>
          </cell>
          <cell r="E49" t="str">
            <v>DERENDINGER AG</v>
          </cell>
          <cell r="F49" t="str">
            <v>FILIALE GENF</v>
          </cell>
          <cell r="G49" t="str">
            <v xml:space="preserve"> </v>
          </cell>
          <cell r="H49" t="str">
            <v>GERARD DE TERNIER 10</v>
          </cell>
          <cell r="I49" t="str">
            <v>1213 PETIT LANCY</v>
          </cell>
          <cell r="J49" t="str">
            <v xml:space="preserve"> </v>
          </cell>
          <cell r="K49" t="str">
            <v>022 879 53 10</v>
          </cell>
          <cell r="L49" t="str">
            <v xml:space="preserve"> </v>
          </cell>
          <cell r="M49" t="str">
            <v>filge@derendinger.ch</v>
          </cell>
          <cell r="N49">
            <v>0</v>
          </cell>
          <cell r="O49">
            <v>0</v>
          </cell>
          <cell r="P49">
            <v>55</v>
          </cell>
          <cell r="Q49">
            <v>1</v>
          </cell>
          <cell r="R49">
            <v>0</v>
          </cell>
          <cell r="S49" t="str">
            <v xml:space="preserve"> </v>
          </cell>
          <cell r="T49" t="str">
            <v>PKW / SUV / VAN unverändert zu 1. September 2017</v>
          </cell>
          <cell r="U49" t="str">
            <v xml:space="preserve">Cooper 4x4 „Off Road“, Preisanpassung 1.5% </v>
          </cell>
          <cell r="V49" t="str">
            <v xml:space="preserve"> 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 t="str">
            <v xml:space="preserve"> </v>
          </cell>
          <cell r="AE49" t="str">
            <v xml:space="preserve"> 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</row>
        <row r="50">
          <cell r="B50">
            <v>110067</v>
          </cell>
          <cell r="C50">
            <v>0</v>
          </cell>
          <cell r="D50">
            <v>0</v>
          </cell>
          <cell r="E50" t="str">
            <v>DERENDINGER AG</v>
          </cell>
          <cell r="F50" t="str">
            <v>FILIALE LUGANO</v>
          </cell>
          <cell r="G50" t="str">
            <v xml:space="preserve"> </v>
          </cell>
          <cell r="H50" t="str">
            <v>VIA MARAINI 20</v>
          </cell>
          <cell r="I50" t="str">
            <v>6963 PREGASSONA</v>
          </cell>
          <cell r="J50" t="str">
            <v xml:space="preserve"> </v>
          </cell>
          <cell r="K50" t="str">
            <v>091 936 32 10</v>
          </cell>
          <cell r="L50" t="str">
            <v xml:space="preserve"> </v>
          </cell>
          <cell r="M50" t="str">
            <v>fillg@derendinger.ch</v>
          </cell>
          <cell r="N50">
            <v>0</v>
          </cell>
          <cell r="O50">
            <v>0</v>
          </cell>
          <cell r="P50">
            <v>55</v>
          </cell>
          <cell r="Q50">
            <v>1</v>
          </cell>
          <cell r="R50">
            <v>0</v>
          </cell>
          <cell r="S50" t="str">
            <v xml:space="preserve"> </v>
          </cell>
          <cell r="T50" t="str">
            <v>PKW / SUV / VAN unverändert zu 1. September 2017</v>
          </cell>
          <cell r="U50" t="str">
            <v xml:space="preserve">Cooper 4x4 „Off Road“, Preisanpassung 1.5% </v>
          </cell>
          <cell r="V50" t="str">
            <v xml:space="preserve"> 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 t="str">
            <v xml:space="preserve"> </v>
          </cell>
          <cell r="AE50" t="str">
            <v xml:space="preserve"> 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</row>
        <row r="51">
          <cell r="B51">
            <v>110069</v>
          </cell>
          <cell r="C51">
            <v>0</v>
          </cell>
          <cell r="D51">
            <v>0</v>
          </cell>
          <cell r="E51" t="str">
            <v>DERENDINGER AG</v>
          </cell>
          <cell r="F51" t="str">
            <v>FILIALE MARIN</v>
          </cell>
          <cell r="G51" t="str">
            <v xml:space="preserve"> </v>
          </cell>
          <cell r="H51" t="str">
            <v>CHAMPS MONTANTS 16A</v>
          </cell>
          <cell r="I51" t="str">
            <v>2074 MARIN</v>
          </cell>
          <cell r="J51" t="str">
            <v xml:space="preserve"> </v>
          </cell>
          <cell r="K51" t="str">
            <v>032 756 47 10</v>
          </cell>
          <cell r="L51" t="str">
            <v xml:space="preserve"> </v>
          </cell>
          <cell r="M51" t="str">
            <v>filma@derendinger.ch</v>
          </cell>
          <cell r="N51">
            <v>0</v>
          </cell>
          <cell r="O51">
            <v>0</v>
          </cell>
          <cell r="P51">
            <v>55</v>
          </cell>
          <cell r="Q51">
            <v>1</v>
          </cell>
          <cell r="R51">
            <v>0</v>
          </cell>
          <cell r="S51" t="str">
            <v xml:space="preserve"> </v>
          </cell>
          <cell r="T51" t="str">
            <v>PKW / SUV / VAN unverändert zu 1. September 2017</v>
          </cell>
          <cell r="U51" t="str">
            <v xml:space="preserve">Cooper 4x4 „Off Road“, Preisanpassung 1.5% </v>
          </cell>
          <cell r="V51" t="str">
            <v xml:space="preserve"> 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49</v>
          </cell>
          <cell r="AB51">
            <v>0</v>
          </cell>
          <cell r="AC51">
            <v>0</v>
          </cell>
          <cell r="AD51" t="str">
            <v xml:space="preserve"> </v>
          </cell>
          <cell r="AE51" t="str">
            <v xml:space="preserve"> 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49</v>
          </cell>
          <cell r="BU51">
            <v>0</v>
          </cell>
          <cell r="BV51">
            <v>0</v>
          </cell>
        </row>
        <row r="52">
          <cell r="B52">
            <v>110071</v>
          </cell>
          <cell r="C52">
            <v>0</v>
          </cell>
          <cell r="D52">
            <v>0</v>
          </cell>
          <cell r="E52" t="str">
            <v>DERENDINGER AG</v>
          </cell>
          <cell r="F52" t="str">
            <v>FILIALE SION</v>
          </cell>
          <cell r="G52" t="str">
            <v xml:space="preserve"> </v>
          </cell>
          <cell r="H52" t="str">
            <v>RET DE LA DRAGUE 65</v>
          </cell>
          <cell r="I52" t="str">
            <v>1950 SION</v>
          </cell>
          <cell r="J52" t="str">
            <v xml:space="preserve"> </v>
          </cell>
          <cell r="K52" t="str">
            <v>027 329 83 10</v>
          </cell>
          <cell r="L52" t="str">
            <v xml:space="preserve"> </v>
          </cell>
          <cell r="M52" t="str">
            <v>filsi@derendinger.ch</v>
          </cell>
          <cell r="N52">
            <v>0</v>
          </cell>
          <cell r="O52">
            <v>0</v>
          </cell>
          <cell r="P52">
            <v>55</v>
          </cell>
          <cell r="Q52">
            <v>1</v>
          </cell>
          <cell r="R52">
            <v>0</v>
          </cell>
          <cell r="S52" t="str">
            <v xml:space="preserve"> </v>
          </cell>
          <cell r="T52" t="str">
            <v>PKW / SUV / VAN unverändert zu 1. September 2017</v>
          </cell>
          <cell r="U52" t="str">
            <v xml:space="preserve">Cooper 4x4 „Off Road“, Preisanpassung 1.5% </v>
          </cell>
          <cell r="V52" t="str">
            <v xml:space="preserve"> </v>
          </cell>
          <cell r="W52">
            <v>18</v>
          </cell>
          <cell r="X52">
            <v>0.88888888888888884</v>
          </cell>
          <cell r="Y52">
            <v>16</v>
          </cell>
          <cell r="Z52">
            <v>4.5</v>
          </cell>
          <cell r="AA52">
            <v>72</v>
          </cell>
          <cell r="AB52">
            <v>0</v>
          </cell>
          <cell r="AC52">
            <v>0</v>
          </cell>
          <cell r="AD52" t="str">
            <v xml:space="preserve"> </v>
          </cell>
          <cell r="AE52" t="str">
            <v xml:space="preserve"> 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14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4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6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10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15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57</v>
          </cell>
          <cell r="BU52">
            <v>0</v>
          </cell>
          <cell r="BV52">
            <v>0</v>
          </cell>
        </row>
        <row r="53">
          <cell r="B53">
            <v>110074</v>
          </cell>
          <cell r="C53">
            <v>0</v>
          </cell>
          <cell r="D53">
            <v>0</v>
          </cell>
          <cell r="E53" t="str">
            <v>DERENDINGER AG</v>
          </cell>
          <cell r="F53" t="str">
            <v>FILIALE VILLENEUVE</v>
          </cell>
          <cell r="G53" t="str">
            <v xml:space="preserve"> </v>
          </cell>
          <cell r="H53" t="str">
            <v>RTE D ARVEL ZI 139</v>
          </cell>
          <cell r="I53" t="str">
            <v>1844 VILLENEUVE</v>
          </cell>
          <cell r="J53" t="str">
            <v xml:space="preserve"> </v>
          </cell>
          <cell r="K53" t="str">
            <v>021 967 17 10</v>
          </cell>
          <cell r="L53" t="str">
            <v xml:space="preserve"> </v>
          </cell>
          <cell r="M53" t="str">
            <v>filvne@derendinger.ch</v>
          </cell>
          <cell r="N53">
            <v>0</v>
          </cell>
          <cell r="O53">
            <v>0</v>
          </cell>
          <cell r="P53">
            <v>55</v>
          </cell>
          <cell r="Q53">
            <v>1</v>
          </cell>
          <cell r="R53">
            <v>0</v>
          </cell>
          <cell r="S53" t="str">
            <v xml:space="preserve"> </v>
          </cell>
          <cell r="T53" t="str">
            <v>PKW / SUV / VAN unverändert zu 1. September 2017</v>
          </cell>
          <cell r="U53" t="str">
            <v xml:space="preserve">Cooper 4x4 „Off Road“, Preisanpassung 1.5% </v>
          </cell>
          <cell r="V53" t="str">
            <v xml:space="preserve"> 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 t="str">
            <v xml:space="preserve"> </v>
          </cell>
          <cell r="AE53" t="str">
            <v xml:space="preserve"> 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</row>
        <row r="54">
          <cell r="B54">
            <v>110076</v>
          </cell>
          <cell r="C54">
            <v>0</v>
          </cell>
          <cell r="D54">
            <v>0</v>
          </cell>
          <cell r="E54" t="str">
            <v>DERENDINGER AG</v>
          </cell>
          <cell r="F54" t="str">
            <v>FILIALE YVERDON</v>
          </cell>
          <cell r="G54" t="str">
            <v xml:space="preserve"> </v>
          </cell>
          <cell r="H54" t="str">
            <v>AV DE GRANDSON 48</v>
          </cell>
          <cell r="I54" t="str">
            <v>1400 YVERDON LES BAINS</v>
          </cell>
          <cell r="J54" t="str">
            <v xml:space="preserve"> </v>
          </cell>
          <cell r="K54" t="str">
            <v>024 468 16 10</v>
          </cell>
          <cell r="L54" t="str">
            <v xml:space="preserve"> </v>
          </cell>
          <cell r="M54" t="str">
            <v>filyve@derendinger.ch</v>
          </cell>
          <cell r="N54">
            <v>0</v>
          </cell>
          <cell r="O54">
            <v>0</v>
          </cell>
          <cell r="P54">
            <v>55</v>
          </cell>
          <cell r="Q54">
            <v>1</v>
          </cell>
          <cell r="R54">
            <v>0</v>
          </cell>
          <cell r="S54" t="str">
            <v xml:space="preserve"> </v>
          </cell>
          <cell r="T54" t="str">
            <v>PKW / SUV / VAN unverändert zu 1. September 2017</v>
          </cell>
          <cell r="U54" t="str">
            <v xml:space="preserve">Cooper 4x4 „Off Road“, Preisanpassung 1.5% </v>
          </cell>
          <cell r="V54" t="str">
            <v xml:space="preserve"> 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89</v>
          </cell>
          <cell r="AB54">
            <v>0</v>
          </cell>
          <cell r="AC54">
            <v>0</v>
          </cell>
          <cell r="AD54" t="str">
            <v xml:space="preserve"> </v>
          </cell>
          <cell r="AE54" t="str">
            <v xml:space="preserve"> 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31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58</v>
          </cell>
          <cell r="BU54">
            <v>0</v>
          </cell>
          <cell r="BV54">
            <v>0</v>
          </cell>
        </row>
        <row r="55">
          <cell r="B55">
            <v>110057</v>
          </cell>
          <cell r="C55" t="str">
            <v xml:space="preserve"> </v>
          </cell>
          <cell r="D55" t="str">
            <v xml:space="preserve"> </v>
          </cell>
          <cell r="E55" t="str">
            <v>DERENDINGER AG</v>
          </cell>
          <cell r="F55" t="str">
            <v>FILIALE BERN</v>
          </cell>
          <cell r="G55" t="str">
            <v xml:space="preserve"> </v>
          </cell>
          <cell r="H55" t="str">
            <v>ZENTWEG 21D</v>
          </cell>
          <cell r="I55" t="str">
            <v>3006 BERN</v>
          </cell>
          <cell r="J55" t="str">
            <v xml:space="preserve"> </v>
          </cell>
          <cell r="K55" t="str">
            <v>031 917 46 10</v>
          </cell>
          <cell r="L55" t="str">
            <v xml:space="preserve"> </v>
          </cell>
          <cell r="M55" t="str">
            <v>filbe@derendinger.ch</v>
          </cell>
          <cell r="N55">
            <v>0</v>
          </cell>
          <cell r="O55">
            <v>0</v>
          </cell>
          <cell r="P55">
            <v>55</v>
          </cell>
          <cell r="Q55">
            <v>1</v>
          </cell>
          <cell r="R55">
            <v>0</v>
          </cell>
          <cell r="S55" t="str">
            <v xml:space="preserve"> </v>
          </cell>
          <cell r="T55" t="str">
            <v>Achtung: Keine Preiserhöhung Winter vorgesehen</v>
          </cell>
          <cell r="U55" t="str">
            <v>Lagerumzug vom 6.-17. Nov. Eingeschränkte Verfügbarkeit</v>
          </cell>
          <cell r="V55" t="str">
            <v xml:space="preserve"> 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</row>
        <row r="56">
          <cell r="B56">
            <v>110059</v>
          </cell>
          <cell r="C56" t="str">
            <v xml:space="preserve"> </v>
          </cell>
          <cell r="D56" t="str">
            <v xml:space="preserve"> </v>
          </cell>
          <cell r="E56" t="str">
            <v>DERENDINGER AG</v>
          </cell>
          <cell r="F56" t="str">
            <v>FILIALE BURGDORF</v>
          </cell>
          <cell r="G56" t="str">
            <v xml:space="preserve"> </v>
          </cell>
          <cell r="H56" t="str">
            <v>KIRCHBERGSTR 173</v>
          </cell>
          <cell r="I56" t="str">
            <v>3401 BURGDORF</v>
          </cell>
          <cell r="J56" t="str">
            <v xml:space="preserve"> </v>
          </cell>
          <cell r="K56" t="str">
            <v>034 447 50 10</v>
          </cell>
          <cell r="L56" t="str">
            <v xml:space="preserve"> </v>
          </cell>
          <cell r="M56" t="str">
            <v>filbu@derendinger.ch</v>
          </cell>
          <cell r="N56">
            <v>0</v>
          </cell>
          <cell r="O56">
            <v>0</v>
          </cell>
          <cell r="P56">
            <v>55</v>
          </cell>
          <cell r="Q56">
            <v>1</v>
          </cell>
          <cell r="R56">
            <v>0</v>
          </cell>
          <cell r="S56" t="str">
            <v xml:space="preserve"> </v>
          </cell>
          <cell r="T56" t="str">
            <v>Achtung: Keine Preiserhöhung Winter vorgesehen</v>
          </cell>
          <cell r="U56" t="str">
            <v>Lagerumzug vom 6.-17. Nov. Eingeschränkte Verfügbarkeit</v>
          </cell>
          <cell r="V56" t="str">
            <v xml:space="preserve"> 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</row>
        <row r="57">
          <cell r="B57">
            <v>8115</v>
          </cell>
          <cell r="C57">
            <v>0</v>
          </cell>
          <cell r="D57">
            <v>0</v>
          </cell>
          <cell r="E57" t="str">
            <v>DERENDINGER AG DIETLIKON</v>
          </cell>
          <cell r="F57" t="str">
            <v>FILIALE LAUSANNE</v>
          </cell>
          <cell r="G57" t="str">
            <v xml:space="preserve"> </v>
          </cell>
          <cell r="H57" t="str">
            <v>CH. DU CHENE 4</v>
          </cell>
          <cell r="I57" t="str">
            <v>1020 RENENS VD</v>
          </cell>
          <cell r="J57" t="str">
            <v xml:space="preserve"> </v>
          </cell>
          <cell r="K57" t="str">
            <v>021 637 61 10</v>
          </cell>
          <cell r="L57" t="str">
            <v xml:space="preserve"> </v>
          </cell>
          <cell r="M57" t="str">
            <v>fills@derendinger.ch</v>
          </cell>
          <cell r="N57">
            <v>0</v>
          </cell>
          <cell r="O57">
            <v>0</v>
          </cell>
          <cell r="P57">
            <v>55</v>
          </cell>
          <cell r="Q57">
            <v>1</v>
          </cell>
          <cell r="R57">
            <v>0</v>
          </cell>
          <cell r="S57" t="str">
            <v xml:space="preserve"> </v>
          </cell>
          <cell r="T57" t="str">
            <v>PKW / SUV / VAN unverändert zu 1. September 2017</v>
          </cell>
          <cell r="U57" t="str">
            <v xml:space="preserve">Cooper 4x4 „Off Road“, Preisanpassung 1.5% </v>
          </cell>
          <cell r="V57" t="str">
            <v xml:space="preserve"> 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 t="str">
            <v xml:space="preserve"> </v>
          </cell>
          <cell r="AE57" t="str">
            <v xml:space="preserve"> 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</row>
        <row r="58">
          <cell r="B58">
            <v>7148</v>
          </cell>
          <cell r="C58" t="str">
            <v>RETAILER</v>
          </cell>
          <cell r="D58" t="str">
            <v>RETAILER</v>
          </cell>
          <cell r="E58" t="str">
            <v>DINIS PNEUS S.A.R.L.</v>
          </cell>
          <cell r="F58" t="str">
            <v>DINIS FERNANDO</v>
          </cell>
          <cell r="G58" t="str">
            <v>Dinis Fernando</v>
          </cell>
          <cell r="H58" t="str">
            <v>AVENUE DE GILAMONT 52</v>
          </cell>
          <cell r="I58" t="str">
            <v>1800 VEVEY</v>
          </cell>
          <cell r="J58" t="str">
            <v xml:space="preserve"> </v>
          </cell>
          <cell r="K58" t="str">
            <v>021 921 87 07</v>
          </cell>
          <cell r="L58" t="str">
            <v xml:space="preserve"> </v>
          </cell>
          <cell r="M58" t="str">
            <v>dinis-pneus@bluewin.ch</v>
          </cell>
          <cell r="N58">
            <v>0</v>
          </cell>
          <cell r="O58">
            <v>0</v>
          </cell>
          <cell r="P58">
            <v>55</v>
          </cell>
          <cell r="Q58">
            <v>1</v>
          </cell>
          <cell r="R58">
            <v>0</v>
          </cell>
          <cell r="S58" t="str">
            <v xml:space="preserve"> </v>
          </cell>
          <cell r="T58" t="str">
            <v>PKW / SUV / VAN unverändert zu 1. September 2017</v>
          </cell>
          <cell r="U58" t="str">
            <v xml:space="preserve">Cooper 4x4 „Off Road“, Preisanpassung 1.5% </v>
          </cell>
          <cell r="V58" t="str">
            <v xml:space="preserve"> </v>
          </cell>
          <cell r="W58">
            <v>19</v>
          </cell>
          <cell r="X58">
            <v>0.10526315789473684</v>
          </cell>
          <cell r="Y58">
            <v>2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 t="str">
            <v xml:space="preserve"> </v>
          </cell>
          <cell r="AE58" t="str">
            <v xml:space="preserve"> 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10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9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2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</row>
        <row r="59">
          <cell r="B59">
            <v>5816</v>
          </cell>
          <cell r="C59" t="str">
            <v>RETAILER PLUS PREMIO</v>
          </cell>
          <cell r="D59" t="str">
            <v>RETAILER PLUS PREMIO</v>
          </cell>
          <cell r="E59" t="str">
            <v>DISCOUNT CHANDOLINE SARL</v>
          </cell>
          <cell r="F59" t="str">
            <v>PNEUS DISCOUNT</v>
          </cell>
          <cell r="G59" t="str">
            <v xml:space="preserve"> </v>
          </cell>
          <cell r="H59" t="str">
            <v>RTE DE RIDDES 135</v>
          </cell>
          <cell r="I59" t="str">
            <v>1950 SION</v>
          </cell>
          <cell r="J59" t="str">
            <v xml:space="preserve"> </v>
          </cell>
          <cell r="K59" t="str">
            <v>027 203 45 20</v>
          </cell>
          <cell r="L59" t="str">
            <v xml:space="preserve"> </v>
          </cell>
          <cell r="M59" t="str">
            <v>pneusdiscount@bluewin.ch</v>
          </cell>
          <cell r="N59">
            <v>0</v>
          </cell>
          <cell r="O59">
            <v>0</v>
          </cell>
          <cell r="P59">
            <v>55</v>
          </cell>
          <cell r="Q59">
            <v>1</v>
          </cell>
          <cell r="R59">
            <v>0</v>
          </cell>
          <cell r="S59" t="str">
            <v xml:space="preserve"> </v>
          </cell>
          <cell r="T59" t="str">
            <v>PKW / SUV / VAN unverändert zu 1. September 2017</v>
          </cell>
          <cell r="U59" t="str">
            <v xml:space="preserve">Cooper 4x4 „Off Road“, Preisanpassung 1.5% </v>
          </cell>
          <cell r="V59" t="str">
            <v xml:space="preserve"> </v>
          </cell>
          <cell r="W59">
            <v>661</v>
          </cell>
          <cell r="X59">
            <v>1.2723146747352496</v>
          </cell>
          <cell r="Y59">
            <v>841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 xml:space="preserve"> </v>
          </cell>
          <cell r="AE59" t="str">
            <v xml:space="preserve"> </v>
          </cell>
          <cell r="AF59">
            <v>0</v>
          </cell>
          <cell r="AG59">
            <v>256</v>
          </cell>
          <cell r="AH59">
            <v>0</v>
          </cell>
          <cell r="AI59">
            <v>0</v>
          </cell>
          <cell r="AJ59">
            <v>256</v>
          </cell>
          <cell r="AK59">
            <v>494</v>
          </cell>
          <cell r="AL59">
            <v>42181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167</v>
          </cell>
          <cell r="AS59">
            <v>0</v>
          </cell>
          <cell r="AT59">
            <v>0</v>
          </cell>
          <cell r="AU59">
            <v>290</v>
          </cell>
          <cell r="AV59">
            <v>0</v>
          </cell>
          <cell r="AW59">
            <v>0</v>
          </cell>
          <cell r="AX59">
            <v>290</v>
          </cell>
          <cell r="AY59">
            <v>565</v>
          </cell>
          <cell r="AZ59">
            <v>42559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276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</row>
        <row r="60">
          <cell r="B60">
            <v>7422</v>
          </cell>
          <cell r="C60" t="str">
            <v xml:space="preserve"> </v>
          </cell>
          <cell r="D60" t="str">
            <v xml:space="preserve"> </v>
          </cell>
          <cell r="E60" t="str">
            <v>DTM GARAGE</v>
          </cell>
          <cell r="F60" t="str">
            <v>SCHLAEPPI DANIEL</v>
          </cell>
          <cell r="G60" t="str">
            <v>Schlaeppi Daniel</v>
          </cell>
          <cell r="H60" t="str">
            <v>HAUPTSTR 47</v>
          </cell>
          <cell r="I60" t="str">
            <v>3752 WIMMIS BE</v>
          </cell>
          <cell r="J60" t="str">
            <v xml:space="preserve"> </v>
          </cell>
          <cell r="K60" t="str">
            <v>079 656 08 77</v>
          </cell>
          <cell r="L60" t="str">
            <v xml:space="preserve"> </v>
          </cell>
          <cell r="M60" t="str">
            <v>dtm-garage@bluewin.ch</v>
          </cell>
          <cell r="N60">
            <v>0</v>
          </cell>
          <cell r="O60">
            <v>0</v>
          </cell>
          <cell r="P60">
            <v>55</v>
          </cell>
          <cell r="Q60">
            <v>1</v>
          </cell>
          <cell r="R60">
            <v>0</v>
          </cell>
          <cell r="S60" t="str">
            <v xml:space="preserve"> </v>
          </cell>
          <cell r="T60" t="str">
            <v>Achtung: Keine Preiserhöhung Winter vorgesehen</v>
          </cell>
          <cell r="U60" t="str">
            <v>Lagerumzug vom 6.-17. Nov. Eingeschränkte Verfügbarkeit</v>
          </cell>
          <cell r="V60" t="str">
            <v xml:space="preserve"> 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</row>
        <row r="61">
          <cell r="B61">
            <v>5454</v>
          </cell>
          <cell r="C61" t="str">
            <v>BIG CAR DEALER</v>
          </cell>
          <cell r="D61" t="str">
            <v>BIG CAR DEALER</v>
          </cell>
          <cell r="E61" t="str">
            <v>DUGRANDPRAZ SA</v>
          </cell>
          <cell r="F61" t="str">
            <v>AUTOMOBILES</v>
          </cell>
          <cell r="G61" t="str">
            <v xml:space="preserve"> </v>
          </cell>
          <cell r="H61" t="str">
            <v>RTE DE LA FLORETTAZ 1</v>
          </cell>
          <cell r="I61" t="str">
            <v>1275 CHESEREZ</v>
          </cell>
          <cell r="J61" t="str">
            <v xml:space="preserve"> </v>
          </cell>
          <cell r="K61" t="str">
            <v>022 369 25 69</v>
          </cell>
          <cell r="L61" t="str">
            <v xml:space="preserve"> </v>
          </cell>
          <cell r="M61" t="str">
            <v>braga@dugrandpraz.com</v>
          </cell>
          <cell r="N61">
            <v>0</v>
          </cell>
          <cell r="O61">
            <v>0</v>
          </cell>
          <cell r="P61">
            <v>55</v>
          </cell>
          <cell r="Q61">
            <v>1</v>
          </cell>
          <cell r="R61">
            <v>0</v>
          </cell>
          <cell r="S61" t="str">
            <v xml:space="preserve"> </v>
          </cell>
          <cell r="T61" t="str">
            <v>PKW / SUV / VAN unverändert zu 1. September 2017</v>
          </cell>
          <cell r="U61" t="str">
            <v xml:space="preserve">Cooper 4x4 „Off Road“, Preisanpassung 1.5% </v>
          </cell>
          <cell r="V61" t="str">
            <v xml:space="preserve"> 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 t="str">
            <v xml:space="preserve"> </v>
          </cell>
          <cell r="AE61" t="str">
            <v xml:space="preserve"> 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</row>
        <row r="62">
          <cell r="B62">
            <v>130029</v>
          </cell>
          <cell r="C62" t="str">
            <v>RETAILER</v>
          </cell>
          <cell r="D62" t="str">
            <v>RETAILER</v>
          </cell>
          <cell r="E62" t="str">
            <v>ELCO MECANIQUE SA</v>
          </cell>
          <cell r="F62">
            <v>0</v>
          </cell>
          <cell r="G62" t="str">
            <v xml:space="preserve"> </v>
          </cell>
          <cell r="H62" t="str">
            <v>CH. CHABLE CREUX 16</v>
          </cell>
          <cell r="I62" t="str">
            <v>1934 LE CHABLE</v>
          </cell>
          <cell r="J62" t="str">
            <v xml:space="preserve"> </v>
          </cell>
          <cell r="K62">
            <v>0</v>
          </cell>
          <cell r="L62" t="str">
            <v xml:space="preserve"> </v>
          </cell>
          <cell r="M62" t="str">
            <v>elcopneus@bluewin.ch</v>
          </cell>
          <cell r="N62">
            <v>0</v>
          </cell>
          <cell r="O62">
            <v>0</v>
          </cell>
          <cell r="P62">
            <v>55</v>
          </cell>
          <cell r="Q62">
            <v>1</v>
          </cell>
          <cell r="R62">
            <v>0</v>
          </cell>
          <cell r="S62" t="str">
            <v xml:space="preserve"> </v>
          </cell>
          <cell r="T62" t="str">
            <v>PKW / SUV / VAN unverändert zu 1. September 2017</v>
          </cell>
          <cell r="U62" t="str">
            <v xml:space="preserve">Cooper 4x4 „Off Road“, Preisanpassung 1.5% </v>
          </cell>
          <cell r="V62" t="str">
            <v xml:space="preserve"> </v>
          </cell>
          <cell r="W62">
            <v>4</v>
          </cell>
          <cell r="X62">
            <v>1</v>
          </cell>
          <cell r="Y62">
            <v>4</v>
          </cell>
          <cell r="Z62">
            <v>2</v>
          </cell>
          <cell r="AA62">
            <v>8</v>
          </cell>
          <cell r="AB62">
            <v>0</v>
          </cell>
          <cell r="AC62">
            <v>0</v>
          </cell>
          <cell r="AD62" t="str">
            <v xml:space="preserve"> </v>
          </cell>
          <cell r="AE62" t="str">
            <v xml:space="preserve"> 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4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4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2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6</v>
          </cell>
          <cell r="BU62">
            <v>0</v>
          </cell>
          <cell r="BV62">
            <v>0</v>
          </cell>
        </row>
        <row r="63">
          <cell r="B63">
            <v>6749</v>
          </cell>
          <cell r="C63" t="str">
            <v xml:space="preserve"> </v>
          </cell>
          <cell r="D63" t="str">
            <v xml:space="preserve"> </v>
          </cell>
          <cell r="E63" t="str">
            <v>EUROMASTER</v>
          </cell>
          <cell r="F63" t="str">
            <v>7SN</v>
          </cell>
          <cell r="G63" t="str">
            <v xml:space="preserve">  </v>
          </cell>
          <cell r="H63" t="str">
            <v>27 AV. LOUIS CASA/CP 2865</v>
          </cell>
          <cell r="I63" t="str">
            <v>1209 GENEVE</v>
          </cell>
          <cell r="J63" t="str">
            <v xml:space="preserve"> </v>
          </cell>
          <cell r="K63" t="str">
            <v>022 796 05 75</v>
          </cell>
          <cell r="L63" t="str">
            <v xml:space="preserve"> </v>
          </cell>
          <cell r="M63">
            <v>0</v>
          </cell>
          <cell r="N63">
            <v>0</v>
          </cell>
          <cell r="O63">
            <v>0</v>
          </cell>
          <cell r="P63">
            <v>55</v>
          </cell>
          <cell r="Q63">
            <v>1</v>
          </cell>
          <cell r="R63">
            <v>0</v>
          </cell>
          <cell r="S63" t="str">
            <v xml:space="preserve"> </v>
          </cell>
          <cell r="T63" t="str">
            <v>PKW / SUV / VAN unverändert zu 1. September 2017</v>
          </cell>
          <cell r="U63" t="str">
            <v xml:space="preserve">Cooper 4x4 „Off Road“, Preisanpassung 1.5% </v>
          </cell>
          <cell r="V63" t="str">
            <v xml:space="preserve"> </v>
          </cell>
          <cell r="W63">
            <v>4</v>
          </cell>
          <cell r="X63">
            <v>1</v>
          </cell>
          <cell r="Y63">
            <v>4</v>
          </cell>
          <cell r="Z63">
            <v>2.75</v>
          </cell>
          <cell r="AA63">
            <v>11</v>
          </cell>
          <cell r="AB63">
            <v>0</v>
          </cell>
          <cell r="AC63">
            <v>0</v>
          </cell>
          <cell r="AD63" t="str">
            <v xml:space="preserve"> </v>
          </cell>
          <cell r="AE63" t="str">
            <v xml:space="preserve"> 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4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4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11</v>
          </cell>
          <cell r="BU63">
            <v>0</v>
          </cell>
          <cell r="BV63">
            <v>0</v>
          </cell>
        </row>
        <row r="64">
          <cell r="B64">
            <v>6562</v>
          </cell>
          <cell r="C64">
            <v>0</v>
          </cell>
          <cell r="D64">
            <v>0</v>
          </cell>
          <cell r="E64" t="str">
            <v>EUROMASTER</v>
          </cell>
          <cell r="F64" t="str">
            <v>7SD</v>
          </cell>
          <cell r="G64" t="str">
            <v xml:space="preserve"> </v>
          </cell>
          <cell r="H64" t="str">
            <v>EN FELEZIN</v>
          </cell>
          <cell r="I64" t="str">
            <v>1032 ROMANEL VD</v>
          </cell>
          <cell r="J64" t="str">
            <v xml:space="preserve"> </v>
          </cell>
          <cell r="K64" t="str">
            <v>021 647 25 32</v>
          </cell>
          <cell r="L64" t="str">
            <v xml:space="preserve"> </v>
          </cell>
          <cell r="M64">
            <v>0</v>
          </cell>
          <cell r="N64">
            <v>0</v>
          </cell>
          <cell r="O64">
            <v>0</v>
          </cell>
          <cell r="P64">
            <v>55</v>
          </cell>
          <cell r="Q64">
            <v>1</v>
          </cell>
          <cell r="R64">
            <v>0</v>
          </cell>
          <cell r="S64" t="str">
            <v xml:space="preserve"> </v>
          </cell>
          <cell r="T64" t="str">
            <v>PKW / SUV / VAN unverändert zu 1. September 2017</v>
          </cell>
          <cell r="U64" t="str">
            <v xml:space="preserve">Cooper 4x4 „Off Road“, Preisanpassung 1.5% </v>
          </cell>
          <cell r="V64" t="str">
            <v xml:space="preserve"> </v>
          </cell>
          <cell r="W64">
            <v>10</v>
          </cell>
          <cell r="X64">
            <v>0.2</v>
          </cell>
          <cell r="Y64">
            <v>2</v>
          </cell>
          <cell r="Z64">
            <v>15</v>
          </cell>
          <cell r="AA64">
            <v>30</v>
          </cell>
          <cell r="AB64">
            <v>0</v>
          </cell>
          <cell r="AC64">
            <v>0</v>
          </cell>
          <cell r="AD64" t="str">
            <v xml:space="preserve"> </v>
          </cell>
          <cell r="AE64" t="str">
            <v xml:space="preserve"> 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6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4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2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5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25</v>
          </cell>
          <cell r="BU64">
            <v>0</v>
          </cell>
          <cell r="BV64">
            <v>0</v>
          </cell>
        </row>
        <row r="65">
          <cell r="B65">
            <v>6563</v>
          </cell>
          <cell r="C65">
            <v>0</v>
          </cell>
          <cell r="D65">
            <v>0</v>
          </cell>
          <cell r="E65" t="str">
            <v>EUROMASTER</v>
          </cell>
          <cell r="F65" t="str">
            <v>7S9</v>
          </cell>
          <cell r="G65" t="str">
            <v xml:space="preserve"> </v>
          </cell>
          <cell r="H65" t="str">
            <v>6 CH. GERARD-DE-TERNIER</v>
          </cell>
          <cell r="I65" t="str">
            <v>1213 PETIT LANCY GE</v>
          </cell>
          <cell r="J65" t="str">
            <v xml:space="preserve"> </v>
          </cell>
          <cell r="K65" t="str">
            <v>022 879 81 11</v>
          </cell>
          <cell r="L65" t="str">
            <v xml:space="preserve"> </v>
          </cell>
          <cell r="M65">
            <v>0</v>
          </cell>
          <cell r="N65">
            <v>0</v>
          </cell>
          <cell r="O65">
            <v>0</v>
          </cell>
          <cell r="P65">
            <v>55</v>
          </cell>
          <cell r="Q65">
            <v>1</v>
          </cell>
          <cell r="R65">
            <v>0</v>
          </cell>
          <cell r="S65" t="str">
            <v xml:space="preserve"> </v>
          </cell>
          <cell r="T65" t="str">
            <v>PKW / SUV / VAN unverändert zu 1. September 2017</v>
          </cell>
          <cell r="U65" t="str">
            <v xml:space="preserve">Cooper 4x4 „Off Road“, Preisanpassung 1.5% </v>
          </cell>
          <cell r="V65" t="str">
            <v xml:space="preserve"> </v>
          </cell>
          <cell r="W65">
            <v>13</v>
          </cell>
          <cell r="X65">
            <v>0.61538461538461542</v>
          </cell>
          <cell r="Y65">
            <v>8</v>
          </cell>
          <cell r="Z65">
            <v>1.25</v>
          </cell>
          <cell r="AA65">
            <v>10</v>
          </cell>
          <cell r="AB65">
            <v>0</v>
          </cell>
          <cell r="AC65">
            <v>0</v>
          </cell>
          <cell r="AD65" t="str">
            <v xml:space="preserve"> </v>
          </cell>
          <cell r="AE65" t="str">
            <v xml:space="preserve"> 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13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4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4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4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6</v>
          </cell>
          <cell r="BU65">
            <v>0</v>
          </cell>
          <cell r="BV65">
            <v>0</v>
          </cell>
        </row>
        <row r="66">
          <cell r="B66">
            <v>6565</v>
          </cell>
          <cell r="C66">
            <v>0</v>
          </cell>
          <cell r="D66">
            <v>0</v>
          </cell>
          <cell r="E66" t="str">
            <v>EUROMASTER</v>
          </cell>
          <cell r="F66" t="str">
            <v>7SB</v>
          </cell>
          <cell r="G66" t="str">
            <v xml:space="preserve"> </v>
          </cell>
          <cell r="H66" t="str">
            <v>7 CH. EPINGLIER</v>
          </cell>
          <cell r="I66" t="str">
            <v>1217 MEYRIN GE</v>
          </cell>
          <cell r="J66" t="str">
            <v xml:space="preserve"> </v>
          </cell>
          <cell r="K66" t="str">
            <v>022 782 77 81</v>
          </cell>
          <cell r="L66" t="str">
            <v xml:space="preserve"> </v>
          </cell>
          <cell r="M66">
            <v>0</v>
          </cell>
          <cell r="N66">
            <v>0</v>
          </cell>
          <cell r="O66">
            <v>0</v>
          </cell>
          <cell r="P66">
            <v>55</v>
          </cell>
          <cell r="Q66">
            <v>1</v>
          </cell>
          <cell r="R66">
            <v>0</v>
          </cell>
          <cell r="S66" t="str">
            <v xml:space="preserve"> </v>
          </cell>
          <cell r="T66" t="str">
            <v>PKW / SUV / VAN unverändert zu 1. September 2017</v>
          </cell>
          <cell r="U66" t="str">
            <v xml:space="preserve">Cooper 4x4 „Off Road“, Preisanpassung 1.5% </v>
          </cell>
          <cell r="V66" t="str">
            <v xml:space="preserve"> </v>
          </cell>
          <cell r="W66">
            <v>8</v>
          </cell>
          <cell r="X66">
            <v>0</v>
          </cell>
          <cell r="Y66">
            <v>0</v>
          </cell>
          <cell r="Z66">
            <v>0</v>
          </cell>
          <cell r="AA66">
            <v>10</v>
          </cell>
          <cell r="AB66">
            <v>0</v>
          </cell>
          <cell r="AC66">
            <v>0</v>
          </cell>
          <cell r="AD66" t="str">
            <v xml:space="preserve"> </v>
          </cell>
          <cell r="AE66" t="str">
            <v xml:space="preserve"> 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4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4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10</v>
          </cell>
          <cell r="BU66">
            <v>0</v>
          </cell>
          <cell r="BV66">
            <v>0</v>
          </cell>
        </row>
        <row r="67">
          <cell r="B67">
            <v>6566</v>
          </cell>
          <cell r="C67">
            <v>0</v>
          </cell>
          <cell r="D67">
            <v>0</v>
          </cell>
          <cell r="E67" t="str">
            <v>EUROMASTER</v>
          </cell>
          <cell r="F67" t="str">
            <v>7S4</v>
          </cell>
          <cell r="G67" t="str">
            <v xml:space="preserve"> </v>
          </cell>
          <cell r="H67" t="str">
            <v>22 RUE PEILLONNEX</v>
          </cell>
          <cell r="I67" t="str">
            <v>1225 CHENE BOURG GE</v>
          </cell>
          <cell r="J67" t="str">
            <v xml:space="preserve"> </v>
          </cell>
          <cell r="K67" t="str">
            <v>022 349 16 46</v>
          </cell>
          <cell r="L67" t="str">
            <v xml:space="preserve"> </v>
          </cell>
          <cell r="M67">
            <v>0</v>
          </cell>
          <cell r="N67">
            <v>0</v>
          </cell>
          <cell r="O67">
            <v>0</v>
          </cell>
          <cell r="P67">
            <v>55</v>
          </cell>
          <cell r="Q67">
            <v>1</v>
          </cell>
          <cell r="R67">
            <v>0</v>
          </cell>
          <cell r="S67" t="str">
            <v xml:space="preserve"> </v>
          </cell>
          <cell r="T67" t="str">
            <v>PKW / SUV / VAN unverändert zu 1. September 2017</v>
          </cell>
          <cell r="U67" t="str">
            <v xml:space="preserve">Cooper 4x4 „Off Road“, Preisanpassung 1.5% </v>
          </cell>
          <cell r="V67" t="str">
            <v xml:space="preserve"> </v>
          </cell>
          <cell r="W67">
            <v>19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 t="str">
            <v xml:space="preserve"> </v>
          </cell>
          <cell r="AE67" t="str">
            <v xml:space="preserve"> 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19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</row>
        <row r="68">
          <cell r="B68">
            <v>6568</v>
          </cell>
          <cell r="C68">
            <v>0</v>
          </cell>
          <cell r="D68">
            <v>0</v>
          </cell>
          <cell r="E68" t="str">
            <v>EUROMASTER</v>
          </cell>
          <cell r="F68" t="str">
            <v>7S2</v>
          </cell>
          <cell r="G68" t="str">
            <v xml:space="preserve"> </v>
          </cell>
          <cell r="H68" t="str">
            <v>20 RUE BOISSONNAS</v>
          </cell>
          <cell r="I68" t="str">
            <v>1227 ACACIAS GE</v>
          </cell>
          <cell r="J68" t="str">
            <v xml:space="preserve"> </v>
          </cell>
          <cell r="K68" t="str">
            <v>022 342 86 70</v>
          </cell>
          <cell r="L68" t="str">
            <v xml:space="preserve"> </v>
          </cell>
          <cell r="M68">
            <v>0</v>
          </cell>
          <cell r="N68">
            <v>0</v>
          </cell>
          <cell r="O68">
            <v>0</v>
          </cell>
          <cell r="P68">
            <v>55</v>
          </cell>
          <cell r="Q68">
            <v>1</v>
          </cell>
          <cell r="R68">
            <v>0</v>
          </cell>
          <cell r="S68" t="str">
            <v xml:space="preserve"> </v>
          </cell>
          <cell r="T68" t="str">
            <v>PKW / SUV / VAN unverändert zu 1. September 2017</v>
          </cell>
          <cell r="U68" t="str">
            <v xml:space="preserve">Cooper 4x4 „Off Road“, Preisanpassung 1.5% </v>
          </cell>
          <cell r="V68" t="str">
            <v xml:space="preserve"> </v>
          </cell>
          <cell r="W68">
            <v>18</v>
          </cell>
          <cell r="X68">
            <v>0.77777777777777779</v>
          </cell>
          <cell r="Y68">
            <v>14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 t="str">
            <v xml:space="preserve"> </v>
          </cell>
          <cell r="AE68" t="str">
            <v xml:space="preserve"> 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10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8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9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5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</row>
        <row r="69">
          <cell r="B69">
            <v>6570</v>
          </cell>
          <cell r="C69">
            <v>0</v>
          </cell>
          <cell r="D69">
            <v>0</v>
          </cell>
          <cell r="E69" t="str">
            <v>EUROMASTER</v>
          </cell>
          <cell r="F69" t="str">
            <v>7SG</v>
          </cell>
          <cell r="G69" t="str">
            <v xml:space="preserve"> </v>
          </cell>
          <cell r="H69" t="str">
            <v>ZI LA BICHETTE / CP 15</v>
          </cell>
          <cell r="I69" t="str">
            <v>1267 VICH VD</v>
          </cell>
          <cell r="J69" t="str">
            <v xml:space="preserve"> </v>
          </cell>
          <cell r="K69" t="str">
            <v>022 354 20 90</v>
          </cell>
          <cell r="L69" t="str">
            <v xml:space="preserve"> </v>
          </cell>
          <cell r="M69">
            <v>0</v>
          </cell>
          <cell r="N69">
            <v>0</v>
          </cell>
          <cell r="O69">
            <v>0</v>
          </cell>
          <cell r="P69">
            <v>55</v>
          </cell>
          <cell r="Q69">
            <v>1</v>
          </cell>
          <cell r="R69">
            <v>0</v>
          </cell>
          <cell r="S69" t="str">
            <v xml:space="preserve"> </v>
          </cell>
          <cell r="T69" t="str">
            <v>PKW / SUV / VAN unverändert zu 1. September 2017</v>
          </cell>
          <cell r="U69" t="str">
            <v xml:space="preserve">Cooper 4x4 „Off Road“, Preisanpassung 1.5% </v>
          </cell>
          <cell r="V69" t="str">
            <v xml:space="preserve"> </v>
          </cell>
          <cell r="W69">
            <v>23</v>
          </cell>
          <cell r="X69">
            <v>1.6086956521739131</v>
          </cell>
          <cell r="Y69">
            <v>37</v>
          </cell>
          <cell r="Z69">
            <v>0.24324324324324326</v>
          </cell>
          <cell r="AA69">
            <v>9</v>
          </cell>
          <cell r="AB69">
            <v>0</v>
          </cell>
          <cell r="AC69">
            <v>0</v>
          </cell>
          <cell r="AD69" t="str">
            <v xml:space="preserve"> </v>
          </cell>
          <cell r="AE69" t="str">
            <v xml:space="preserve"> 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10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13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3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34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6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3</v>
          </cell>
          <cell r="BU69">
            <v>0</v>
          </cell>
          <cell r="BV69">
            <v>0</v>
          </cell>
        </row>
        <row r="70">
          <cell r="B70">
            <v>6571</v>
          </cell>
          <cell r="C70">
            <v>0</v>
          </cell>
          <cell r="D70">
            <v>0</v>
          </cell>
          <cell r="E70" t="str">
            <v>EUROMASTER</v>
          </cell>
          <cell r="F70" t="str">
            <v>7SH</v>
          </cell>
          <cell r="G70" t="str">
            <v xml:space="preserve"> </v>
          </cell>
          <cell r="H70" t="str">
            <v>397 RTE DE LAUSANNE</v>
          </cell>
          <cell r="I70" t="str">
            <v>1290 VERSOIX GE</v>
          </cell>
          <cell r="J70" t="str">
            <v xml:space="preserve"> </v>
          </cell>
          <cell r="K70" t="str">
            <v>022 755 16 94</v>
          </cell>
          <cell r="L70" t="str">
            <v xml:space="preserve"> </v>
          </cell>
          <cell r="M70">
            <v>0</v>
          </cell>
          <cell r="N70">
            <v>0</v>
          </cell>
          <cell r="O70">
            <v>0</v>
          </cell>
          <cell r="P70">
            <v>55</v>
          </cell>
          <cell r="Q70">
            <v>1</v>
          </cell>
          <cell r="R70">
            <v>0</v>
          </cell>
          <cell r="S70" t="str">
            <v xml:space="preserve"> </v>
          </cell>
          <cell r="T70" t="str">
            <v>PKW / SUV / VAN unverändert zu 1. September 2017</v>
          </cell>
          <cell r="U70" t="str">
            <v xml:space="preserve">Cooper 4x4 „Off Road“, Preisanpassung 1.5% </v>
          </cell>
          <cell r="V70" t="str">
            <v xml:space="preserve"> </v>
          </cell>
          <cell r="W70">
            <v>8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 t="str">
            <v xml:space="preserve"> </v>
          </cell>
          <cell r="AE70" t="str">
            <v xml:space="preserve"> 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4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4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</row>
        <row r="71">
          <cell r="B71">
            <v>6572</v>
          </cell>
          <cell r="C71">
            <v>0</v>
          </cell>
          <cell r="D71">
            <v>0</v>
          </cell>
          <cell r="E71" t="str">
            <v>EUROMASTER</v>
          </cell>
          <cell r="F71" t="str">
            <v>7SC</v>
          </cell>
          <cell r="G71" t="str">
            <v xml:space="preserve"> </v>
          </cell>
          <cell r="H71" t="str">
            <v>EN CHAMARD</v>
          </cell>
          <cell r="I71" t="str">
            <v>1442 MONTAGNY YVERDON</v>
          </cell>
          <cell r="J71" t="str">
            <v xml:space="preserve"> </v>
          </cell>
          <cell r="K71" t="str">
            <v>024 445 33 13</v>
          </cell>
          <cell r="L71" t="str">
            <v xml:space="preserve"> </v>
          </cell>
          <cell r="M71">
            <v>0</v>
          </cell>
          <cell r="N71">
            <v>0</v>
          </cell>
          <cell r="O71">
            <v>0</v>
          </cell>
          <cell r="P71">
            <v>55</v>
          </cell>
          <cell r="Q71">
            <v>1</v>
          </cell>
          <cell r="R71">
            <v>0</v>
          </cell>
          <cell r="S71" t="str">
            <v xml:space="preserve"> </v>
          </cell>
          <cell r="T71" t="str">
            <v>PKW / SUV / VAN unverändert zu 1. September 2017</v>
          </cell>
          <cell r="U71" t="str">
            <v xml:space="preserve">Cooper 4x4 „Off Road“, Preisanpassung 1.5% </v>
          </cell>
          <cell r="V71" t="str">
            <v xml:space="preserve"> </v>
          </cell>
          <cell r="W71">
            <v>25</v>
          </cell>
          <cell r="X71">
            <v>0.2</v>
          </cell>
          <cell r="Y71">
            <v>5</v>
          </cell>
          <cell r="Z71">
            <v>8</v>
          </cell>
          <cell r="AA71">
            <v>40</v>
          </cell>
          <cell r="AB71">
            <v>0</v>
          </cell>
          <cell r="AC71">
            <v>0</v>
          </cell>
          <cell r="AD71" t="str">
            <v xml:space="preserve"> </v>
          </cell>
          <cell r="AE71" t="str">
            <v xml:space="preserve"> 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16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9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4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1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38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2</v>
          </cell>
          <cell r="BU71">
            <v>0</v>
          </cell>
          <cell r="BV71">
            <v>0</v>
          </cell>
        </row>
        <row r="72">
          <cell r="B72">
            <v>7008</v>
          </cell>
          <cell r="C72">
            <v>0</v>
          </cell>
          <cell r="D72">
            <v>0</v>
          </cell>
          <cell r="E72" t="str">
            <v>EUROMASTER</v>
          </cell>
          <cell r="F72" t="str">
            <v>7SQ</v>
          </cell>
          <cell r="G72" t="str">
            <v xml:space="preserve"> </v>
          </cell>
          <cell r="H72" t="str">
            <v>Z.I. MOULIN DU CHOC</v>
          </cell>
          <cell r="I72" t="str">
            <v>1121 BREMBLENS</v>
          </cell>
          <cell r="J72" t="str">
            <v xml:space="preserve"> </v>
          </cell>
          <cell r="K72" t="str">
            <v>021 869 73 19</v>
          </cell>
          <cell r="L72" t="str">
            <v xml:space="preserve"> </v>
          </cell>
          <cell r="M72">
            <v>0</v>
          </cell>
          <cell r="N72">
            <v>0</v>
          </cell>
          <cell r="O72">
            <v>0</v>
          </cell>
          <cell r="P72">
            <v>55</v>
          </cell>
          <cell r="Q72">
            <v>1</v>
          </cell>
          <cell r="R72">
            <v>0</v>
          </cell>
          <cell r="S72" t="str">
            <v xml:space="preserve"> </v>
          </cell>
          <cell r="T72" t="str">
            <v>PKW / SUV / VAN unverändert zu 1. September 2017</v>
          </cell>
          <cell r="U72" t="str">
            <v xml:space="preserve">Cooper 4x4 „Off Road“, Preisanpassung 1.5% </v>
          </cell>
          <cell r="V72" t="str">
            <v xml:space="preserve"> </v>
          </cell>
          <cell r="W72">
            <v>4</v>
          </cell>
          <cell r="X72">
            <v>0</v>
          </cell>
          <cell r="Y72">
            <v>0</v>
          </cell>
          <cell r="Z72">
            <v>0</v>
          </cell>
          <cell r="AA72">
            <v>4</v>
          </cell>
          <cell r="AB72">
            <v>0</v>
          </cell>
          <cell r="AC72">
            <v>0</v>
          </cell>
          <cell r="AD72" t="str">
            <v xml:space="preserve"> </v>
          </cell>
          <cell r="AE72" t="str">
            <v xml:space="preserve"> 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4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4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</row>
        <row r="73">
          <cell r="B73">
            <v>7901</v>
          </cell>
          <cell r="C73">
            <v>0</v>
          </cell>
          <cell r="D73">
            <v>0</v>
          </cell>
          <cell r="E73" t="str">
            <v>EUROMASTER</v>
          </cell>
          <cell r="F73" t="str">
            <v>7SJ</v>
          </cell>
          <cell r="G73" t="str">
            <v xml:space="preserve"> </v>
          </cell>
          <cell r="H73" t="str">
            <v>6 CH. DU FORON</v>
          </cell>
          <cell r="I73" t="str">
            <v>1226 THONEX</v>
          </cell>
          <cell r="J73" t="str">
            <v xml:space="preserve"> </v>
          </cell>
          <cell r="K73" t="str">
            <v>022 348 33 26</v>
          </cell>
          <cell r="L73" t="str">
            <v xml:space="preserve"> </v>
          </cell>
          <cell r="M73">
            <v>0</v>
          </cell>
          <cell r="N73">
            <v>0</v>
          </cell>
          <cell r="O73">
            <v>0</v>
          </cell>
          <cell r="P73">
            <v>55</v>
          </cell>
          <cell r="Q73">
            <v>1</v>
          </cell>
          <cell r="R73">
            <v>0</v>
          </cell>
          <cell r="S73" t="str">
            <v xml:space="preserve"> </v>
          </cell>
          <cell r="T73" t="str">
            <v>PKW / SUV / VAN unverändert zu 1. September 2017</v>
          </cell>
          <cell r="U73" t="str">
            <v xml:space="preserve">Cooper 4x4 „Off Road“, Preisanpassung 1.5% </v>
          </cell>
          <cell r="V73" t="str">
            <v xml:space="preserve"> </v>
          </cell>
          <cell r="W73">
            <v>8</v>
          </cell>
          <cell r="X73">
            <v>0.125</v>
          </cell>
          <cell r="Y73">
            <v>1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 t="str">
            <v xml:space="preserve"> </v>
          </cell>
          <cell r="AE73" t="str">
            <v xml:space="preserve"> 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8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1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</row>
        <row r="74">
          <cell r="B74">
            <v>7961</v>
          </cell>
          <cell r="C74">
            <v>0</v>
          </cell>
          <cell r="D74">
            <v>0</v>
          </cell>
          <cell r="E74" t="str">
            <v>EUROMASTER</v>
          </cell>
          <cell r="F74" t="str">
            <v>7ST</v>
          </cell>
          <cell r="G74" t="str">
            <v xml:space="preserve"> </v>
          </cell>
          <cell r="H74" t="str">
            <v>RTE. DE RENENS 6</v>
          </cell>
          <cell r="I74" t="str">
            <v>1008 PRILLY</v>
          </cell>
          <cell r="J74" t="str">
            <v xml:space="preserve"> </v>
          </cell>
          <cell r="K74" t="str">
            <v>021 620 69 20</v>
          </cell>
          <cell r="L74" t="str">
            <v xml:space="preserve"> </v>
          </cell>
          <cell r="M74">
            <v>0</v>
          </cell>
          <cell r="N74">
            <v>0</v>
          </cell>
          <cell r="O74">
            <v>0</v>
          </cell>
          <cell r="P74">
            <v>55</v>
          </cell>
          <cell r="Q74">
            <v>1</v>
          </cell>
          <cell r="R74">
            <v>0</v>
          </cell>
          <cell r="S74" t="str">
            <v xml:space="preserve"> </v>
          </cell>
          <cell r="T74" t="str">
            <v>PKW / SUV / VAN unverändert zu 1. September 2017</v>
          </cell>
          <cell r="U74" t="str">
            <v xml:space="preserve">Cooper 4x4 „Off Road“, Preisanpassung 1.5% </v>
          </cell>
          <cell r="V74" t="str">
            <v xml:space="preserve"> </v>
          </cell>
          <cell r="W74">
            <v>1</v>
          </cell>
          <cell r="X74">
            <v>4</v>
          </cell>
          <cell r="Y74">
            <v>4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 t="str">
            <v xml:space="preserve"> </v>
          </cell>
          <cell r="AE74" t="str">
            <v xml:space="preserve"> 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4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</row>
        <row r="75">
          <cell r="B75">
            <v>89188</v>
          </cell>
          <cell r="C75">
            <v>0</v>
          </cell>
          <cell r="D75">
            <v>0</v>
          </cell>
          <cell r="E75" t="str">
            <v>EUROMASTER</v>
          </cell>
          <cell r="F75" t="str">
            <v>7DM</v>
          </cell>
          <cell r="G75" t="str">
            <v xml:space="preserve"> </v>
          </cell>
          <cell r="H75" t="str">
            <v>INDUSTRIESTRASSE 30</v>
          </cell>
          <cell r="I75" t="str">
            <v>3186 DUEDINGEN FR</v>
          </cell>
          <cell r="J75" t="str">
            <v xml:space="preserve"> </v>
          </cell>
          <cell r="K75" t="str">
            <v>026 493 29 88</v>
          </cell>
          <cell r="L75" t="str">
            <v xml:space="preserve"> </v>
          </cell>
          <cell r="M75">
            <v>0</v>
          </cell>
          <cell r="N75">
            <v>0</v>
          </cell>
          <cell r="O75">
            <v>0</v>
          </cell>
          <cell r="P75">
            <v>55</v>
          </cell>
          <cell r="Q75">
            <v>1</v>
          </cell>
          <cell r="R75">
            <v>0</v>
          </cell>
          <cell r="S75" t="str">
            <v xml:space="preserve"> </v>
          </cell>
          <cell r="T75" t="str">
            <v>PKW / SUV / VAN unverändert zu 1. September 2017</v>
          </cell>
          <cell r="U75" t="str">
            <v xml:space="preserve">Cooper 4x4 „Off Road“, Preisanpassung 1.5% </v>
          </cell>
          <cell r="V75" t="str">
            <v xml:space="preserve"> 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 t="str">
            <v xml:space="preserve"> </v>
          </cell>
          <cell r="AE75" t="str">
            <v xml:space="preserve"> 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</row>
        <row r="76">
          <cell r="B76">
            <v>110007</v>
          </cell>
          <cell r="C76">
            <v>0</v>
          </cell>
          <cell r="D76">
            <v>0</v>
          </cell>
          <cell r="E76" t="str">
            <v>EUROMASTER</v>
          </cell>
          <cell r="F76" t="str">
            <v>7S8</v>
          </cell>
          <cell r="G76" t="str">
            <v xml:space="preserve"> </v>
          </cell>
          <cell r="H76" t="str">
            <v>ROUTE DU BOIS-DE-BAY 95</v>
          </cell>
          <cell r="I76" t="str">
            <v>1242 SATIGNY / PENEY</v>
          </cell>
          <cell r="J76" t="str">
            <v xml:space="preserve"> </v>
          </cell>
          <cell r="K76" t="str">
            <v>022 979 45 40</v>
          </cell>
          <cell r="L76" t="str">
            <v xml:space="preserve"> </v>
          </cell>
          <cell r="M76">
            <v>0</v>
          </cell>
          <cell r="N76">
            <v>0</v>
          </cell>
          <cell r="O76">
            <v>0</v>
          </cell>
          <cell r="P76">
            <v>55</v>
          </cell>
          <cell r="Q76">
            <v>1</v>
          </cell>
          <cell r="R76">
            <v>0</v>
          </cell>
          <cell r="S76" t="str">
            <v xml:space="preserve"> </v>
          </cell>
          <cell r="T76" t="str">
            <v>PKW / SUV / VAN unverändert zu 1. September 2017</v>
          </cell>
          <cell r="U76" t="str">
            <v xml:space="preserve">Cooper 4x4 „Off Road“, Preisanpassung 1.5% </v>
          </cell>
          <cell r="V76" t="str">
            <v xml:space="preserve"> </v>
          </cell>
          <cell r="W76">
            <v>9</v>
          </cell>
          <cell r="X76">
            <v>0.88888888888888884</v>
          </cell>
          <cell r="Y76">
            <v>8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 t="str">
            <v xml:space="preserve"> </v>
          </cell>
          <cell r="AE76" t="str">
            <v xml:space="preserve"> 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5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4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8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</row>
        <row r="77">
          <cell r="B77">
            <v>6732</v>
          </cell>
          <cell r="C77" t="str">
            <v xml:space="preserve"> </v>
          </cell>
          <cell r="D77" t="str">
            <v xml:space="preserve"> </v>
          </cell>
          <cell r="E77" t="str">
            <v>EUROMASTER</v>
          </cell>
          <cell r="F77" t="str">
            <v>7SP</v>
          </cell>
          <cell r="G77" t="str">
            <v xml:space="preserve"> </v>
          </cell>
          <cell r="H77" t="str">
            <v>BERNSTR. 220</v>
          </cell>
          <cell r="I77" t="str">
            <v>3052 ZOLLIKOFEN</v>
          </cell>
          <cell r="J77" t="str">
            <v xml:space="preserve"> </v>
          </cell>
          <cell r="K77" t="str">
            <v>031 910 30 30</v>
          </cell>
          <cell r="L77" t="str">
            <v xml:space="preserve"> </v>
          </cell>
          <cell r="M77" t="str">
            <v>ch.7sp.rcs@ch.euromaster.com</v>
          </cell>
          <cell r="N77">
            <v>0</v>
          </cell>
          <cell r="O77">
            <v>0</v>
          </cell>
          <cell r="P77">
            <v>55</v>
          </cell>
          <cell r="Q77">
            <v>1</v>
          </cell>
          <cell r="R77">
            <v>0</v>
          </cell>
          <cell r="S77" t="str">
            <v xml:space="preserve"> </v>
          </cell>
          <cell r="T77" t="str">
            <v>Achtung: Keine Preiserhöhung Winter vorgesehen</v>
          </cell>
          <cell r="U77" t="str">
            <v>Lagerumzug vom 6.-17. Nov. Eingeschränkte Verfügbarkeit</v>
          </cell>
          <cell r="V77" t="str">
            <v xml:space="preserve"> 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</row>
        <row r="78">
          <cell r="B78">
            <v>8365</v>
          </cell>
          <cell r="C78" t="str">
            <v xml:space="preserve"> </v>
          </cell>
          <cell r="D78" t="str">
            <v xml:space="preserve"> </v>
          </cell>
          <cell r="E78" t="str">
            <v>EUROMASTER AG</v>
          </cell>
          <cell r="F78" t="str">
            <v>7VR</v>
          </cell>
          <cell r="G78" t="str">
            <v xml:space="preserve"> </v>
          </cell>
          <cell r="H78" t="str">
            <v>DORFSTR. 11</v>
          </cell>
          <cell r="I78" t="str">
            <v>4612 WANGEN B. OLTEN</v>
          </cell>
          <cell r="J78" t="str">
            <v xml:space="preserve"> </v>
          </cell>
          <cell r="K78" t="str">
            <v>062 207 80 10</v>
          </cell>
          <cell r="L78" t="str">
            <v xml:space="preserve"> </v>
          </cell>
          <cell r="M78" t="str">
            <v>ch.7vr.rcs@ch.euromaster.com</v>
          </cell>
          <cell r="N78">
            <v>0</v>
          </cell>
          <cell r="O78">
            <v>0</v>
          </cell>
          <cell r="P78">
            <v>55</v>
          </cell>
          <cell r="Q78">
            <v>1</v>
          </cell>
          <cell r="R78">
            <v>0</v>
          </cell>
          <cell r="S78" t="str">
            <v xml:space="preserve"> </v>
          </cell>
          <cell r="T78" t="str">
            <v>Achtung: Keine Preiserhöhung Winter vorgesehen</v>
          </cell>
          <cell r="U78" t="str">
            <v>Lagerumzug vom 6.-17. Nov. Eingeschränkte Verfügbarkeit</v>
          </cell>
          <cell r="V78" t="str">
            <v xml:space="preserve"> 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</row>
        <row r="79">
          <cell r="B79">
            <v>8357</v>
          </cell>
          <cell r="C79">
            <v>0</v>
          </cell>
          <cell r="D79">
            <v>0</v>
          </cell>
          <cell r="E79" t="str">
            <v>EUROMASTER SA</v>
          </cell>
          <cell r="F79" t="str">
            <v>7VI</v>
          </cell>
          <cell r="G79" t="str">
            <v xml:space="preserve"> </v>
          </cell>
          <cell r="H79" t="str">
            <v>HYPERMARCHE CARREFOUR</v>
          </cell>
          <cell r="I79" t="str">
            <v>2300 LA CHAUX DE FONDS</v>
          </cell>
          <cell r="J79" t="str">
            <v xml:space="preserve"> </v>
          </cell>
          <cell r="K79" t="str">
            <v>032 926 74 72</v>
          </cell>
          <cell r="L79" t="str">
            <v xml:space="preserve"> </v>
          </cell>
          <cell r="M79">
            <v>0</v>
          </cell>
          <cell r="N79">
            <v>0</v>
          </cell>
          <cell r="O79">
            <v>0</v>
          </cell>
          <cell r="P79">
            <v>55</v>
          </cell>
          <cell r="Q79">
            <v>1</v>
          </cell>
          <cell r="R79">
            <v>0</v>
          </cell>
          <cell r="S79" t="str">
            <v xml:space="preserve"> </v>
          </cell>
          <cell r="T79" t="str">
            <v>PKW / SUV / VAN unverändert zu 1. September 2017</v>
          </cell>
          <cell r="U79" t="str">
            <v xml:space="preserve">Cooper 4x4 „Off Road“, Preisanpassung 1.5% </v>
          </cell>
          <cell r="V79" t="str">
            <v xml:space="preserve"> </v>
          </cell>
          <cell r="W79">
            <v>0</v>
          </cell>
          <cell r="X79">
            <v>0</v>
          </cell>
          <cell r="Y79">
            <v>4</v>
          </cell>
          <cell r="Z79">
            <v>11</v>
          </cell>
          <cell r="AA79">
            <v>44</v>
          </cell>
          <cell r="AB79">
            <v>0</v>
          </cell>
          <cell r="AC79">
            <v>0</v>
          </cell>
          <cell r="AD79" t="str">
            <v xml:space="preserve"> </v>
          </cell>
          <cell r="AE79" t="str">
            <v xml:space="preserve"> 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4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44</v>
          </cell>
          <cell r="BU79">
            <v>0</v>
          </cell>
          <cell r="BV79">
            <v>0</v>
          </cell>
        </row>
        <row r="80">
          <cell r="B80">
            <v>8375</v>
          </cell>
          <cell r="C80">
            <v>0</v>
          </cell>
          <cell r="D80">
            <v>0</v>
          </cell>
          <cell r="E80" t="str">
            <v>EUROMASTER SA</v>
          </cell>
          <cell r="F80" t="str">
            <v>7VH</v>
          </cell>
          <cell r="G80" t="str">
            <v xml:space="preserve"> </v>
          </cell>
          <cell r="H80" t="str">
            <v>Z.I. BOIS GENOUD 6</v>
          </cell>
          <cell r="I80" t="str">
            <v>1023 CRISSIER</v>
          </cell>
          <cell r="J80" t="str">
            <v xml:space="preserve"> </v>
          </cell>
          <cell r="K80" t="str">
            <v>021 635 60 65</v>
          </cell>
          <cell r="L80" t="str">
            <v xml:space="preserve"> </v>
          </cell>
          <cell r="M80">
            <v>0</v>
          </cell>
          <cell r="N80">
            <v>0</v>
          </cell>
          <cell r="O80">
            <v>0</v>
          </cell>
          <cell r="P80">
            <v>55</v>
          </cell>
          <cell r="Q80">
            <v>1</v>
          </cell>
          <cell r="R80">
            <v>0</v>
          </cell>
          <cell r="S80" t="str">
            <v xml:space="preserve"> </v>
          </cell>
          <cell r="T80" t="str">
            <v>PKW / SUV / VAN unverändert zu 1. September 2017</v>
          </cell>
          <cell r="U80" t="str">
            <v xml:space="preserve">Cooper 4x4 „Off Road“, Preisanpassung 1.5% </v>
          </cell>
          <cell r="V80" t="str">
            <v xml:space="preserve"> </v>
          </cell>
          <cell r="W80">
            <v>26</v>
          </cell>
          <cell r="X80">
            <v>0.61538461538461542</v>
          </cell>
          <cell r="Y80">
            <v>16</v>
          </cell>
          <cell r="Z80">
            <v>0.125</v>
          </cell>
          <cell r="AA80">
            <v>2</v>
          </cell>
          <cell r="AB80">
            <v>0</v>
          </cell>
          <cell r="AC80">
            <v>0</v>
          </cell>
          <cell r="AD80" t="str">
            <v xml:space="preserve"> </v>
          </cell>
          <cell r="AE80" t="str">
            <v xml:space="preserve"> 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24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2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12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4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2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</row>
        <row r="81">
          <cell r="B81">
            <v>1881</v>
          </cell>
          <cell r="C81" t="str">
            <v xml:space="preserve"> </v>
          </cell>
          <cell r="D81" t="str">
            <v xml:space="preserve"> </v>
          </cell>
          <cell r="E81" t="str">
            <v>FAHRNI AG</v>
          </cell>
          <cell r="F81" t="str">
            <v>PNEUHAUS</v>
          </cell>
          <cell r="G81" t="str">
            <v xml:space="preserve"> </v>
          </cell>
          <cell r="H81" t="str">
            <v>FREIBURGSTR. 580</v>
          </cell>
          <cell r="I81" t="str">
            <v>3172 NIEDERWANGEN</v>
          </cell>
          <cell r="J81" t="str">
            <v xml:space="preserve"> </v>
          </cell>
          <cell r="K81" t="str">
            <v>031 981 32 22</v>
          </cell>
          <cell r="L81" t="str">
            <v xml:space="preserve"> </v>
          </cell>
          <cell r="M81" t="str">
            <v>info@pneufahrni.ch</v>
          </cell>
          <cell r="N81">
            <v>0</v>
          </cell>
          <cell r="O81">
            <v>0</v>
          </cell>
          <cell r="P81">
            <v>55</v>
          </cell>
          <cell r="Q81">
            <v>1</v>
          </cell>
          <cell r="R81">
            <v>0</v>
          </cell>
          <cell r="S81" t="str">
            <v xml:space="preserve"> </v>
          </cell>
          <cell r="T81" t="str">
            <v>Achtung: Keine Preiserhöhung Winter vorgesehen</v>
          </cell>
          <cell r="U81" t="str">
            <v>Lagerumzug vom 6.-17. Nov. Eingeschränkte Verfügbarkeit</v>
          </cell>
          <cell r="V81" t="str">
            <v xml:space="preserve"> 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</row>
        <row r="82">
          <cell r="B82">
            <v>160067</v>
          </cell>
          <cell r="C82" t="str">
            <v>RETAILER</v>
          </cell>
          <cell r="D82" t="str">
            <v>RETAILER</v>
          </cell>
          <cell r="E82" t="str">
            <v>FAHRZEUG CENTER GOMS AG</v>
          </cell>
          <cell r="F82">
            <v>0</v>
          </cell>
          <cell r="G82" t="str">
            <v xml:space="preserve"> </v>
          </cell>
          <cell r="H82" t="str">
            <v>FURKASTRASSE 35B</v>
          </cell>
          <cell r="I82" t="str">
            <v>3998 RECKINGEN VS</v>
          </cell>
          <cell r="J82" t="str">
            <v xml:space="preserve"> </v>
          </cell>
          <cell r="K82">
            <v>0</v>
          </cell>
          <cell r="L82" t="str">
            <v xml:space="preserve"> </v>
          </cell>
          <cell r="M82" t="str">
            <v>fahrzugcenter-goms@bluewin.ch</v>
          </cell>
          <cell r="N82">
            <v>0</v>
          </cell>
          <cell r="O82">
            <v>0</v>
          </cell>
          <cell r="P82">
            <v>55</v>
          </cell>
          <cell r="Q82">
            <v>1</v>
          </cell>
          <cell r="R82">
            <v>0</v>
          </cell>
          <cell r="S82" t="str">
            <v xml:space="preserve"> </v>
          </cell>
          <cell r="T82" t="str">
            <v>PKW / SUV / VAN unverändert zu 1. September 2017</v>
          </cell>
          <cell r="U82" t="str">
            <v xml:space="preserve">Cooper 4x4 „Off Road“, Preisanpassung 1.5% </v>
          </cell>
          <cell r="V82" t="str">
            <v xml:space="preserve"> </v>
          </cell>
          <cell r="W82">
            <v>0</v>
          </cell>
          <cell r="X82">
            <v>0</v>
          </cell>
          <cell r="Y82">
            <v>68</v>
          </cell>
          <cell r="Z82">
            <v>5.8823529411764705E-2</v>
          </cell>
          <cell r="AA82">
            <v>4</v>
          </cell>
          <cell r="AB82">
            <v>0</v>
          </cell>
          <cell r="AC82">
            <v>0</v>
          </cell>
          <cell r="AD82" t="str">
            <v>f85160067ab</v>
          </cell>
          <cell r="AE82" t="str">
            <v xml:space="preserve"> 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68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</row>
        <row r="83">
          <cell r="B83">
            <v>8553</v>
          </cell>
          <cell r="C83" t="str">
            <v>RETAILER</v>
          </cell>
          <cell r="D83" t="str">
            <v>RETAILER</v>
          </cell>
          <cell r="E83" t="str">
            <v>FCS SARL PNEUSERVICE FERNANDO</v>
          </cell>
          <cell r="F83" t="str">
            <v>MR. SOUSAZ FERNANDO</v>
          </cell>
          <cell r="G83" t="str">
            <v>Sousaz Fernando</v>
          </cell>
          <cell r="H83" t="str">
            <v>AV.ALEXANDRE-VINET 16</v>
          </cell>
          <cell r="I83" t="str">
            <v>1815 CLARENS VD</v>
          </cell>
          <cell r="J83" t="str">
            <v xml:space="preserve"> </v>
          </cell>
          <cell r="K83" t="str">
            <v>021 964 65 69</v>
          </cell>
          <cell r="L83" t="str">
            <v xml:space="preserve"> </v>
          </cell>
          <cell r="M83" t="str">
            <v>pneu-service@bluewin.ch</v>
          </cell>
          <cell r="N83">
            <v>0</v>
          </cell>
          <cell r="O83">
            <v>0</v>
          </cell>
          <cell r="P83">
            <v>55</v>
          </cell>
          <cell r="Q83">
            <v>1</v>
          </cell>
          <cell r="R83">
            <v>0</v>
          </cell>
          <cell r="S83" t="str">
            <v xml:space="preserve"> </v>
          </cell>
          <cell r="T83" t="str">
            <v>PKW / SUV / VAN unverändert zu 1. September 2017</v>
          </cell>
          <cell r="U83" t="str">
            <v xml:space="preserve">Cooper 4x4 „Off Road“, Preisanpassung 1.5% </v>
          </cell>
          <cell r="V83" t="str">
            <v xml:space="preserve"> </v>
          </cell>
          <cell r="W83">
            <v>218</v>
          </cell>
          <cell r="X83">
            <v>1.8256880733944953</v>
          </cell>
          <cell r="Y83">
            <v>398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 t="str">
            <v xml:space="preserve"> </v>
          </cell>
          <cell r="AE83" t="str">
            <v xml:space="preserve"> </v>
          </cell>
          <cell r="AF83">
            <v>0</v>
          </cell>
          <cell r="AG83">
            <v>104</v>
          </cell>
          <cell r="AH83">
            <v>0</v>
          </cell>
          <cell r="AI83">
            <v>0</v>
          </cell>
          <cell r="AJ83">
            <v>104</v>
          </cell>
          <cell r="AK83">
            <v>212</v>
          </cell>
          <cell r="AL83">
            <v>42243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6</v>
          </cell>
          <cell r="AS83">
            <v>0</v>
          </cell>
          <cell r="AT83">
            <v>0</v>
          </cell>
          <cell r="AU83">
            <v>120</v>
          </cell>
          <cell r="AV83">
            <v>0</v>
          </cell>
          <cell r="AW83">
            <v>0</v>
          </cell>
          <cell r="AX83">
            <v>120</v>
          </cell>
          <cell r="AY83">
            <v>292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106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</row>
        <row r="84">
          <cell r="B84">
            <v>7048</v>
          </cell>
          <cell r="C84" t="str">
            <v>RETAILER</v>
          </cell>
          <cell r="D84" t="str">
            <v>RETAILER</v>
          </cell>
          <cell r="E84" t="str">
            <v>FIORE ANTONIO</v>
          </cell>
          <cell r="F84" t="str">
            <v>PNEUS FIORE</v>
          </cell>
          <cell r="G84" t="str">
            <v xml:space="preserve"> </v>
          </cell>
          <cell r="H84" t="str">
            <v>GIRARDET 33</v>
          </cell>
          <cell r="I84" t="str">
            <v>2400 LE LOCLE</v>
          </cell>
          <cell r="J84" t="str">
            <v xml:space="preserve"> </v>
          </cell>
          <cell r="K84" t="str">
            <v>032 931 13 69</v>
          </cell>
          <cell r="L84" t="str">
            <v xml:space="preserve"> </v>
          </cell>
          <cell r="M84" t="str">
            <v>tonyfiore@sunrise.ch</v>
          </cell>
          <cell r="N84">
            <v>0</v>
          </cell>
          <cell r="O84">
            <v>0</v>
          </cell>
          <cell r="P84">
            <v>55</v>
          </cell>
          <cell r="Q84">
            <v>1</v>
          </cell>
          <cell r="R84">
            <v>0</v>
          </cell>
          <cell r="S84" t="str">
            <v xml:space="preserve"> </v>
          </cell>
          <cell r="T84" t="str">
            <v>PKW / SUV / VAN unverändert zu 1. September 2017</v>
          </cell>
          <cell r="U84" t="str">
            <v xml:space="preserve">Cooper 4x4 „Off Road“, Preisanpassung 1.5% </v>
          </cell>
          <cell r="V84" t="str">
            <v xml:space="preserve"> 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 t="str">
            <v xml:space="preserve"> </v>
          </cell>
          <cell r="AE84" t="str">
            <v xml:space="preserve"> 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</row>
        <row r="85">
          <cell r="B85">
            <v>89120</v>
          </cell>
          <cell r="C85" t="str">
            <v>RETAILER</v>
          </cell>
          <cell r="D85" t="str">
            <v>RETAILER</v>
          </cell>
          <cell r="E85" t="str">
            <v>FRAKAXESSOIRES</v>
          </cell>
          <cell r="F85" t="str">
            <v>FRACHEBOUD PASCAL</v>
          </cell>
          <cell r="G85" t="str">
            <v>Fracheboud Pascal</v>
          </cell>
          <cell r="H85" t="str">
            <v>RUE DU PRE COURT 1</v>
          </cell>
          <cell r="I85" t="str">
            <v>1893 MURAZ</v>
          </cell>
          <cell r="J85" t="str">
            <v xml:space="preserve"> </v>
          </cell>
          <cell r="K85" t="str">
            <v>079 219 34 89</v>
          </cell>
          <cell r="L85" t="str">
            <v xml:space="preserve"> </v>
          </cell>
          <cell r="M85" t="str">
            <v>pascal@frakaxessoires.ch</v>
          </cell>
          <cell r="N85">
            <v>0</v>
          </cell>
          <cell r="O85">
            <v>0</v>
          </cell>
          <cell r="P85">
            <v>55</v>
          </cell>
          <cell r="Q85">
            <v>1</v>
          </cell>
          <cell r="R85">
            <v>0</v>
          </cell>
          <cell r="S85" t="str">
            <v xml:space="preserve"> </v>
          </cell>
          <cell r="T85" t="str">
            <v>PKW / SUV / VAN unverändert zu 1. September 2017</v>
          </cell>
          <cell r="U85" t="str">
            <v xml:space="preserve">Cooper 4x4 „Off Road“, Preisanpassung 1.5% </v>
          </cell>
          <cell r="V85" t="str">
            <v xml:space="preserve"> </v>
          </cell>
          <cell r="W85">
            <v>193</v>
          </cell>
          <cell r="X85">
            <v>1.5544041450777202</v>
          </cell>
          <cell r="Y85">
            <v>300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 t="str">
            <v>f85089120</v>
          </cell>
          <cell r="AE85" t="str">
            <v xml:space="preserve"> </v>
          </cell>
          <cell r="AF85">
            <v>0</v>
          </cell>
          <cell r="AG85">
            <v>50</v>
          </cell>
          <cell r="AH85">
            <v>0</v>
          </cell>
          <cell r="AI85">
            <v>0</v>
          </cell>
          <cell r="AJ85">
            <v>50</v>
          </cell>
          <cell r="AK85">
            <v>111</v>
          </cell>
          <cell r="AL85">
            <v>42192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82</v>
          </cell>
          <cell r="AS85">
            <v>0</v>
          </cell>
          <cell r="AT85">
            <v>0</v>
          </cell>
          <cell r="AU85">
            <v>44</v>
          </cell>
          <cell r="AV85">
            <v>0</v>
          </cell>
          <cell r="AW85">
            <v>0</v>
          </cell>
          <cell r="AX85">
            <v>44</v>
          </cell>
          <cell r="AY85">
            <v>188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112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</row>
        <row r="86">
          <cell r="B86">
            <v>89133</v>
          </cell>
          <cell r="C86" t="str">
            <v xml:space="preserve"> </v>
          </cell>
          <cell r="D86" t="str">
            <v xml:space="preserve"> </v>
          </cell>
          <cell r="E86" t="str">
            <v>FREY TRANSPORT AG</v>
          </cell>
          <cell r="F86" t="str">
            <v>GARAGE</v>
          </cell>
          <cell r="G86" t="str">
            <v xml:space="preserve"> </v>
          </cell>
          <cell r="H86" t="str">
            <v>HAUPTSTRASSE 181</v>
          </cell>
          <cell r="I86" t="str">
            <v>4625 OBERBUCHSITEN</v>
          </cell>
          <cell r="J86" t="str">
            <v xml:space="preserve"> </v>
          </cell>
          <cell r="K86" t="str">
            <v>062 393 21 21</v>
          </cell>
          <cell r="L86" t="str">
            <v xml:space="preserve"> </v>
          </cell>
          <cell r="M86" t="str">
            <v>stefan.spielmann@frey-transport.ch</v>
          </cell>
          <cell r="N86">
            <v>0</v>
          </cell>
          <cell r="O86">
            <v>0</v>
          </cell>
          <cell r="P86">
            <v>55</v>
          </cell>
          <cell r="Q86">
            <v>1</v>
          </cell>
          <cell r="R86">
            <v>0</v>
          </cell>
          <cell r="S86" t="str">
            <v xml:space="preserve"> </v>
          </cell>
          <cell r="T86" t="str">
            <v>Achtung: Keine Preiserhöhung Winter vorgesehen</v>
          </cell>
          <cell r="U86" t="str">
            <v>Lagerumzug vom 6.-17. Nov. Eingeschränkte Verfügbarkeit</v>
          </cell>
          <cell r="V86" t="str">
            <v xml:space="preserve"> 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</row>
        <row r="87">
          <cell r="B87">
            <v>150042</v>
          </cell>
          <cell r="C87" t="str">
            <v xml:space="preserve"> </v>
          </cell>
          <cell r="D87" t="str">
            <v xml:space="preserve"> </v>
          </cell>
          <cell r="E87" t="str">
            <v>Fritz Aeschlimann</v>
          </cell>
          <cell r="F87">
            <v>0</v>
          </cell>
          <cell r="G87" t="str">
            <v xml:space="preserve"> </v>
          </cell>
          <cell r="H87" t="str">
            <v>Fischbach 36B</v>
          </cell>
          <cell r="I87" t="str">
            <v>3538 Roethenbach i. Emmental</v>
          </cell>
          <cell r="J87" t="str">
            <v xml:space="preserve"> </v>
          </cell>
          <cell r="K87" t="str">
            <v>034 491 19 12</v>
          </cell>
          <cell r="L87" t="str">
            <v xml:space="preserve"> </v>
          </cell>
          <cell r="M87" t="str">
            <v>fridu.aeschlimann@bluewin.ch</v>
          </cell>
          <cell r="N87">
            <v>0</v>
          </cell>
          <cell r="O87">
            <v>0</v>
          </cell>
          <cell r="P87">
            <v>55</v>
          </cell>
          <cell r="Q87">
            <v>1</v>
          </cell>
          <cell r="R87">
            <v>0</v>
          </cell>
          <cell r="S87" t="str">
            <v xml:space="preserve"> </v>
          </cell>
          <cell r="T87" t="str">
            <v>Achtung: Keine Preiserhöhung Winter vorgesehen</v>
          </cell>
          <cell r="U87" t="str">
            <v>Lagerumzug vom 6.-17. Nov. Eingeschränkte Verfügbarkeit</v>
          </cell>
          <cell r="V87" t="str">
            <v xml:space="preserve"> 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</row>
        <row r="88">
          <cell r="B88">
            <v>5595</v>
          </cell>
          <cell r="C88" t="str">
            <v xml:space="preserve"> </v>
          </cell>
          <cell r="D88" t="str">
            <v xml:space="preserve"> </v>
          </cell>
          <cell r="E88" t="str">
            <v>FUCHSER HANS-PETER</v>
          </cell>
          <cell r="F88" t="str">
            <v>PNEUSERVICE</v>
          </cell>
          <cell r="G88" t="str">
            <v xml:space="preserve"> </v>
          </cell>
          <cell r="H88" t="str">
            <v>SCHULGAESSLI 22</v>
          </cell>
          <cell r="I88" t="str">
            <v>3627 HEIMBERG</v>
          </cell>
          <cell r="J88" t="str">
            <v xml:space="preserve"> </v>
          </cell>
          <cell r="K88" t="str">
            <v>079 224 76 67</v>
          </cell>
          <cell r="L88" t="str">
            <v xml:space="preserve"> </v>
          </cell>
          <cell r="M88" t="str">
            <v>mopar@hispeed.ch</v>
          </cell>
          <cell r="N88">
            <v>0</v>
          </cell>
          <cell r="O88">
            <v>0</v>
          </cell>
          <cell r="P88">
            <v>55</v>
          </cell>
          <cell r="Q88">
            <v>1</v>
          </cell>
          <cell r="R88">
            <v>0</v>
          </cell>
          <cell r="S88" t="str">
            <v xml:space="preserve"> </v>
          </cell>
          <cell r="T88" t="str">
            <v>Achtung: Keine Preiserhöhung Winter vorgesehen</v>
          </cell>
          <cell r="U88" t="str">
            <v>Lagerumzug vom 6.-17. Nov. Eingeschränkte Verfügbarkeit</v>
          </cell>
          <cell r="V88" t="str">
            <v xml:space="preserve"> 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</row>
        <row r="89">
          <cell r="B89">
            <v>8318</v>
          </cell>
          <cell r="C89" t="str">
            <v>RETAILER</v>
          </cell>
          <cell r="D89" t="str">
            <v>RETAILER</v>
          </cell>
          <cell r="E89" t="str">
            <v>GALLI HANS</v>
          </cell>
          <cell r="F89" t="str">
            <v>GARAGE/PNEUHAUS</v>
          </cell>
          <cell r="G89" t="str">
            <v xml:space="preserve"> </v>
          </cell>
          <cell r="H89" t="str">
            <v>BURGDORFSTR. 15</v>
          </cell>
          <cell r="I89" t="str">
            <v>3550 LANGNAU</v>
          </cell>
          <cell r="J89" t="str">
            <v xml:space="preserve"> </v>
          </cell>
          <cell r="K89" t="str">
            <v>034 402 55 76</v>
          </cell>
          <cell r="L89" t="str">
            <v xml:space="preserve"> </v>
          </cell>
          <cell r="M89" t="str">
            <v>garage.h.galli@bluewin.ch</v>
          </cell>
          <cell r="N89" t="str">
            <v>034 402 57 05 fax</v>
          </cell>
          <cell r="O89">
            <v>0</v>
          </cell>
          <cell r="P89">
            <v>55</v>
          </cell>
          <cell r="Q89">
            <v>1</v>
          </cell>
          <cell r="R89">
            <v>0</v>
          </cell>
          <cell r="S89" t="str">
            <v xml:space="preserve"> </v>
          </cell>
          <cell r="T89" t="str">
            <v>Achtung: Keine Preiserhöhung Winter vorgesehen</v>
          </cell>
          <cell r="U89" t="str">
            <v>Lagerumzug vom 6.-17. Nov. Eingeschränkte Verfügbarkeit</v>
          </cell>
          <cell r="V89" t="str">
            <v xml:space="preserve"> 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</row>
        <row r="90">
          <cell r="B90">
            <v>4263</v>
          </cell>
          <cell r="C90" t="str">
            <v xml:space="preserve"> </v>
          </cell>
          <cell r="D90" t="str">
            <v xml:space="preserve"> </v>
          </cell>
          <cell r="E90" t="str">
            <v>GARAGE + PNEUHAUS</v>
          </cell>
          <cell r="F90" t="str">
            <v>LANGENEGGER BRUNO</v>
          </cell>
          <cell r="G90" t="str">
            <v>Langenegger Bruno</v>
          </cell>
          <cell r="H90" t="str">
            <v>WANGENSTRASSE 80</v>
          </cell>
          <cell r="I90" t="str">
            <v>3360 HERZOGENBUCHSEE</v>
          </cell>
          <cell r="J90" t="str">
            <v xml:space="preserve"> </v>
          </cell>
          <cell r="K90" t="str">
            <v>062 961 02 61</v>
          </cell>
          <cell r="L90" t="str">
            <v xml:space="preserve"> </v>
          </cell>
          <cell r="M90" t="str">
            <v>pneucenter-oenz@bluewin.ch</v>
          </cell>
          <cell r="N90">
            <v>0</v>
          </cell>
          <cell r="O90">
            <v>0</v>
          </cell>
          <cell r="P90">
            <v>55</v>
          </cell>
          <cell r="Q90">
            <v>1</v>
          </cell>
          <cell r="R90">
            <v>0</v>
          </cell>
          <cell r="S90" t="str">
            <v xml:space="preserve"> </v>
          </cell>
          <cell r="T90" t="str">
            <v>Achtung: Keine Preiserhöhung Winter vorgesehen</v>
          </cell>
          <cell r="U90" t="str">
            <v>Lagerumzug vom 6.-17. Nov. Eingeschränkte Verfügbarkeit</v>
          </cell>
          <cell r="V90" t="str">
            <v xml:space="preserve"> 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</row>
        <row r="91">
          <cell r="B91">
            <v>130005</v>
          </cell>
          <cell r="C91" t="str">
            <v xml:space="preserve"> </v>
          </cell>
          <cell r="D91" t="str">
            <v xml:space="preserve"> </v>
          </cell>
          <cell r="E91" t="str">
            <v>GARAGE 27 GMBH</v>
          </cell>
          <cell r="F91" t="str">
            <v>PNEUHAUS</v>
          </cell>
          <cell r="G91" t="str">
            <v xml:space="preserve"> </v>
          </cell>
          <cell r="H91" t="str">
            <v>ARCHSTRASSE 27</v>
          </cell>
          <cell r="I91" t="str">
            <v>2540 GRENCHEN</v>
          </cell>
          <cell r="J91" t="str">
            <v xml:space="preserve"> </v>
          </cell>
          <cell r="K91" t="str">
            <v>032 652 78 78</v>
          </cell>
          <cell r="L91" t="str">
            <v xml:space="preserve"> </v>
          </cell>
          <cell r="M91" t="str">
            <v>info@garage27.ch</v>
          </cell>
          <cell r="N91">
            <v>0</v>
          </cell>
          <cell r="O91">
            <v>0</v>
          </cell>
          <cell r="P91">
            <v>55</v>
          </cell>
          <cell r="Q91">
            <v>1</v>
          </cell>
          <cell r="R91">
            <v>0</v>
          </cell>
          <cell r="S91" t="str">
            <v xml:space="preserve"> </v>
          </cell>
          <cell r="T91" t="str">
            <v>Achtung: Keine Preiserhöhung Winter vorgesehen</v>
          </cell>
          <cell r="U91" t="str">
            <v>Lagerumzug vom 6.-17. Nov. Eingeschränkte Verfügbarkeit</v>
          </cell>
          <cell r="V91" t="str">
            <v xml:space="preserve"> 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</row>
        <row r="92">
          <cell r="B92">
            <v>100014</v>
          </cell>
          <cell r="C92" t="str">
            <v>CAR DEALER</v>
          </cell>
          <cell r="D92" t="str">
            <v>CAR DEALER</v>
          </cell>
          <cell r="E92" t="str">
            <v>GARAGE AD HOULMANN</v>
          </cell>
          <cell r="F92" t="str">
            <v>FABRICE HOULMANN</v>
          </cell>
          <cell r="G92" t="str">
            <v>Fabrice Houlmann</v>
          </cell>
          <cell r="H92" t="str">
            <v>ESPACE INDUTRIEL 17</v>
          </cell>
          <cell r="I92" t="str">
            <v>2854 BASSECOURT</v>
          </cell>
          <cell r="J92" t="str">
            <v xml:space="preserve"> </v>
          </cell>
          <cell r="K92" t="str">
            <v>032 426 75 70</v>
          </cell>
          <cell r="L92" t="str">
            <v xml:space="preserve"> </v>
          </cell>
          <cell r="M92" t="str">
            <v>houlmann.garage@houlmann.ch</v>
          </cell>
          <cell r="N92">
            <v>0</v>
          </cell>
          <cell r="O92">
            <v>0</v>
          </cell>
          <cell r="P92">
            <v>55</v>
          </cell>
          <cell r="Q92">
            <v>1</v>
          </cell>
          <cell r="R92">
            <v>0</v>
          </cell>
          <cell r="S92" t="str">
            <v xml:space="preserve"> </v>
          </cell>
          <cell r="T92" t="str">
            <v>PKW / SUV / VAN unverändert zu 1. September 2017</v>
          </cell>
          <cell r="U92" t="str">
            <v xml:space="preserve">Cooper 4x4 „Off Road“, Preisanpassung 1.5% </v>
          </cell>
          <cell r="V92" t="str">
            <v xml:space="preserve"> 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 t="str">
            <v xml:space="preserve"> </v>
          </cell>
          <cell r="AE92" t="str">
            <v xml:space="preserve"> 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</row>
        <row r="93">
          <cell r="B93">
            <v>110046</v>
          </cell>
          <cell r="C93" t="str">
            <v>CAR DEALER</v>
          </cell>
          <cell r="D93" t="str">
            <v>CAR DEALER</v>
          </cell>
          <cell r="E93" t="str">
            <v>GARAGE CLASSIC AUTOTRADE SARL</v>
          </cell>
          <cell r="F93">
            <v>0</v>
          </cell>
          <cell r="G93" t="str">
            <v xml:space="preserve"> </v>
          </cell>
          <cell r="H93" t="str">
            <v>EN BUDRON D</v>
          </cell>
          <cell r="I93" t="str">
            <v>1052 LE MONT SUR LAUSANNE</v>
          </cell>
          <cell r="J93" t="str">
            <v xml:space="preserve"> </v>
          </cell>
          <cell r="K93" t="str">
            <v>021 653 94 53</v>
          </cell>
          <cell r="L93" t="str">
            <v xml:space="preserve"> </v>
          </cell>
          <cell r="M93" t="str">
            <v>info@autotrade.ch</v>
          </cell>
          <cell r="N93">
            <v>0</v>
          </cell>
          <cell r="O93">
            <v>0</v>
          </cell>
          <cell r="P93">
            <v>55</v>
          </cell>
          <cell r="Q93">
            <v>1</v>
          </cell>
          <cell r="R93">
            <v>0</v>
          </cell>
          <cell r="S93" t="str">
            <v xml:space="preserve"> </v>
          </cell>
          <cell r="T93" t="str">
            <v>PKW / SUV / VAN unverändert zu 1. September 2017</v>
          </cell>
          <cell r="U93" t="str">
            <v xml:space="preserve">Cooper 4x4 „Off Road“, Preisanpassung 1.5% </v>
          </cell>
          <cell r="V93" t="str">
            <v xml:space="preserve"> 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 xml:space="preserve"> </v>
          </cell>
          <cell r="AE93" t="str">
            <v xml:space="preserve"> 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</row>
        <row r="94">
          <cell r="B94">
            <v>140056</v>
          </cell>
          <cell r="C94" t="str">
            <v>CAR DEALER</v>
          </cell>
          <cell r="D94" t="str">
            <v>CAR DEALER</v>
          </cell>
          <cell r="E94" t="str">
            <v>GARAGE D. ZIMMERMANN</v>
          </cell>
          <cell r="F94" t="str">
            <v>Z.I. RIO GREDON</v>
          </cell>
          <cell r="G94" t="str">
            <v>Rio Gredon</v>
          </cell>
          <cell r="H94" t="str">
            <v>RTE INDUSTRIELLE 12</v>
          </cell>
          <cell r="I94" t="str">
            <v>1806 ST LEGIER</v>
          </cell>
          <cell r="J94" t="str">
            <v xml:space="preserve"> </v>
          </cell>
          <cell r="K94" t="str">
            <v>021 943 15 36</v>
          </cell>
          <cell r="L94" t="str">
            <v xml:space="preserve"> </v>
          </cell>
          <cell r="M94">
            <v>0</v>
          </cell>
          <cell r="N94">
            <v>0</v>
          </cell>
          <cell r="O94">
            <v>0</v>
          </cell>
          <cell r="P94">
            <v>55</v>
          </cell>
          <cell r="Q94">
            <v>1</v>
          </cell>
          <cell r="R94">
            <v>0</v>
          </cell>
          <cell r="S94" t="str">
            <v xml:space="preserve"> </v>
          </cell>
          <cell r="T94" t="str">
            <v>PKW / SUV / VAN unverändert zu 1. September 2017</v>
          </cell>
          <cell r="U94" t="str">
            <v xml:space="preserve">Cooper 4x4 „Off Road“, Preisanpassung 1.5% </v>
          </cell>
          <cell r="V94" t="str">
            <v xml:space="preserve"> 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 xml:space="preserve"> </v>
          </cell>
          <cell r="AE94" t="str">
            <v xml:space="preserve"> 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</row>
        <row r="95">
          <cell r="B95">
            <v>7947</v>
          </cell>
          <cell r="C95" t="str">
            <v>BIG CAR DEALER</v>
          </cell>
          <cell r="D95" t="str">
            <v>BIG CAR DEALER</v>
          </cell>
          <cell r="E95" t="str">
            <v>GARAGE DE BELLEVAUX SA</v>
          </cell>
          <cell r="F95" t="str">
            <v>AGC. HONDA</v>
          </cell>
          <cell r="G95" t="str">
            <v xml:space="preserve"> </v>
          </cell>
          <cell r="H95" t="str">
            <v>RTE. DE SAUGY 11</v>
          </cell>
          <cell r="I95" t="str">
            <v>1023 CRISSIER VD</v>
          </cell>
          <cell r="J95" t="str">
            <v xml:space="preserve"> </v>
          </cell>
          <cell r="K95" t="str">
            <v>021 636 05 08</v>
          </cell>
          <cell r="L95" t="str">
            <v xml:space="preserve"> </v>
          </cell>
          <cell r="M95" t="str">
            <v>philippe.maillefet@honda.ch</v>
          </cell>
          <cell r="N95">
            <v>0</v>
          </cell>
          <cell r="O95">
            <v>0</v>
          </cell>
          <cell r="P95">
            <v>55</v>
          </cell>
          <cell r="Q95">
            <v>1</v>
          </cell>
          <cell r="R95">
            <v>0</v>
          </cell>
          <cell r="S95" t="str">
            <v xml:space="preserve"> </v>
          </cell>
          <cell r="T95" t="str">
            <v>PKW / SUV / VAN unverändert zu 1. September 2017</v>
          </cell>
          <cell r="U95" t="str">
            <v xml:space="preserve">Cooper 4x4 „Off Road“, Preisanpassung 1.5% </v>
          </cell>
          <cell r="V95" t="str">
            <v xml:space="preserve"> </v>
          </cell>
          <cell r="W95">
            <v>75</v>
          </cell>
          <cell r="X95">
            <v>2.6666666666666668E-2</v>
          </cell>
          <cell r="Y95">
            <v>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 xml:space="preserve"> </v>
          </cell>
          <cell r="AE95" t="str">
            <v xml:space="preserve"> 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75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2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</row>
        <row r="96">
          <cell r="B96">
            <v>160043</v>
          </cell>
          <cell r="C96" t="str">
            <v>CAR DEALER</v>
          </cell>
          <cell r="D96" t="str">
            <v>CAR DEALER</v>
          </cell>
          <cell r="E96" t="str">
            <v>Garage des Alpes SA</v>
          </cell>
          <cell r="F96">
            <v>0</v>
          </cell>
          <cell r="G96" t="str">
            <v xml:space="preserve"> </v>
          </cell>
          <cell r="H96" t="str">
            <v>Route Cantonale 32</v>
          </cell>
          <cell r="I96" t="str">
            <v>1964 Conthey</v>
          </cell>
          <cell r="J96" t="str">
            <v xml:space="preserve"> </v>
          </cell>
          <cell r="K96" t="str">
            <v>027 346 40 21</v>
          </cell>
          <cell r="L96" t="str">
            <v xml:space="preserve"> </v>
          </cell>
          <cell r="M96">
            <v>0</v>
          </cell>
          <cell r="N96">
            <v>0</v>
          </cell>
          <cell r="O96">
            <v>0</v>
          </cell>
          <cell r="P96">
            <v>55</v>
          </cell>
          <cell r="Q96">
            <v>1</v>
          </cell>
          <cell r="R96">
            <v>0</v>
          </cell>
          <cell r="S96" t="str">
            <v xml:space="preserve"> </v>
          </cell>
          <cell r="T96" t="str">
            <v>PKW / SUV / VAN unverändert zu 1. September 2017</v>
          </cell>
          <cell r="U96" t="str">
            <v xml:space="preserve">Cooper 4x4 „Off Road“, Preisanpassung 1.5% </v>
          </cell>
          <cell r="V96" t="str">
            <v xml:space="preserve"> </v>
          </cell>
          <cell r="W96">
            <v>0</v>
          </cell>
          <cell r="X96">
            <v>0</v>
          </cell>
          <cell r="Y96">
            <v>4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 t="str">
            <v xml:space="preserve"> </v>
          </cell>
          <cell r="AE96" t="str">
            <v xml:space="preserve"> 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4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</row>
        <row r="97">
          <cell r="B97">
            <v>160051</v>
          </cell>
          <cell r="C97" t="str">
            <v>BIG CAR DEALER</v>
          </cell>
          <cell r="D97" t="str">
            <v>BIG CAR DEALER</v>
          </cell>
          <cell r="E97" t="str">
            <v>Garage des Ormonts</v>
          </cell>
          <cell r="F97" t="str">
            <v>Roger Durgnat</v>
          </cell>
          <cell r="G97" t="str">
            <v>Roger Durgnat</v>
          </cell>
          <cell r="H97" t="str">
            <v>Route du Col des Mosses 54</v>
          </cell>
          <cell r="I97" t="str">
            <v>1862 Les Mosses</v>
          </cell>
          <cell r="J97" t="str">
            <v xml:space="preserve"> </v>
          </cell>
          <cell r="K97" t="str">
            <v>024 491 10 30</v>
          </cell>
          <cell r="L97" t="str">
            <v xml:space="preserve"> </v>
          </cell>
          <cell r="M97" t="str">
            <v>garagedesormonts@bluewin.ch</v>
          </cell>
          <cell r="N97">
            <v>0</v>
          </cell>
          <cell r="O97">
            <v>0</v>
          </cell>
          <cell r="P97">
            <v>55</v>
          </cell>
          <cell r="Q97">
            <v>1</v>
          </cell>
          <cell r="R97">
            <v>0</v>
          </cell>
          <cell r="S97" t="str">
            <v xml:space="preserve"> </v>
          </cell>
          <cell r="T97" t="str">
            <v>PKW / SUV / VAN unverändert zu 1. September 2017</v>
          </cell>
          <cell r="U97" t="str">
            <v xml:space="preserve">Cooper 4x4 „Off Road“, Preisanpassung 1.5% </v>
          </cell>
          <cell r="V97" t="str">
            <v xml:space="preserve"> </v>
          </cell>
          <cell r="W97">
            <v>0</v>
          </cell>
          <cell r="X97">
            <v>0</v>
          </cell>
          <cell r="Y97">
            <v>90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 t="str">
            <v xml:space="preserve"> </v>
          </cell>
          <cell r="AE97" t="str">
            <v xml:space="preserve"> 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74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16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</row>
        <row r="98">
          <cell r="B98">
            <v>8582</v>
          </cell>
          <cell r="C98" t="str">
            <v>RETAILER</v>
          </cell>
          <cell r="D98" t="str">
            <v>RETAILER</v>
          </cell>
          <cell r="E98" t="str">
            <v>GARAGE DES SPORTS E.LAMBOROT</v>
          </cell>
          <cell r="F98" t="str">
            <v>ET J.MOREIRA MOTA</v>
          </cell>
          <cell r="G98" t="str">
            <v xml:space="preserve"> </v>
          </cell>
          <cell r="H98" t="str">
            <v>RUE DE BIAUFOND 9</v>
          </cell>
          <cell r="I98" t="str">
            <v>2300 LA CHAUX-DE-FONDS NE</v>
          </cell>
          <cell r="J98" t="str">
            <v xml:space="preserve"> </v>
          </cell>
          <cell r="K98" t="str">
            <v>032 968 25 74</v>
          </cell>
          <cell r="L98" t="str">
            <v xml:space="preserve"> </v>
          </cell>
          <cell r="M98">
            <v>0</v>
          </cell>
          <cell r="N98">
            <v>0</v>
          </cell>
          <cell r="O98">
            <v>0</v>
          </cell>
          <cell r="P98">
            <v>55</v>
          </cell>
          <cell r="Q98">
            <v>1</v>
          </cell>
          <cell r="R98">
            <v>0</v>
          </cell>
          <cell r="S98" t="str">
            <v xml:space="preserve"> </v>
          </cell>
          <cell r="T98" t="str">
            <v>PKW / SUV / VAN unverändert zu 1. September 2017</v>
          </cell>
          <cell r="U98" t="str">
            <v xml:space="preserve">Cooper 4x4 „Off Road“, Preisanpassung 1.5% </v>
          </cell>
          <cell r="V98" t="str">
            <v xml:space="preserve"> </v>
          </cell>
          <cell r="W98">
            <v>327</v>
          </cell>
          <cell r="X98">
            <v>1.4220183486238531</v>
          </cell>
          <cell r="Y98">
            <v>465</v>
          </cell>
          <cell r="Z98">
            <v>1.7204301075268817E-2</v>
          </cell>
          <cell r="AA98">
            <v>8</v>
          </cell>
          <cell r="AB98">
            <v>0</v>
          </cell>
          <cell r="AC98">
            <v>0</v>
          </cell>
          <cell r="AD98" t="str">
            <v xml:space="preserve"> </v>
          </cell>
          <cell r="AE98" t="str">
            <v xml:space="preserve"> </v>
          </cell>
          <cell r="AF98">
            <v>0</v>
          </cell>
          <cell r="AG98">
            <v>104</v>
          </cell>
          <cell r="AH98">
            <v>0</v>
          </cell>
          <cell r="AI98">
            <v>0</v>
          </cell>
          <cell r="AJ98">
            <v>104</v>
          </cell>
          <cell r="AK98">
            <v>210</v>
          </cell>
          <cell r="AL98">
            <v>42172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117</v>
          </cell>
          <cell r="AS98">
            <v>0</v>
          </cell>
          <cell r="AT98">
            <v>0</v>
          </cell>
          <cell r="AU98">
            <v>124</v>
          </cell>
          <cell r="AV98">
            <v>0</v>
          </cell>
          <cell r="AW98">
            <v>0</v>
          </cell>
          <cell r="AX98">
            <v>124</v>
          </cell>
          <cell r="AY98">
            <v>294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171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8</v>
          </cell>
          <cell r="BU98">
            <v>0</v>
          </cell>
          <cell r="BV98">
            <v>0</v>
          </cell>
        </row>
        <row r="99">
          <cell r="B99">
            <v>110005</v>
          </cell>
          <cell r="C99" t="str">
            <v>CAR DEALER</v>
          </cell>
          <cell r="D99" t="str">
            <v>CAR DEALER</v>
          </cell>
          <cell r="E99" t="str">
            <v>GARAGE D'OGOZ SA</v>
          </cell>
          <cell r="F99">
            <v>0</v>
          </cell>
          <cell r="G99" t="str">
            <v xml:space="preserve"> </v>
          </cell>
          <cell r="H99" t="str">
            <v>RTE DE LA GRUYERE 151</v>
          </cell>
          <cell r="I99" t="str">
            <v>1644 AVRY-DEVANT-PONT</v>
          </cell>
          <cell r="J99" t="str">
            <v xml:space="preserve"> </v>
          </cell>
          <cell r="K99">
            <v>269151678</v>
          </cell>
          <cell r="L99" t="str">
            <v xml:space="preserve"> </v>
          </cell>
          <cell r="M99" t="str">
            <v>garagedogoz@freesurf.ch</v>
          </cell>
          <cell r="N99">
            <v>0</v>
          </cell>
          <cell r="O99">
            <v>0</v>
          </cell>
          <cell r="P99">
            <v>55</v>
          </cell>
          <cell r="Q99">
            <v>1</v>
          </cell>
          <cell r="R99">
            <v>0</v>
          </cell>
          <cell r="S99" t="str">
            <v xml:space="preserve"> </v>
          </cell>
          <cell r="T99" t="str">
            <v>PKW / SUV / VAN unverändert zu 1. September 2017</v>
          </cell>
          <cell r="U99" t="str">
            <v xml:space="preserve">Cooper 4x4 „Off Road“, Preisanpassung 1.5% </v>
          </cell>
          <cell r="V99" t="str">
            <v xml:space="preserve"> </v>
          </cell>
          <cell r="W99">
            <v>7</v>
          </cell>
          <cell r="X99">
            <v>0.5714285714285714</v>
          </cell>
          <cell r="Y99">
            <v>4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 xml:space="preserve"> </v>
          </cell>
          <cell r="AE99" t="str">
            <v xml:space="preserve"> 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7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4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</row>
        <row r="100">
          <cell r="B100">
            <v>79125</v>
          </cell>
          <cell r="C100" t="str">
            <v>RETAILER</v>
          </cell>
          <cell r="D100" t="str">
            <v>RETAILER</v>
          </cell>
          <cell r="E100" t="str">
            <v>GARAGE DU MIDI CIMINO SARL</v>
          </cell>
          <cell r="F100" t="str">
            <v>CIMINO PAOLO</v>
          </cell>
          <cell r="G100" t="str">
            <v>Cimino Paolo</v>
          </cell>
          <cell r="H100" t="str">
            <v>AVENUE DU MIDI 9</v>
          </cell>
          <cell r="I100" t="str">
            <v>1820 MONTREUX</v>
          </cell>
          <cell r="J100" t="str">
            <v xml:space="preserve"> </v>
          </cell>
          <cell r="K100" t="str">
            <v>021 963 71 23</v>
          </cell>
          <cell r="L100" t="str">
            <v xml:space="preserve"> </v>
          </cell>
          <cell r="M100" t="str">
            <v>info@pneusmidi.ch</v>
          </cell>
          <cell r="N100">
            <v>0</v>
          </cell>
          <cell r="O100">
            <v>0</v>
          </cell>
          <cell r="P100">
            <v>55</v>
          </cell>
          <cell r="Q100">
            <v>1</v>
          </cell>
          <cell r="R100">
            <v>0</v>
          </cell>
          <cell r="S100" t="str">
            <v xml:space="preserve"> </v>
          </cell>
          <cell r="T100" t="str">
            <v>PKW / SUV / VAN unverändert zu 1. September 2017</v>
          </cell>
          <cell r="U100" t="str">
            <v xml:space="preserve">Cooper 4x4 „Off Road“, Preisanpassung 1.5% </v>
          </cell>
          <cell r="V100" t="str">
            <v xml:space="preserve"> </v>
          </cell>
          <cell r="W100">
            <v>220</v>
          </cell>
          <cell r="X100">
            <v>1.4818181818181819</v>
          </cell>
          <cell r="Y100">
            <v>326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 t="str">
            <v xml:space="preserve"> </v>
          </cell>
          <cell r="AE100" t="str">
            <v xml:space="preserve"> </v>
          </cell>
          <cell r="AF100">
            <v>0</v>
          </cell>
          <cell r="AG100">
            <v>40</v>
          </cell>
          <cell r="AH100">
            <v>0</v>
          </cell>
          <cell r="AI100">
            <v>0</v>
          </cell>
          <cell r="AJ100">
            <v>40</v>
          </cell>
          <cell r="AK100">
            <v>132</v>
          </cell>
          <cell r="AL100">
            <v>42291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88</v>
          </cell>
          <cell r="AS100">
            <v>0</v>
          </cell>
          <cell r="AT100">
            <v>0</v>
          </cell>
          <cell r="AU100">
            <v>22</v>
          </cell>
          <cell r="AV100">
            <v>0</v>
          </cell>
          <cell r="AW100">
            <v>0</v>
          </cell>
          <cell r="AX100">
            <v>22</v>
          </cell>
          <cell r="AY100">
            <v>181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145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</row>
        <row r="101">
          <cell r="B101">
            <v>7146</v>
          </cell>
          <cell r="C101" t="str">
            <v xml:space="preserve"> </v>
          </cell>
          <cell r="D101" t="str">
            <v xml:space="preserve"> </v>
          </cell>
          <cell r="E101" t="str">
            <v>GARAGE GRANDAG AG</v>
          </cell>
          <cell r="F101" t="str">
            <v>OFFIZ. SUBARU VERTRETUNG</v>
          </cell>
          <cell r="G101" t="str">
            <v xml:space="preserve"> </v>
          </cell>
          <cell r="H101" t="str">
            <v>ZUERCHERSTRASSE 3</v>
          </cell>
          <cell r="I101" t="str">
            <v>5210 WINDISCH</v>
          </cell>
          <cell r="J101" t="str">
            <v xml:space="preserve"> </v>
          </cell>
          <cell r="K101" t="str">
            <v>056 460 03 53</v>
          </cell>
          <cell r="L101" t="str">
            <v xml:space="preserve"> </v>
          </cell>
          <cell r="M101" t="str">
            <v>norbert.ilg@grandag.ch</v>
          </cell>
          <cell r="N101">
            <v>0</v>
          </cell>
          <cell r="O101">
            <v>0</v>
          </cell>
          <cell r="P101">
            <v>55</v>
          </cell>
          <cell r="Q101">
            <v>1</v>
          </cell>
          <cell r="R101">
            <v>0</v>
          </cell>
          <cell r="S101" t="str">
            <v xml:space="preserve"> </v>
          </cell>
          <cell r="T101" t="str">
            <v>Achtung: Keine Preiserhöhung Winter vorgesehen</v>
          </cell>
          <cell r="U101" t="str">
            <v>Lagerumzug vom 6.-17. Nov. Eingeschränkte Verfügbarkeit</v>
          </cell>
          <cell r="V101" t="str">
            <v xml:space="preserve"> 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</row>
        <row r="102">
          <cell r="B102">
            <v>8080</v>
          </cell>
          <cell r="C102" t="str">
            <v>BIG CAR DEALER</v>
          </cell>
          <cell r="D102" t="str">
            <v>BIG CAR DEALER</v>
          </cell>
          <cell r="E102" t="str">
            <v>GARAGE JACQUES SESTER SA</v>
          </cell>
          <cell r="F102">
            <v>0</v>
          </cell>
          <cell r="G102" t="str">
            <v xml:space="preserve"> </v>
          </cell>
          <cell r="H102" t="str">
            <v>RUE BEL AIR 19b</v>
          </cell>
          <cell r="I102" t="str">
            <v>2350 SAIGNELEGIER</v>
          </cell>
          <cell r="J102" t="str">
            <v xml:space="preserve"> </v>
          </cell>
          <cell r="K102" t="str">
            <v>032 951 10 66</v>
          </cell>
          <cell r="L102" t="str">
            <v xml:space="preserve"> </v>
          </cell>
          <cell r="M102" t="str">
            <v>garage@sester.ch</v>
          </cell>
          <cell r="N102">
            <v>0</v>
          </cell>
          <cell r="O102">
            <v>0</v>
          </cell>
          <cell r="P102">
            <v>55</v>
          </cell>
          <cell r="Q102">
            <v>1</v>
          </cell>
          <cell r="R102">
            <v>0</v>
          </cell>
          <cell r="S102" t="str">
            <v xml:space="preserve"> </v>
          </cell>
          <cell r="T102" t="str">
            <v>PKW / SUV / VAN unverändert zu 1. September 2017</v>
          </cell>
          <cell r="U102" t="str">
            <v xml:space="preserve">Cooper 4x4 „Off Road“, Preisanpassung 1.5% </v>
          </cell>
          <cell r="V102" t="str">
            <v xml:space="preserve"> 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 t="str">
            <v xml:space="preserve"> </v>
          </cell>
          <cell r="AE102" t="str">
            <v xml:space="preserve"> 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</row>
        <row r="103">
          <cell r="B103">
            <v>160060</v>
          </cell>
          <cell r="C103" t="str">
            <v>CAR DEALER</v>
          </cell>
          <cell r="D103" t="str">
            <v>CAR DEALER</v>
          </cell>
          <cell r="E103" t="str">
            <v>GARAGE K2000 SÀRL</v>
          </cell>
          <cell r="F103">
            <v>0</v>
          </cell>
          <cell r="G103" t="str">
            <v xml:space="preserve"> </v>
          </cell>
          <cell r="H103" t="str">
            <v>ROUTE DU NANT-D'AVRIL 51</v>
          </cell>
          <cell r="I103" t="str">
            <v>1214 VERNIER</v>
          </cell>
          <cell r="J103" t="str">
            <v xml:space="preserve"> </v>
          </cell>
          <cell r="K103" t="str">
            <v>022 550 16 21</v>
          </cell>
          <cell r="L103" t="str">
            <v xml:space="preserve"> </v>
          </cell>
          <cell r="M103">
            <v>0</v>
          </cell>
          <cell r="N103">
            <v>0</v>
          </cell>
          <cell r="O103">
            <v>0</v>
          </cell>
          <cell r="P103">
            <v>55</v>
          </cell>
          <cell r="Q103">
            <v>1</v>
          </cell>
          <cell r="R103">
            <v>0</v>
          </cell>
          <cell r="S103" t="str">
            <v xml:space="preserve"> </v>
          </cell>
          <cell r="T103" t="str">
            <v>PKW / SUV / VAN unverändert zu 1. September 2017</v>
          </cell>
          <cell r="U103" t="str">
            <v xml:space="preserve">Cooper 4x4 „Off Road“, Preisanpassung 1.5% </v>
          </cell>
          <cell r="V103" t="str">
            <v xml:space="preserve"> </v>
          </cell>
          <cell r="W103">
            <v>0</v>
          </cell>
          <cell r="X103">
            <v>0</v>
          </cell>
          <cell r="Y103">
            <v>4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 t="str">
            <v xml:space="preserve"> </v>
          </cell>
          <cell r="AE103" t="str">
            <v xml:space="preserve"> 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4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</row>
        <row r="104">
          <cell r="B104">
            <v>150041</v>
          </cell>
          <cell r="C104" t="str">
            <v xml:space="preserve"> </v>
          </cell>
          <cell r="D104" t="str">
            <v xml:space="preserve"> </v>
          </cell>
          <cell r="E104" t="str">
            <v>Garage Kilchenmann AG</v>
          </cell>
          <cell r="F104">
            <v>0</v>
          </cell>
          <cell r="G104" t="str">
            <v xml:space="preserve"> </v>
          </cell>
          <cell r="H104" t="str">
            <v>Wald 27e</v>
          </cell>
          <cell r="I104" t="str">
            <v>4938 Rohrbachgraben</v>
          </cell>
          <cell r="J104" t="str">
            <v xml:space="preserve"> </v>
          </cell>
          <cell r="K104" t="str">
            <v>062 965 29 21</v>
          </cell>
          <cell r="L104" t="str">
            <v xml:space="preserve"> </v>
          </cell>
          <cell r="M104" t="str">
            <v>info@garagekilchenmann.ch</v>
          </cell>
          <cell r="N104">
            <v>0</v>
          </cell>
          <cell r="O104">
            <v>0</v>
          </cell>
          <cell r="P104">
            <v>55</v>
          </cell>
          <cell r="Q104">
            <v>1</v>
          </cell>
          <cell r="R104">
            <v>0</v>
          </cell>
          <cell r="S104" t="str">
            <v xml:space="preserve"> </v>
          </cell>
          <cell r="T104" t="str">
            <v>Achtung: Keine Preiserhöhung Winter vorgesehen</v>
          </cell>
          <cell r="U104" t="str">
            <v>Lagerumzug vom 6.-17. Nov. Eingeschränkte Verfügbarkeit</v>
          </cell>
          <cell r="V104" t="str">
            <v xml:space="preserve"> 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4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</row>
        <row r="105">
          <cell r="B105">
            <v>140054</v>
          </cell>
          <cell r="C105" t="str">
            <v xml:space="preserve"> </v>
          </cell>
          <cell r="D105" t="str">
            <v xml:space="preserve"> </v>
          </cell>
          <cell r="E105" t="str">
            <v>GARAGE L.SCHAFER GMBH</v>
          </cell>
          <cell r="F105">
            <v>0</v>
          </cell>
          <cell r="G105" t="str">
            <v xml:space="preserve"> </v>
          </cell>
          <cell r="H105" t="str">
            <v>GALTEREN 21</v>
          </cell>
          <cell r="I105" t="str">
            <v>1712 TAFERS</v>
          </cell>
          <cell r="J105" t="str">
            <v xml:space="preserve"> </v>
          </cell>
          <cell r="K105" t="str">
            <v>026 494 22 74</v>
          </cell>
          <cell r="L105" t="str">
            <v xml:space="preserve"> </v>
          </cell>
          <cell r="M105" t="str">
            <v>l.schafer@bluewin.ch</v>
          </cell>
          <cell r="N105">
            <v>0</v>
          </cell>
          <cell r="O105">
            <v>0</v>
          </cell>
          <cell r="P105">
            <v>55</v>
          </cell>
          <cell r="Q105">
            <v>1</v>
          </cell>
          <cell r="R105">
            <v>0</v>
          </cell>
          <cell r="S105" t="str">
            <v xml:space="preserve"> </v>
          </cell>
          <cell r="T105" t="str">
            <v>Achtung: Keine Preiserhöhung Winter vorgesehen</v>
          </cell>
          <cell r="U105" t="str">
            <v>Lagerumzug vom 6.-17. Nov. Eingeschränkte Verfügbarkeit</v>
          </cell>
          <cell r="V105" t="str">
            <v xml:space="preserve"> 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109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</row>
        <row r="106">
          <cell r="B106">
            <v>79184</v>
          </cell>
          <cell r="C106" t="str">
            <v>CAR DEALER</v>
          </cell>
          <cell r="D106" t="str">
            <v>CAR DEALER</v>
          </cell>
          <cell r="E106" t="str">
            <v>GARAGE LA RASPILLE</v>
          </cell>
          <cell r="F106" t="str">
            <v>DOMINIQUE DE LEONARDIS</v>
          </cell>
          <cell r="G106" t="str">
            <v>Dominique de Leonardis</v>
          </cell>
          <cell r="H106" t="str">
            <v>GEMMISTRASSE 115</v>
          </cell>
          <cell r="I106" t="str">
            <v>3970 SALGESCH VS</v>
          </cell>
          <cell r="J106" t="str">
            <v xml:space="preserve"> </v>
          </cell>
          <cell r="K106" t="str">
            <v>027 456 52 56</v>
          </cell>
          <cell r="L106" t="str">
            <v xml:space="preserve"> </v>
          </cell>
          <cell r="M106" t="str">
            <v>respille@bluewin.ch</v>
          </cell>
          <cell r="N106">
            <v>0</v>
          </cell>
          <cell r="O106">
            <v>0</v>
          </cell>
          <cell r="P106">
            <v>55</v>
          </cell>
          <cell r="Q106">
            <v>1</v>
          </cell>
          <cell r="R106">
            <v>0</v>
          </cell>
          <cell r="S106" t="str">
            <v xml:space="preserve"> </v>
          </cell>
          <cell r="T106" t="str">
            <v>PKW / SUV / VAN unverändert zu 1. September 2017</v>
          </cell>
          <cell r="U106" t="str">
            <v xml:space="preserve">Cooper 4x4 „Off Road“, Preisanpassung 1.5% </v>
          </cell>
          <cell r="V106" t="str">
            <v xml:space="preserve"> 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4</v>
          </cell>
          <cell r="AB106">
            <v>0</v>
          </cell>
          <cell r="AC106">
            <v>0</v>
          </cell>
          <cell r="AD106" t="str">
            <v xml:space="preserve"> </v>
          </cell>
          <cell r="AE106" t="str">
            <v xml:space="preserve"> 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4</v>
          </cell>
          <cell r="BU106">
            <v>0</v>
          </cell>
          <cell r="BV106">
            <v>0</v>
          </cell>
        </row>
        <row r="107">
          <cell r="B107">
            <v>90006</v>
          </cell>
          <cell r="C107" t="str">
            <v>CAR DEALER</v>
          </cell>
          <cell r="D107" t="str">
            <v>CAR DEALER</v>
          </cell>
          <cell r="E107" t="str">
            <v>GARAGE MB SAGL</v>
          </cell>
          <cell r="F107" t="str">
            <v>CONCESS. MULTIMARCHE</v>
          </cell>
          <cell r="G107" t="str">
            <v xml:space="preserve"> </v>
          </cell>
          <cell r="H107" t="str">
            <v>VIA CAMPASC</v>
          </cell>
          <cell r="I107" t="str">
            <v>6743 BODIO</v>
          </cell>
          <cell r="J107" t="str">
            <v xml:space="preserve"> </v>
          </cell>
          <cell r="K107" t="str">
            <v>091 864 21 80</v>
          </cell>
          <cell r="L107" t="str">
            <v xml:space="preserve"> </v>
          </cell>
          <cell r="M107" t="str">
            <v>garage_mb@bluewin.ch</v>
          </cell>
          <cell r="N107">
            <v>0</v>
          </cell>
          <cell r="O107">
            <v>0</v>
          </cell>
          <cell r="P107">
            <v>55</v>
          </cell>
          <cell r="Q107">
            <v>1</v>
          </cell>
          <cell r="R107">
            <v>0</v>
          </cell>
          <cell r="S107" t="str">
            <v xml:space="preserve"> </v>
          </cell>
          <cell r="T107" t="str">
            <v>PKW / SUV / VAN unverändert zu 1. September 2017</v>
          </cell>
          <cell r="U107" t="str">
            <v xml:space="preserve">Cooper 4x4 „Off Road“, Preisanpassung 1.5% </v>
          </cell>
          <cell r="V107" t="str">
            <v xml:space="preserve"> 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 t="str">
            <v xml:space="preserve"> </v>
          </cell>
          <cell r="AE107" t="str">
            <v xml:space="preserve"> 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</row>
        <row r="108">
          <cell r="B108">
            <v>7423</v>
          </cell>
          <cell r="C108" t="str">
            <v>CAR DEALER</v>
          </cell>
          <cell r="D108" t="str">
            <v>CAR DEALER</v>
          </cell>
          <cell r="E108" t="str">
            <v>GARAGE M-SPORT</v>
          </cell>
          <cell r="F108" t="str">
            <v>FAVRE PAUL</v>
          </cell>
          <cell r="G108" t="str">
            <v>Favre Paul</v>
          </cell>
          <cell r="H108" t="str">
            <v>RTE. DE SULLENS</v>
          </cell>
          <cell r="I108" t="str">
            <v>1029 VILLARS-STE-CROIX VD</v>
          </cell>
          <cell r="J108" t="str">
            <v xml:space="preserve"> </v>
          </cell>
          <cell r="K108" t="str">
            <v>021 635 49 16</v>
          </cell>
          <cell r="L108" t="str">
            <v xml:space="preserve"> </v>
          </cell>
          <cell r="M108" t="str">
            <v>garage@m-sport.ch</v>
          </cell>
          <cell r="N108">
            <v>0</v>
          </cell>
          <cell r="O108">
            <v>0</v>
          </cell>
          <cell r="P108">
            <v>55</v>
          </cell>
          <cell r="Q108">
            <v>1</v>
          </cell>
          <cell r="R108">
            <v>0</v>
          </cell>
          <cell r="S108" t="str">
            <v xml:space="preserve"> </v>
          </cell>
          <cell r="T108" t="str">
            <v>PKW / SUV / VAN unverändert zu 1. September 2017</v>
          </cell>
          <cell r="U108" t="str">
            <v xml:space="preserve">Cooper 4x4 „Off Road“, Preisanpassung 1.5% </v>
          </cell>
          <cell r="V108" t="str">
            <v xml:space="preserve"> 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 t="str">
            <v xml:space="preserve"> </v>
          </cell>
          <cell r="AE108" t="str">
            <v xml:space="preserve"> 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</row>
        <row r="109">
          <cell r="B109">
            <v>89114</v>
          </cell>
          <cell r="C109" t="str">
            <v>RETAILER</v>
          </cell>
          <cell r="D109" t="str">
            <v>RETAILER</v>
          </cell>
          <cell r="E109" t="str">
            <v>GARAGE NEKLOV</v>
          </cell>
          <cell r="F109" t="str">
            <v>PNEUSERVICE</v>
          </cell>
          <cell r="G109" t="str">
            <v xml:space="preserve"> </v>
          </cell>
          <cell r="H109" t="str">
            <v>IM KEHR</v>
          </cell>
          <cell r="I109" t="str">
            <v>3984 FIESCH</v>
          </cell>
          <cell r="J109" t="str">
            <v xml:space="preserve"> </v>
          </cell>
          <cell r="K109" t="str">
            <v>027 971 30 31</v>
          </cell>
          <cell r="L109" t="str">
            <v xml:space="preserve"> </v>
          </cell>
          <cell r="M109">
            <v>0</v>
          </cell>
          <cell r="N109">
            <v>0</v>
          </cell>
          <cell r="O109">
            <v>0</v>
          </cell>
          <cell r="P109">
            <v>55</v>
          </cell>
          <cell r="Q109">
            <v>1</v>
          </cell>
          <cell r="R109">
            <v>0</v>
          </cell>
          <cell r="S109" t="str">
            <v xml:space="preserve"> </v>
          </cell>
          <cell r="T109" t="str">
            <v>PKW / SUV / VAN unverändert zu 1. September 2017</v>
          </cell>
          <cell r="U109" t="str">
            <v xml:space="preserve">Cooper 4x4 „Off Road“, Preisanpassung 1.5% </v>
          </cell>
          <cell r="V109" t="str">
            <v xml:space="preserve"> 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696</v>
          </cell>
          <cell r="AB109">
            <v>0</v>
          </cell>
          <cell r="AC109">
            <v>0</v>
          </cell>
          <cell r="AD109" t="str">
            <v xml:space="preserve"> </v>
          </cell>
          <cell r="AE109" t="str">
            <v xml:space="preserve"> 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367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329</v>
          </cell>
          <cell r="BU109">
            <v>0</v>
          </cell>
          <cell r="BV109">
            <v>0</v>
          </cell>
        </row>
        <row r="110">
          <cell r="B110">
            <v>130028</v>
          </cell>
          <cell r="C110" t="str">
            <v>RETAILER</v>
          </cell>
          <cell r="D110" t="str">
            <v>RETAILER</v>
          </cell>
          <cell r="E110" t="str">
            <v xml:space="preserve">GARAGE OLYMPIA </v>
          </cell>
          <cell r="F110">
            <v>0</v>
          </cell>
          <cell r="G110" t="str">
            <v xml:space="preserve"> </v>
          </cell>
          <cell r="H110" t="str">
            <v>FURKASTR 7</v>
          </cell>
          <cell r="I110" t="str">
            <v>3983 MOEREL</v>
          </cell>
          <cell r="J110" t="str">
            <v xml:space="preserve"> </v>
          </cell>
          <cell r="K110">
            <v>0</v>
          </cell>
          <cell r="L110" t="str">
            <v xml:space="preserve"> </v>
          </cell>
          <cell r="M110" t="str">
            <v>olympia@garageplus.ch</v>
          </cell>
          <cell r="N110">
            <v>0</v>
          </cell>
          <cell r="O110">
            <v>0</v>
          </cell>
          <cell r="P110">
            <v>55</v>
          </cell>
          <cell r="Q110">
            <v>1</v>
          </cell>
          <cell r="R110">
            <v>0</v>
          </cell>
          <cell r="S110" t="str">
            <v xml:space="preserve"> </v>
          </cell>
          <cell r="T110" t="str">
            <v>PKW / SUV / VAN unverändert zu 1. September 2017</v>
          </cell>
          <cell r="U110" t="str">
            <v xml:space="preserve">Cooper 4x4 „Off Road“, Preisanpassung 1.5% </v>
          </cell>
          <cell r="V110" t="str">
            <v xml:space="preserve"> </v>
          </cell>
          <cell r="W110">
            <v>2</v>
          </cell>
          <cell r="X110">
            <v>2</v>
          </cell>
          <cell r="Y110">
            <v>4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 t="str">
            <v xml:space="preserve"> </v>
          </cell>
          <cell r="AE110" t="str">
            <v xml:space="preserve"> 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2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4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</row>
        <row r="111">
          <cell r="B111">
            <v>160008</v>
          </cell>
          <cell r="C111" t="str">
            <v xml:space="preserve"> </v>
          </cell>
          <cell r="D111" t="str">
            <v xml:space="preserve"> </v>
          </cell>
          <cell r="E111" t="str">
            <v>Garage Pneuhaus</v>
          </cell>
          <cell r="F111" t="str">
            <v>Bruno Langenegger</v>
          </cell>
          <cell r="G111" t="str">
            <v>Bruno Langenegger</v>
          </cell>
          <cell r="H111" t="str">
            <v>Wangenstrasse 80</v>
          </cell>
          <cell r="I111" t="str">
            <v>3360 Herzogenbuchsee</v>
          </cell>
          <cell r="J111" t="str">
            <v xml:space="preserve"> </v>
          </cell>
          <cell r="K111" t="str">
            <v>062 961 02 61</v>
          </cell>
          <cell r="L111" t="str">
            <v xml:space="preserve"> </v>
          </cell>
          <cell r="M111" t="str">
            <v>pneucenter-oenz@bluewin.ch</v>
          </cell>
          <cell r="N111">
            <v>0</v>
          </cell>
          <cell r="O111">
            <v>0</v>
          </cell>
          <cell r="P111">
            <v>55</v>
          </cell>
          <cell r="Q111">
            <v>1</v>
          </cell>
          <cell r="R111">
            <v>0</v>
          </cell>
          <cell r="S111" t="str">
            <v xml:space="preserve"> </v>
          </cell>
          <cell r="T111" t="str">
            <v>Achtung: Keine Preiserhöhung Winter vorgesehen</v>
          </cell>
          <cell r="U111" t="str">
            <v>Lagerumzug vom 6.-17. Nov. Eingeschränkte Verfügbarkeit</v>
          </cell>
          <cell r="V111" t="str">
            <v xml:space="preserve"> 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</row>
        <row r="112">
          <cell r="B112">
            <v>58855</v>
          </cell>
          <cell r="C112" t="str">
            <v xml:space="preserve"> </v>
          </cell>
          <cell r="D112" t="str">
            <v xml:space="preserve"> </v>
          </cell>
          <cell r="E112" t="str">
            <v>GARAGE PSG AG</v>
          </cell>
          <cell r="F112" t="str">
            <v>PNEUHAUS</v>
          </cell>
          <cell r="G112" t="str">
            <v xml:space="preserve"> </v>
          </cell>
          <cell r="H112" t="str">
            <v>BERNSTR. 89</v>
          </cell>
          <cell r="I112" t="str">
            <v>3110 MUENSINGEN</v>
          </cell>
          <cell r="J112" t="str">
            <v xml:space="preserve"> </v>
          </cell>
          <cell r="K112" t="str">
            <v>031 722 15 15</v>
          </cell>
          <cell r="L112" t="str">
            <v xml:space="preserve"> </v>
          </cell>
          <cell r="M112" t="str">
            <v>garagepsg@gmx.ch</v>
          </cell>
          <cell r="N112">
            <v>0</v>
          </cell>
          <cell r="O112">
            <v>0</v>
          </cell>
          <cell r="P112">
            <v>55</v>
          </cell>
          <cell r="Q112">
            <v>1</v>
          </cell>
          <cell r="R112">
            <v>0</v>
          </cell>
          <cell r="S112" t="str">
            <v xml:space="preserve"> </v>
          </cell>
          <cell r="T112" t="str">
            <v>Achtung: Keine Preiserhöhung Winter vorgesehen</v>
          </cell>
          <cell r="U112" t="str">
            <v>Lagerumzug vom 6.-17. Nov. Eingeschränkte Verfügbarkeit</v>
          </cell>
          <cell r="V112" t="str">
            <v xml:space="preserve"> 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20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</row>
        <row r="113">
          <cell r="B113">
            <v>160058</v>
          </cell>
          <cell r="C113" t="str">
            <v xml:space="preserve"> </v>
          </cell>
          <cell r="D113" t="str">
            <v xml:space="preserve"> </v>
          </cell>
          <cell r="E113" t="str">
            <v>Garage Roland Zaehnder GmbH</v>
          </cell>
          <cell r="F113">
            <v>0</v>
          </cell>
          <cell r="G113" t="str">
            <v xml:space="preserve"> </v>
          </cell>
          <cell r="H113" t="str">
            <v>Hauptstrasse 53</v>
          </cell>
          <cell r="I113" t="str">
            <v>4853 Murgenthal</v>
          </cell>
          <cell r="J113" t="str">
            <v xml:space="preserve"> </v>
          </cell>
          <cell r="K113" t="str">
            <v>062 926 10 10</v>
          </cell>
          <cell r="L113" t="str">
            <v xml:space="preserve"> </v>
          </cell>
          <cell r="M113" t="str">
            <v>roland.zaehner@gmail.com</v>
          </cell>
          <cell r="N113">
            <v>0</v>
          </cell>
          <cell r="O113">
            <v>0</v>
          </cell>
          <cell r="P113">
            <v>55</v>
          </cell>
          <cell r="Q113">
            <v>1</v>
          </cell>
          <cell r="R113">
            <v>0</v>
          </cell>
          <cell r="S113" t="str">
            <v xml:space="preserve"> </v>
          </cell>
          <cell r="T113" t="str">
            <v>Achtung: Keine Preiserhöhung Winter vorgesehen</v>
          </cell>
          <cell r="U113" t="str">
            <v>Lagerumzug vom 6.-17. Nov. Eingeschränkte Verfügbarkeit</v>
          </cell>
          <cell r="V113" t="str">
            <v xml:space="preserve"> 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</row>
        <row r="114">
          <cell r="B114">
            <v>90031</v>
          </cell>
          <cell r="C114" t="str">
            <v>RETAILER</v>
          </cell>
          <cell r="D114" t="str">
            <v>RETAILER</v>
          </cell>
          <cell r="E114" t="str">
            <v>GARAGE RUEFENACHT</v>
          </cell>
          <cell r="F114" t="str">
            <v>BERNARD RUEFENACHT</v>
          </cell>
          <cell r="G114" t="str">
            <v>Bernhard Ruefenach</v>
          </cell>
          <cell r="H114" t="str">
            <v>RTE DE NYON</v>
          </cell>
          <cell r="I114" t="str">
            <v>1196 GLAND</v>
          </cell>
          <cell r="J114" t="str">
            <v xml:space="preserve"> </v>
          </cell>
          <cell r="K114" t="str">
            <v>022 364 17 17</v>
          </cell>
          <cell r="L114" t="str">
            <v xml:space="preserve"> </v>
          </cell>
          <cell r="M114">
            <v>0</v>
          </cell>
          <cell r="N114">
            <v>0</v>
          </cell>
          <cell r="O114">
            <v>0</v>
          </cell>
          <cell r="P114">
            <v>55</v>
          </cell>
          <cell r="Q114">
            <v>1</v>
          </cell>
          <cell r="R114">
            <v>0</v>
          </cell>
          <cell r="S114" t="str">
            <v xml:space="preserve"> </v>
          </cell>
          <cell r="T114" t="str">
            <v>PKW / SUV / VAN unverändert zu 1. September 2017</v>
          </cell>
          <cell r="U114" t="str">
            <v xml:space="preserve">Cooper 4x4 „Off Road“, Preisanpassung 1.5% </v>
          </cell>
          <cell r="V114" t="str">
            <v xml:space="preserve"> </v>
          </cell>
          <cell r="W114">
            <v>6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 t="str">
            <v xml:space="preserve"> </v>
          </cell>
          <cell r="AE114" t="str">
            <v xml:space="preserve"> 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6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</row>
        <row r="115">
          <cell r="B115">
            <v>160070</v>
          </cell>
          <cell r="C115" t="str">
            <v>RETAILER</v>
          </cell>
          <cell r="D115" t="str">
            <v>RETAILER</v>
          </cell>
          <cell r="E115" t="str">
            <v>GARAGE SCHWALLER SA</v>
          </cell>
          <cell r="F115">
            <v>0</v>
          </cell>
          <cell r="G115" t="str">
            <v>PATRICK SCHWALLER</v>
          </cell>
          <cell r="H115" t="str">
            <v>ROUTE DES TROIS-SAPINS 2</v>
          </cell>
          <cell r="I115" t="str">
            <v>1772 PONTHAUX</v>
          </cell>
          <cell r="J115" t="str">
            <v xml:space="preserve"> </v>
          </cell>
          <cell r="K115" t="str">
            <v>026 475 12 77</v>
          </cell>
          <cell r="L115" t="str">
            <v xml:space="preserve"> </v>
          </cell>
          <cell r="M115" t="str">
            <v>patrick@schwallersa.ch</v>
          </cell>
          <cell r="N115">
            <v>0</v>
          </cell>
          <cell r="O115">
            <v>0</v>
          </cell>
          <cell r="P115">
            <v>55</v>
          </cell>
          <cell r="Q115">
            <v>1</v>
          </cell>
          <cell r="R115">
            <v>0</v>
          </cell>
          <cell r="S115" t="str">
            <v xml:space="preserve"> </v>
          </cell>
          <cell r="T115" t="str">
            <v>PKW / SUV / VAN unverändert zu 1. September 2017</v>
          </cell>
          <cell r="U115" t="str">
            <v xml:space="preserve">Cooper 4x4 „Off Road“, Preisanpassung 1.5% </v>
          </cell>
          <cell r="V115" t="str">
            <v xml:space="preserve"> </v>
          </cell>
          <cell r="W115">
            <v>0</v>
          </cell>
          <cell r="X115">
            <v>0</v>
          </cell>
          <cell r="Y115">
            <v>28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 t="str">
            <v xml:space="preserve"> </v>
          </cell>
          <cell r="AE115" t="str">
            <v xml:space="preserve"> 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24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4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</row>
        <row r="116">
          <cell r="B116">
            <v>160025</v>
          </cell>
          <cell r="C116" t="str">
            <v>RETAILER</v>
          </cell>
          <cell r="D116" t="str">
            <v>RETAILER</v>
          </cell>
          <cell r="E116" t="str">
            <v>Garage Touring Chiasso SA</v>
          </cell>
          <cell r="F116">
            <v>0</v>
          </cell>
          <cell r="G116" t="str">
            <v xml:space="preserve"> </v>
          </cell>
          <cell r="H116" t="str">
            <v>Via Bossi 38</v>
          </cell>
          <cell r="I116" t="str">
            <v>6830 Chiasso</v>
          </cell>
          <cell r="J116" t="str">
            <v xml:space="preserve"> </v>
          </cell>
          <cell r="K116" t="str">
            <v>091 682 37 58</v>
          </cell>
          <cell r="L116" t="str">
            <v xml:space="preserve"> </v>
          </cell>
          <cell r="M116">
            <v>0</v>
          </cell>
          <cell r="N116">
            <v>0</v>
          </cell>
          <cell r="O116">
            <v>0</v>
          </cell>
          <cell r="P116">
            <v>55</v>
          </cell>
          <cell r="Q116">
            <v>1</v>
          </cell>
          <cell r="R116">
            <v>0</v>
          </cell>
          <cell r="S116" t="str">
            <v xml:space="preserve"> </v>
          </cell>
          <cell r="T116" t="str">
            <v>PKW / SUV / VAN unverändert zu 1. September 2017</v>
          </cell>
          <cell r="U116" t="str">
            <v xml:space="preserve">Cooper 4x4 „Off Road“, Preisanpassung 1.5% </v>
          </cell>
          <cell r="V116" t="str">
            <v xml:space="preserve"> 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 t="str">
            <v xml:space="preserve"> </v>
          </cell>
          <cell r="AE116" t="str">
            <v xml:space="preserve"> 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</row>
        <row r="117">
          <cell r="B117">
            <v>160063</v>
          </cell>
          <cell r="C117" t="str">
            <v>RETAILER</v>
          </cell>
          <cell r="D117" t="str">
            <v>RETAILER</v>
          </cell>
          <cell r="E117" t="str">
            <v>GBELLINO SARL</v>
          </cell>
          <cell r="F117">
            <v>0</v>
          </cell>
          <cell r="G117" t="str">
            <v xml:space="preserve"> </v>
          </cell>
          <cell r="H117" t="str">
            <v>ROUTE DE FENIL 51</v>
          </cell>
          <cell r="I117" t="str">
            <v>1809 FENIL SUR CORSIER</v>
          </cell>
          <cell r="J117" t="str">
            <v xml:space="preserve"> </v>
          </cell>
          <cell r="K117" t="str">
            <v>021 922 56 56</v>
          </cell>
          <cell r="L117" t="str">
            <v xml:space="preserve"> </v>
          </cell>
          <cell r="M117" t="str">
            <v>info@gbellino.ch</v>
          </cell>
          <cell r="N117">
            <v>0</v>
          </cell>
          <cell r="O117">
            <v>0</v>
          </cell>
          <cell r="P117">
            <v>55</v>
          </cell>
          <cell r="Q117">
            <v>1</v>
          </cell>
          <cell r="R117">
            <v>0</v>
          </cell>
          <cell r="S117" t="str">
            <v xml:space="preserve"> </v>
          </cell>
          <cell r="T117" t="str">
            <v>PKW / SUV / VAN unverändert zu 1. September 2017</v>
          </cell>
          <cell r="U117" t="str">
            <v xml:space="preserve">Cooper 4x4 „Off Road“, Preisanpassung 1.5% </v>
          </cell>
          <cell r="V117" t="str">
            <v xml:space="preserve"> 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 t="str">
            <v>f85160063</v>
          </cell>
          <cell r="AE117" t="str">
            <v xml:space="preserve"> 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</row>
        <row r="118">
          <cell r="B118">
            <v>90056</v>
          </cell>
          <cell r="C118" t="str">
            <v xml:space="preserve"> </v>
          </cell>
          <cell r="D118" t="str">
            <v xml:space="preserve"> </v>
          </cell>
          <cell r="E118" t="str">
            <v>GEMMI GARAGE GMBH</v>
          </cell>
          <cell r="F118" t="str">
            <v>BUESCHLEN FRITZ</v>
          </cell>
          <cell r="G118" t="str">
            <v>Bueschlen Fritz</v>
          </cell>
          <cell r="H118" t="str">
            <v>AEUSSERE DORFSTR 97</v>
          </cell>
          <cell r="I118" t="str">
            <v>3718 KANDERSTEG</v>
          </cell>
          <cell r="J118" t="str">
            <v xml:space="preserve"> </v>
          </cell>
          <cell r="K118" t="str">
            <v>033 675 15 45</v>
          </cell>
          <cell r="L118" t="str">
            <v xml:space="preserve"> </v>
          </cell>
          <cell r="M118" t="str">
            <v>info@gemmigarage.ch</v>
          </cell>
          <cell r="N118">
            <v>0</v>
          </cell>
          <cell r="O118">
            <v>0</v>
          </cell>
          <cell r="P118">
            <v>55</v>
          </cell>
          <cell r="Q118">
            <v>1</v>
          </cell>
          <cell r="R118">
            <v>0</v>
          </cell>
          <cell r="S118" t="str">
            <v xml:space="preserve"> </v>
          </cell>
          <cell r="T118" t="str">
            <v>Achtung: Keine Preiserhöhung Winter vorgesehen</v>
          </cell>
          <cell r="U118" t="str">
            <v>Lagerumzug vom 6.-17. Nov. Eingeschränkte Verfügbarkeit</v>
          </cell>
          <cell r="V118" t="str">
            <v xml:space="preserve"> 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</row>
        <row r="119">
          <cell r="B119">
            <v>140065</v>
          </cell>
          <cell r="C119" t="str">
            <v xml:space="preserve"> </v>
          </cell>
          <cell r="D119" t="str">
            <v xml:space="preserve"> </v>
          </cell>
          <cell r="E119" t="str">
            <v>GIACCARI GMBH</v>
          </cell>
          <cell r="F119" t="str">
            <v>DORFGARAGE HOCHWALD</v>
          </cell>
          <cell r="G119" t="str">
            <v xml:space="preserve"> </v>
          </cell>
          <cell r="H119" t="str">
            <v>BASELWEG 2</v>
          </cell>
          <cell r="I119" t="str">
            <v>4146 HOCHWALD SO</v>
          </cell>
          <cell r="J119" t="str">
            <v xml:space="preserve"> </v>
          </cell>
          <cell r="K119" t="str">
            <v>061 751 22 00</v>
          </cell>
          <cell r="L119" t="str">
            <v xml:space="preserve"> </v>
          </cell>
          <cell r="M119" t="str">
            <v>info@dorfgarage-hochwald.ch</v>
          </cell>
          <cell r="N119">
            <v>0</v>
          </cell>
          <cell r="O119">
            <v>0</v>
          </cell>
          <cell r="P119">
            <v>55</v>
          </cell>
          <cell r="Q119">
            <v>1</v>
          </cell>
          <cell r="R119">
            <v>0</v>
          </cell>
          <cell r="S119" t="str">
            <v xml:space="preserve"> </v>
          </cell>
          <cell r="T119" t="str">
            <v>Achtung: Keine Preiserhöhung Winter vorgesehen</v>
          </cell>
          <cell r="U119" t="str">
            <v>Lagerumzug vom 6.-17. Nov. Eingeschränkte Verfügbarkeit</v>
          </cell>
          <cell r="V119" t="str">
            <v xml:space="preserve"> 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</row>
        <row r="120">
          <cell r="B120">
            <v>100011</v>
          </cell>
          <cell r="C120" t="str">
            <v>RETAILER PLUS PREMIO</v>
          </cell>
          <cell r="D120" t="str">
            <v>RETAILER PLUS PREMIO</v>
          </cell>
          <cell r="E120" t="str">
            <v>GIGLIO FRERES MOTOR'S</v>
          </cell>
          <cell r="F120" t="str">
            <v>GARAGE-CARROSSERIE</v>
          </cell>
          <cell r="G120" t="str">
            <v xml:space="preserve"> </v>
          </cell>
          <cell r="H120" t="str">
            <v>RUE DE LA CHARRIERE 15</v>
          </cell>
          <cell r="I120" t="str">
            <v>2300 LA CHAUX-DE-FONDS</v>
          </cell>
          <cell r="J120" t="str">
            <v xml:space="preserve"> </v>
          </cell>
          <cell r="K120" t="str">
            <v>032 968 29 76</v>
          </cell>
          <cell r="L120" t="str">
            <v xml:space="preserve"> </v>
          </cell>
          <cell r="M120" t="str">
            <v>giglio.freres.motors@hotmail.com</v>
          </cell>
          <cell r="N120">
            <v>0</v>
          </cell>
          <cell r="O120">
            <v>0</v>
          </cell>
          <cell r="P120">
            <v>55</v>
          </cell>
          <cell r="Q120">
            <v>1</v>
          </cell>
          <cell r="R120">
            <v>0</v>
          </cell>
          <cell r="S120" t="str">
            <v xml:space="preserve"> </v>
          </cell>
          <cell r="T120" t="str">
            <v>PKW / SUV / VAN unverändert zu 1. September 2017</v>
          </cell>
          <cell r="U120" t="str">
            <v xml:space="preserve">Cooper 4x4 „Off Road“, Preisanpassung 1.5% </v>
          </cell>
          <cell r="V120" t="str">
            <v xml:space="preserve"> 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70</v>
          </cell>
          <cell r="AB120">
            <v>0</v>
          </cell>
          <cell r="AC120">
            <v>0</v>
          </cell>
          <cell r="AD120" t="str">
            <v xml:space="preserve"> </v>
          </cell>
          <cell r="AE120" t="str">
            <v xml:space="preserve"> 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58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12</v>
          </cell>
          <cell r="BU120">
            <v>0</v>
          </cell>
          <cell r="BV120">
            <v>0</v>
          </cell>
        </row>
        <row r="121">
          <cell r="B121">
            <v>8401</v>
          </cell>
          <cell r="C121" t="str">
            <v>RETAILER</v>
          </cell>
          <cell r="D121" t="str">
            <v>RETAILER</v>
          </cell>
          <cell r="E121" t="str">
            <v>GILBERT BILAT &amp; FILS</v>
          </cell>
          <cell r="F121" t="str">
            <v>SUCC. C.BILAT</v>
          </cell>
          <cell r="G121" t="str">
            <v xml:space="preserve"> </v>
          </cell>
          <cell r="H121" t="str">
            <v>RUE DE PREVOYANCE 94</v>
          </cell>
          <cell r="I121" t="str">
            <v>2300 LA CHAUX DE FONDS</v>
          </cell>
          <cell r="J121" t="str">
            <v xml:space="preserve"> </v>
          </cell>
          <cell r="K121" t="str">
            <v>032 968 52 92</v>
          </cell>
          <cell r="L121" t="str">
            <v xml:space="preserve"> </v>
          </cell>
          <cell r="M121">
            <v>0</v>
          </cell>
          <cell r="N121">
            <v>0</v>
          </cell>
          <cell r="O121">
            <v>0</v>
          </cell>
          <cell r="P121">
            <v>55</v>
          </cell>
          <cell r="Q121">
            <v>1</v>
          </cell>
          <cell r="R121">
            <v>0</v>
          </cell>
          <cell r="S121" t="str">
            <v xml:space="preserve"> </v>
          </cell>
          <cell r="T121" t="str">
            <v>PKW / SUV / VAN unverändert zu 1. September 2017</v>
          </cell>
          <cell r="U121" t="str">
            <v xml:space="preserve">Cooper 4x4 „Off Road“, Preisanpassung 1.5% </v>
          </cell>
          <cell r="V121" t="str">
            <v xml:space="preserve"> </v>
          </cell>
          <cell r="W121">
            <v>8</v>
          </cell>
          <cell r="X121">
            <v>1.5</v>
          </cell>
          <cell r="Y121">
            <v>12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 t="str">
            <v xml:space="preserve"> </v>
          </cell>
          <cell r="AE121" t="str">
            <v xml:space="preserve"> 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4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4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4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8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</row>
        <row r="122">
          <cell r="B122">
            <v>6181</v>
          </cell>
          <cell r="C122" t="str">
            <v>RETAILER PLUS PREMIO</v>
          </cell>
          <cell r="D122" t="str">
            <v>RETAILER PLUS PREMIO</v>
          </cell>
          <cell r="E122" t="str">
            <v>GIRARD ARSENE</v>
          </cell>
          <cell r="F122" t="str">
            <v>LUPIN PNEUS</v>
          </cell>
          <cell r="G122" t="str">
            <v xml:space="preserve"> </v>
          </cell>
          <cell r="H122" t="str">
            <v>VERSVEY</v>
          </cell>
          <cell r="I122" t="str">
            <v>1853 YVORNE</v>
          </cell>
          <cell r="J122" t="str">
            <v xml:space="preserve"> </v>
          </cell>
          <cell r="K122" t="str">
            <v>079 210 94 40</v>
          </cell>
          <cell r="L122" t="str">
            <v xml:space="preserve"> </v>
          </cell>
          <cell r="M122">
            <v>0</v>
          </cell>
          <cell r="N122">
            <v>0</v>
          </cell>
          <cell r="O122">
            <v>0</v>
          </cell>
          <cell r="P122">
            <v>55</v>
          </cell>
          <cell r="Q122">
            <v>1</v>
          </cell>
          <cell r="R122">
            <v>0</v>
          </cell>
          <cell r="S122" t="str">
            <v xml:space="preserve"> </v>
          </cell>
          <cell r="T122" t="str">
            <v>PKW / SUV / VAN unverändert zu 1. September 2017</v>
          </cell>
          <cell r="U122" t="str">
            <v xml:space="preserve">Cooper 4x4 „Off Road“, Preisanpassung 1.5% </v>
          </cell>
          <cell r="V122" t="str">
            <v xml:space="preserve"> </v>
          </cell>
          <cell r="W122">
            <v>4</v>
          </cell>
          <cell r="X122">
            <v>2.5</v>
          </cell>
          <cell r="Y122">
            <v>10</v>
          </cell>
          <cell r="Z122">
            <v>7.8</v>
          </cell>
          <cell r="AA122">
            <v>78</v>
          </cell>
          <cell r="AB122">
            <v>0</v>
          </cell>
          <cell r="AC122">
            <v>0</v>
          </cell>
          <cell r="AD122" t="str">
            <v xml:space="preserve"> </v>
          </cell>
          <cell r="AE122" t="str">
            <v xml:space="preserve"> 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4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6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4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68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10</v>
          </cell>
          <cell r="BU122">
            <v>0</v>
          </cell>
          <cell r="BV122">
            <v>0</v>
          </cell>
        </row>
        <row r="123">
          <cell r="B123">
            <v>4471</v>
          </cell>
          <cell r="C123" t="str">
            <v>RETAILER</v>
          </cell>
          <cell r="D123" t="str">
            <v>RETAILER</v>
          </cell>
          <cell r="E123" t="str">
            <v>GOBAT JEAN-PHILIPPE</v>
          </cell>
          <cell r="F123" t="str">
            <v>COMMERCE DE PNEUS</v>
          </cell>
          <cell r="G123" t="str">
            <v xml:space="preserve"> </v>
          </cell>
          <cell r="H123" t="str">
            <v>13 RUE DE LA VALLE</v>
          </cell>
          <cell r="I123" t="str">
            <v>2738 COURT BE</v>
          </cell>
          <cell r="J123" t="str">
            <v xml:space="preserve"> </v>
          </cell>
          <cell r="K123" t="str">
            <v>032 497 93 57</v>
          </cell>
          <cell r="L123" t="str">
            <v xml:space="preserve"> </v>
          </cell>
          <cell r="M123" t="str">
            <v>pneus.gobat@bluewin.ch</v>
          </cell>
          <cell r="N123">
            <v>0</v>
          </cell>
          <cell r="O123">
            <v>0</v>
          </cell>
          <cell r="P123">
            <v>55</v>
          </cell>
          <cell r="Q123">
            <v>1</v>
          </cell>
          <cell r="R123">
            <v>0</v>
          </cell>
          <cell r="S123" t="str">
            <v xml:space="preserve"> </v>
          </cell>
          <cell r="T123" t="str">
            <v>PKW / SUV / VAN unverändert zu 1. September 2017</v>
          </cell>
          <cell r="U123" t="str">
            <v xml:space="preserve">Cooper 4x4 „Off Road“, Preisanpassung 1.5% </v>
          </cell>
          <cell r="V123" t="str">
            <v xml:space="preserve"> </v>
          </cell>
          <cell r="W123">
            <v>7</v>
          </cell>
          <cell r="X123">
            <v>0.2857142857142857</v>
          </cell>
          <cell r="Y123">
            <v>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 xml:space="preserve"> </v>
          </cell>
          <cell r="AE123" t="str">
            <v xml:space="preserve"> 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5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2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2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</row>
        <row r="124">
          <cell r="B124">
            <v>90038</v>
          </cell>
          <cell r="C124" t="str">
            <v>RETAILER</v>
          </cell>
          <cell r="D124" t="str">
            <v>RETAILER</v>
          </cell>
          <cell r="E124" t="str">
            <v>GP PNEUMATICI DI</v>
          </cell>
          <cell r="F124" t="str">
            <v>GIANFRANCO POGGIALI</v>
          </cell>
          <cell r="G124" t="str">
            <v>Giannfranco Poggiali</v>
          </cell>
          <cell r="H124" t="str">
            <v>VIA CANTONALE</v>
          </cell>
          <cell r="I124" t="str">
            <v>6805 MEZZOVICO</v>
          </cell>
          <cell r="J124" t="str">
            <v xml:space="preserve"> </v>
          </cell>
          <cell r="K124" t="str">
            <v>079 686 20 30</v>
          </cell>
          <cell r="L124" t="str">
            <v xml:space="preserve"> </v>
          </cell>
          <cell r="M124" t="str">
            <v>alexobrist@yahoo.de</v>
          </cell>
          <cell r="N124">
            <v>0</v>
          </cell>
          <cell r="O124">
            <v>0</v>
          </cell>
          <cell r="P124">
            <v>55</v>
          </cell>
          <cell r="Q124">
            <v>1</v>
          </cell>
          <cell r="R124">
            <v>0</v>
          </cell>
          <cell r="S124" t="str">
            <v xml:space="preserve"> </v>
          </cell>
          <cell r="T124" t="str">
            <v>PKW / SUV / VAN unverändert zu 1. September 2017</v>
          </cell>
          <cell r="U124" t="str">
            <v xml:space="preserve">Cooper 4x4 „Off Road“, Preisanpassung 1.5% </v>
          </cell>
          <cell r="V124" t="str">
            <v xml:space="preserve"> </v>
          </cell>
          <cell r="W124">
            <v>66</v>
          </cell>
          <cell r="X124">
            <v>1.803030303030303</v>
          </cell>
          <cell r="Y124">
            <v>119</v>
          </cell>
          <cell r="Z124">
            <v>6.7226890756302518E-2</v>
          </cell>
          <cell r="AA124">
            <v>8</v>
          </cell>
          <cell r="AB124">
            <v>0</v>
          </cell>
          <cell r="AC124">
            <v>0</v>
          </cell>
          <cell r="AD124" t="str">
            <v xml:space="preserve"> </v>
          </cell>
          <cell r="AE124" t="str">
            <v xml:space="preserve"> 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58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8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101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18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4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4</v>
          </cell>
          <cell r="BU124">
            <v>0</v>
          </cell>
          <cell r="BV124">
            <v>0</v>
          </cell>
        </row>
        <row r="125">
          <cell r="B125">
            <v>6949</v>
          </cell>
          <cell r="C125" t="str">
            <v>RETAILER</v>
          </cell>
          <cell r="D125" t="str">
            <v>RETAILER</v>
          </cell>
          <cell r="E125" t="str">
            <v>GRAN PREMIO GOMME SAGL</v>
          </cell>
          <cell r="F125">
            <v>0</v>
          </cell>
          <cell r="G125" t="str">
            <v xml:space="preserve"> </v>
          </cell>
          <cell r="H125" t="str">
            <v>VIA MARAINI 46</v>
          </cell>
          <cell r="I125" t="str">
            <v>6963 PREGASSONA</v>
          </cell>
          <cell r="J125" t="str">
            <v xml:space="preserve"> </v>
          </cell>
          <cell r="K125" t="str">
            <v>091 940 68 67</v>
          </cell>
          <cell r="L125" t="str">
            <v xml:space="preserve"> </v>
          </cell>
          <cell r="M125" t="str">
            <v>info@granpremiogomme.ch</v>
          </cell>
          <cell r="N125">
            <v>0</v>
          </cell>
          <cell r="O125">
            <v>0</v>
          </cell>
          <cell r="P125">
            <v>55</v>
          </cell>
          <cell r="Q125">
            <v>1</v>
          </cell>
          <cell r="R125">
            <v>0</v>
          </cell>
          <cell r="S125" t="str">
            <v xml:space="preserve"> </v>
          </cell>
          <cell r="T125" t="str">
            <v>PKW / SUV / VAN unverändert zu 1. September 2017</v>
          </cell>
          <cell r="U125" t="str">
            <v xml:space="preserve">Cooper 4x4 „Off Road“, Preisanpassung 1.5% </v>
          </cell>
          <cell r="V125" t="str">
            <v xml:space="preserve"> </v>
          </cell>
          <cell r="W125">
            <v>365</v>
          </cell>
          <cell r="X125">
            <v>1.9123287671232876</v>
          </cell>
          <cell r="Y125">
            <v>698</v>
          </cell>
          <cell r="Z125">
            <v>2.8653295128939827E-3</v>
          </cell>
          <cell r="AA125">
            <v>2</v>
          </cell>
          <cell r="AB125">
            <v>0</v>
          </cell>
          <cell r="AC125">
            <v>0</v>
          </cell>
          <cell r="AD125" t="str">
            <v>f85006949ra</v>
          </cell>
          <cell r="AE125" t="str">
            <v xml:space="preserve"> </v>
          </cell>
          <cell r="AF125">
            <v>0</v>
          </cell>
          <cell r="AG125">
            <v>120</v>
          </cell>
          <cell r="AH125">
            <v>0</v>
          </cell>
          <cell r="AI125">
            <v>0</v>
          </cell>
          <cell r="AJ125">
            <v>120</v>
          </cell>
          <cell r="AK125">
            <v>225</v>
          </cell>
          <cell r="AL125">
            <v>42215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140</v>
          </cell>
          <cell r="AS125">
            <v>0</v>
          </cell>
          <cell r="AT125">
            <v>0</v>
          </cell>
          <cell r="AU125">
            <v>136</v>
          </cell>
          <cell r="AV125">
            <v>0</v>
          </cell>
          <cell r="AW125">
            <v>0</v>
          </cell>
          <cell r="AX125">
            <v>136</v>
          </cell>
          <cell r="AY125">
            <v>502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196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2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</row>
        <row r="126">
          <cell r="B126">
            <v>2303</v>
          </cell>
          <cell r="C126" t="str">
            <v xml:space="preserve"> </v>
          </cell>
          <cell r="D126" t="str">
            <v xml:space="preserve"> </v>
          </cell>
          <cell r="E126" t="str">
            <v>HADORN PAUL</v>
          </cell>
          <cell r="F126" t="str">
            <v>PNEUSERVICE</v>
          </cell>
          <cell r="G126" t="str">
            <v xml:space="preserve"> </v>
          </cell>
          <cell r="H126" t="str">
            <v>MATTE 25</v>
          </cell>
          <cell r="I126" t="str">
            <v>3638 POHLERN</v>
          </cell>
          <cell r="J126" t="str">
            <v xml:space="preserve"> </v>
          </cell>
          <cell r="K126" t="str">
            <v>033 356 14 14</v>
          </cell>
          <cell r="L126" t="str">
            <v xml:space="preserve"> </v>
          </cell>
          <cell r="M126" t="str">
            <v>hadorn.paul@gmail.com</v>
          </cell>
          <cell r="N126">
            <v>0</v>
          </cell>
          <cell r="O126">
            <v>0</v>
          </cell>
          <cell r="P126">
            <v>55</v>
          </cell>
          <cell r="Q126">
            <v>1</v>
          </cell>
          <cell r="R126">
            <v>0</v>
          </cell>
          <cell r="S126" t="str">
            <v xml:space="preserve"> </v>
          </cell>
          <cell r="T126" t="str">
            <v>Achtung: Keine Preiserhöhung Winter vorgesehen</v>
          </cell>
          <cell r="U126" t="str">
            <v>Lagerumzug vom 6.-17. Nov. Eingeschränkte Verfügbarkeit</v>
          </cell>
          <cell r="V126" t="str">
            <v xml:space="preserve"> 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</row>
        <row r="127">
          <cell r="B127">
            <v>6024</v>
          </cell>
          <cell r="C127" t="str">
            <v xml:space="preserve"> </v>
          </cell>
          <cell r="D127" t="str">
            <v xml:space="preserve"> </v>
          </cell>
          <cell r="E127" t="str">
            <v>HAUSWIRTH DANIEL</v>
          </cell>
          <cell r="F127" t="str">
            <v>PNEUSERVICE</v>
          </cell>
          <cell r="G127" t="str">
            <v xml:space="preserve"> </v>
          </cell>
          <cell r="H127" t="str">
            <v>ROHR</v>
          </cell>
          <cell r="I127" t="str">
            <v>3785 GSTEIG BE</v>
          </cell>
          <cell r="J127" t="str">
            <v xml:space="preserve"> </v>
          </cell>
          <cell r="K127" t="str">
            <v>033 755 12 62</v>
          </cell>
          <cell r="L127" t="str">
            <v xml:space="preserve"> </v>
          </cell>
          <cell r="M127">
            <v>0</v>
          </cell>
          <cell r="N127">
            <v>0</v>
          </cell>
          <cell r="O127">
            <v>0</v>
          </cell>
          <cell r="P127">
            <v>55</v>
          </cell>
          <cell r="Q127">
            <v>1</v>
          </cell>
          <cell r="R127">
            <v>0</v>
          </cell>
          <cell r="S127" t="str">
            <v xml:space="preserve"> </v>
          </cell>
          <cell r="T127" t="str">
            <v>Achtung: Keine Preiserhöhung Winter vorgesehen</v>
          </cell>
          <cell r="U127" t="str">
            <v>Lagerumzug vom 6.-17. Nov. Eingeschränkte Verfügbarkeit</v>
          </cell>
          <cell r="V127" t="str">
            <v xml:space="preserve"> 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</row>
        <row r="128">
          <cell r="B128">
            <v>150007</v>
          </cell>
          <cell r="C128" t="str">
            <v xml:space="preserve">GESCHLOSEN </v>
          </cell>
          <cell r="D128" t="str">
            <v xml:space="preserve">GESCHLOSEN </v>
          </cell>
          <cell r="E128" t="str">
            <v>HAZAL AUTO-FOURNITURES SARL</v>
          </cell>
          <cell r="F128">
            <v>0</v>
          </cell>
          <cell r="G128" t="str">
            <v xml:space="preserve"> </v>
          </cell>
          <cell r="H128" t="str">
            <v>RTE DE RENENS 1B</v>
          </cell>
          <cell r="I128" t="str">
            <v>1030 BUSSIGNY</v>
          </cell>
          <cell r="J128" t="str">
            <v xml:space="preserve"> </v>
          </cell>
          <cell r="K128" t="str">
            <v>021 635 35 80</v>
          </cell>
          <cell r="L128" t="str">
            <v xml:space="preserve"> </v>
          </cell>
          <cell r="M128" t="str">
            <v>hasan@hazal.ch</v>
          </cell>
          <cell r="N128">
            <v>0</v>
          </cell>
          <cell r="O128">
            <v>0</v>
          </cell>
          <cell r="P128">
            <v>55</v>
          </cell>
          <cell r="Q128">
            <v>1</v>
          </cell>
          <cell r="R128">
            <v>0</v>
          </cell>
          <cell r="S128" t="str">
            <v xml:space="preserve"> </v>
          </cell>
          <cell r="T128" t="str">
            <v>PKW / SUV / VAN unverändert zu 1. September 2017</v>
          </cell>
          <cell r="U128" t="str">
            <v xml:space="preserve">Cooper 4x4 „Off Road“, Preisanpassung 1.5% </v>
          </cell>
          <cell r="V128" t="str">
            <v xml:space="preserve"> </v>
          </cell>
          <cell r="W128">
            <v>195</v>
          </cell>
          <cell r="X128">
            <v>0</v>
          </cell>
          <cell r="Y128">
            <v>0</v>
          </cell>
          <cell r="Z128">
            <v>0</v>
          </cell>
          <cell r="AA128">
            <v>18</v>
          </cell>
          <cell r="AB128">
            <v>0</v>
          </cell>
          <cell r="AC128">
            <v>0</v>
          </cell>
          <cell r="AD128" t="str">
            <v xml:space="preserve"> </v>
          </cell>
          <cell r="AE128" t="str">
            <v xml:space="preserve"> 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195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16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2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</row>
        <row r="129">
          <cell r="B129">
            <v>6105</v>
          </cell>
          <cell r="C129" t="str">
            <v xml:space="preserve"> </v>
          </cell>
          <cell r="D129" t="str">
            <v xml:space="preserve"> </v>
          </cell>
          <cell r="E129" t="str">
            <v>HEINZ RUCH GMBH</v>
          </cell>
          <cell r="F129" t="str">
            <v>HYUNDAI CENTER</v>
          </cell>
          <cell r="G129" t="str">
            <v xml:space="preserve"> </v>
          </cell>
          <cell r="H129" t="str">
            <v>ZUERICH-BERNSTR.52</v>
          </cell>
          <cell r="I129" t="str">
            <v>3429 HOECHSTETTEN BE</v>
          </cell>
          <cell r="J129" t="str">
            <v xml:space="preserve"> </v>
          </cell>
          <cell r="K129" t="str">
            <v>034 413 18 80</v>
          </cell>
          <cell r="L129" t="str">
            <v xml:space="preserve"> </v>
          </cell>
          <cell r="M129" t="str">
            <v>marcel.salvisberg@hyundairuch.ch</v>
          </cell>
          <cell r="N129">
            <v>0</v>
          </cell>
          <cell r="O129">
            <v>0</v>
          </cell>
          <cell r="P129">
            <v>55</v>
          </cell>
          <cell r="Q129">
            <v>1</v>
          </cell>
          <cell r="R129">
            <v>0</v>
          </cell>
          <cell r="S129" t="str">
            <v xml:space="preserve"> </v>
          </cell>
          <cell r="T129" t="str">
            <v>Achtung: Keine Preiserhöhung Winter vorgesehen</v>
          </cell>
          <cell r="U129" t="str">
            <v>Lagerumzug vom 6.-17. Nov. Eingeschränkte Verfügbarkeit</v>
          </cell>
          <cell r="V129" t="str">
            <v xml:space="preserve"> 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</row>
        <row r="130">
          <cell r="B130">
            <v>2376</v>
          </cell>
          <cell r="C130" t="str">
            <v xml:space="preserve">GESCHLOSEN </v>
          </cell>
          <cell r="D130" t="str">
            <v xml:space="preserve">GESCHLOSEN </v>
          </cell>
          <cell r="E130" t="str">
            <v>HIRSCHI DISTRIBUTION SA</v>
          </cell>
          <cell r="F130" t="str">
            <v>DEPOT CENTRALE</v>
          </cell>
          <cell r="G130" t="str">
            <v xml:space="preserve"> </v>
          </cell>
          <cell r="H130" t="str">
            <v>RUE DE LA GACHETTE 9</v>
          </cell>
          <cell r="I130" t="str">
            <v>2065 SAVAGNIER</v>
          </cell>
          <cell r="J130" t="str">
            <v xml:space="preserve"> </v>
          </cell>
          <cell r="K130" t="str">
            <v>032 853 28 20</v>
          </cell>
          <cell r="L130" t="str">
            <v xml:space="preserve"> </v>
          </cell>
          <cell r="M130" t="str">
            <v>info@hirschidistribution.ch</v>
          </cell>
          <cell r="N130">
            <v>0</v>
          </cell>
          <cell r="O130">
            <v>0</v>
          </cell>
          <cell r="P130">
            <v>55</v>
          </cell>
          <cell r="Q130">
            <v>1</v>
          </cell>
          <cell r="R130">
            <v>0</v>
          </cell>
          <cell r="S130" t="str">
            <v xml:space="preserve"> </v>
          </cell>
          <cell r="T130" t="str">
            <v>PKW / SUV / VAN unverändert zu 1. September 2017</v>
          </cell>
          <cell r="U130" t="str">
            <v xml:space="preserve">Cooper 4x4 „Off Road“, Preisanpassung 1.5% </v>
          </cell>
          <cell r="V130" t="str">
            <v xml:space="preserve"> </v>
          </cell>
          <cell r="W130">
            <v>6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 t="str">
            <v xml:space="preserve"> </v>
          </cell>
          <cell r="AE130" t="str">
            <v xml:space="preserve"> 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6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</row>
        <row r="131">
          <cell r="B131">
            <v>6353</v>
          </cell>
          <cell r="C131" t="str">
            <v>RETAILER</v>
          </cell>
          <cell r="D131" t="str">
            <v>RETAILER</v>
          </cell>
          <cell r="E131" t="str">
            <v>HOFSTETTER ALFRED</v>
          </cell>
          <cell r="F131" t="str">
            <v>PNEUHANDEL</v>
          </cell>
          <cell r="G131" t="str">
            <v xml:space="preserve"> </v>
          </cell>
          <cell r="H131" t="str">
            <v>HAUPTSTR. 11</v>
          </cell>
          <cell r="I131" t="str">
            <v>2535 FRINVILLIER BE</v>
          </cell>
          <cell r="J131" t="str">
            <v xml:space="preserve"> </v>
          </cell>
          <cell r="K131" t="str">
            <v>032 358 18 16</v>
          </cell>
          <cell r="L131" t="str">
            <v xml:space="preserve"> </v>
          </cell>
          <cell r="M131" t="str">
            <v>garage.hofstetter@bluewin.ch</v>
          </cell>
          <cell r="N131">
            <v>0</v>
          </cell>
          <cell r="O131">
            <v>0</v>
          </cell>
          <cell r="P131">
            <v>55</v>
          </cell>
          <cell r="Q131">
            <v>1</v>
          </cell>
          <cell r="R131">
            <v>0</v>
          </cell>
          <cell r="S131" t="str">
            <v xml:space="preserve"> </v>
          </cell>
          <cell r="T131" t="str">
            <v>PKW / SUV / VAN unverändert zu 1. September 2017</v>
          </cell>
          <cell r="U131" t="str">
            <v xml:space="preserve">Cooper 4x4 „Off Road“, Preisanpassung 1.5% </v>
          </cell>
          <cell r="V131" t="str">
            <v xml:space="preserve"> </v>
          </cell>
          <cell r="W131">
            <v>36</v>
          </cell>
          <cell r="X131">
            <v>0.22222222222222221</v>
          </cell>
          <cell r="Y131">
            <v>8</v>
          </cell>
          <cell r="Z131">
            <v>1.375</v>
          </cell>
          <cell r="AA131">
            <v>11</v>
          </cell>
          <cell r="AB131">
            <v>0</v>
          </cell>
          <cell r="AC131">
            <v>0</v>
          </cell>
          <cell r="AD131" t="str">
            <v xml:space="preserve"> </v>
          </cell>
          <cell r="AE131" t="str">
            <v xml:space="preserve"> 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22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14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4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4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1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10</v>
          </cell>
          <cell r="BU131">
            <v>0</v>
          </cell>
          <cell r="BV131">
            <v>0</v>
          </cell>
        </row>
        <row r="132">
          <cell r="B132">
            <v>6407</v>
          </cell>
          <cell r="C132" t="str">
            <v>CAR DEALER</v>
          </cell>
          <cell r="D132" t="str">
            <v>CAR DEALER</v>
          </cell>
          <cell r="E132" t="str">
            <v>IAMARTINO NICOLA</v>
          </cell>
          <cell r="F132" t="str">
            <v>PNEUSERVICE</v>
          </cell>
          <cell r="G132" t="str">
            <v xml:space="preserve"> </v>
          </cell>
          <cell r="H132" t="str">
            <v>18 RTE COLONDALLES</v>
          </cell>
          <cell r="I132" t="str">
            <v>1820 MONTREUX</v>
          </cell>
          <cell r="J132" t="str">
            <v xml:space="preserve"> </v>
          </cell>
          <cell r="K132" t="str">
            <v>021 963 13 14</v>
          </cell>
          <cell r="L132" t="str">
            <v xml:space="preserve"> </v>
          </cell>
          <cell r="M132">
            <v>0</v>
          </cell>
          <cell r="N132">
            <v>0</v>
          </cell>
          <cell r="O132">
            <v>0</v>
          </cell>
          <cell r="P132">
            <v>55</v>
          </cell>
          <cell r="Q132">
            <v>1</v>
          </cell>
          <cell r="R132">
            <v>0</v>
          </cell>
          <cell r="S132" t="str">
            <v xml:space="preserve"> </v>
          </cell>
          <cell r="T132" t="str">
            <v>PKW / SUV / VAN unverändert zu 1. September 2017</v>
          </cell>
          <cell r="U132" t="str">
            <v xml:space="preserve">Cooper 4x4 „Off Road“, Preisanpassung 1.5% </v>
          </cell>
          <cell r="V132" t="str">
            <v xml:space="preserve"> </v>
          </cell>
          <cell r="W132">
            <v>8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 t="str">
            <v xml:space="preserve"> </v>
          </cell>
          <cell r="AE132" t="str">
            <v xml:space="preserve"> 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8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</row>
        <row r="133">
          <cell r="B133">
            <v>150052</v>
          </cell>
          <cell r="C133" t="str">
            <v>RETAILER</v>
          </cell>
          <cell r="D133" t="str">
            <v>RETAILER</v>
          </cell>
          <cell r="E133" t="str">
            <v>IKAS Car-Performance AG</v>
          </cell>
          <cell r="F133">
            <v>0</v>
          </cell>
          <cell r="G133" t="str">
            <v xml:space="preserve"> </v>
          </cell>
          <cell r="H133" t="str">
            <v>Allmei 3</v>
          </cell>
          <cell r="I133" t="str">
            <v>3930 Visp</v>
          </cell>
          <cell r="J133" t="str">
            <v xml:space="preserve"> </v>
          </cell>
          <cell r="K133" t="str">
            <v>027 945 16 45</v>
          </cell>
          <cell r="L133" t="str">
            <v xml:space="preserve"> </v>
          </cell>
          <cell r="M133" t="str">
            <v>info@ikas.ch</v>
          </cell>
          <cell r="N133">
            <v>0</v>
          </cell>
          <cell r="O133">
            <v>0</v>
          </cell>
          <cell r="P133">
            <v>55</v>
          </cell>
          <cell r="Q133">
            <v>1</v>
          </cell>
          <cell r="R133">
            <v>0</v>
          </cell>
          <cell r="S133" t="str">
            <v xml:space="preserve"> </v>
          </cell>
          <cell r="T133" t="str">
            <v>PKW / SUV / VAN unverändert zu 1. September 2017</v>
          </cell>
          <cell r="U133" t="str">
            <v xml:space="preserve">Cooper 4x4 „Off Road“, Preisanpassung 1.5% </v>
          </cell>
          <cell r="V133" t="str">
            <v xml:space="preserve"> </v>
          </cell>
          <cell r="W133">
            <v>18</v>
          </cell>
          <cell r="X133">
            <v>6.0555555555555554</v>
          </cell>
          <cell r="Y133">
            <v>109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 t="str">
            <v>f85150052ii</v>
          </cell>
          <cell r="AE133" t="str">
            <v xml:space="preserve"> 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12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6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96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13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</row>
        <row r="134">
          <cell r="B134">
            <v>4618</v>
          </cell>
          <cell r="C134" t="str">
            <v>RETAILER</v>
          </cell>
          <cell r="D134" t="str">
            <v>RETAILER</v>
          </cell>
          <cell r="E134" t="str">
            <v>JEANNERET PNEUS</v>
          </cell>
          <cell r="F134" t="str">
            <v>SUCC. RICHARD GERBER</v>
          </cell>
          <cell r="G134" t="str">
            <v>Richard Gerber</v>
          </cell>
          <cell r="H134" t="str">
            <v>LE PREVOUX 30</v>
          </cell>
          <cell r="I134" t="str">
            <v>2400 LE PREVOUX NE</v>
          </cell>
          <cell r="J134" t="str">
            <v xml:space="preserve"> </v>
          </cell>
          <cell r="K134" t="str">
            <v>032 931 12 70</v>
          </cell>
          <cell r="L134" t="str">
            <v xml:space="preserve"> </v>
          </cell>
          <cell r="M134" t="str">
            <v>pneus.jeanneret@bluewin.ch</v>
          </cell>
          <cell r="N134">
            <v>0</v>
          </cell>
          <cell r="O134">
            <v>0</v>
          </cell>
          <cell r="P134">
            <v>55</v>
          </cell>
          <cell r="Q134">
            <v>1</v>
          </cell>
          <cell r="R134">
            <v>0</v>
          </cell>
          <cell r="S134" t="str">
            <v xml:space="preserve"> </v>
          </cell>
          <cell r="T134" t="str">
            <v>PKW / SUV / VAN unverändert zu 1. September 2017</v>
          </cell>
          <cell r="U134" t="str">
            <v xml:space="preserve">Cooper 4x4 „Off Road“, Preisanpassung 1.5% </v>
          </cell>
          <cell r="V134" t="str">
            <v xml:space="preserve"> </v>
          </cell>
          <cell r="W134">
            <v>8</v>
          </cell>
          <cell r="X134">
            <v>2</v>
          </cell>
          <cell r="Y134">
            <v>16</v>
          </cell>
          <cell r="Z134">
            <v>0.25</v>
          </cell>
          <cell r="AA134">
            <v>4</v>
          </cell>
          <cell r="AB134">
            <v>0</v>
          </cell>
          <cell r="AC134">
            <v>0</v>
          </cell>
          <cell r="AD134" t="str">
            <v xml:space="preserve"> </v>
          </cell>
          <cell r="AE134" t="str">
            <v xml:space="preserve"> 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6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2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8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8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4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</row>
        <row r="135">
          <cell r="B135">
            <v>2520</v>
          </cell>
          <cell r="C135" t="str">
            <v>RETAILER PLUS LARGE STG</v>
          </cell>
          <cell r="D135" t="str">
            <v>RETAILER PLUS LARGE STG</v>
          </cell>
          <cell r="E135" t="str">
            <v>JF SA</v>
          </cell>
          <cell r="F135" t="str">
            <v>PNEUS</v>
          </cell>
          <cell r="G135" t="str">
            <v xml:space="preserve"> </v>
          </cell>
          <cell r="H135" t="str">
            <v>RTE DE COURGENAY 21</v>
          </cell>
          <cell r="I135" t="str">
            <v>2900 PORRENTRUY</v>
          </cell>
          <cell r="J135" t="str">
            <v xml:space="preserve"> </v>
          </cell>
          <cell r="K135" t="str">
            <v>032 466 63 39</v>
          </cell>
          <cell r="L135" t="str">
            <v xml:space="preserve"> </v>
          </cell>
          <cell r="M135" t="str">
            <v>jfpneus@bluewin.ch</v>
          </cell>
          <cell r="N135">
            <v>0</v>
          </cell>
          <cell r="O135">
            <v>0</v>
          </cell>
          <cell r="P135">
            <v>55</v>
          </cell>
          <cell r="Q135">
            <v>1</v>
          </cell>
          <cell r="R135">
            <v>0</v>
          </cell>
          <cell r="S135" t="str">
            <v xml:space="preserve"> </v>
          </cell>
          <cell r="T135" t="str">
            <v>PKW / SUV / VAN unverändert zu 1. September 2017</v>
          </cell>
          <cell r="U135" t="str">
            <v xml:space="preserve">Cooper 4x4 „Off Road“, Preisanpassung 1.5% </v>
          </cell>
          <cell r="V135" t="str">
            <v xml:space="preserve"> </v>
          </cell>
          <cell r="W135">
            <v>87</v>
          </cell>
          <cell r="X135">
            <v>1.2988505747126438</v>
          </cell>
          <cell r="Y135">
            <v>113</v>
          </cell>
          <cell r="Z135">
            <v>0.12389380530973451</v>
          </cell>
          <cell r="AA135">
            <v>14</v>
          </cell>
          <cell r="AB135">
            <v>0</v>
          </cell>
          <cell r="AC135">
            <v>0</v>
          </cell>
          <cell r="AD135" t="str">
            <v>f85002520ch</v>
          </cell>
          <cell r="AE135" t="str">
            <v xml:space="preserve"> </v>
          </cell>
          <cell r="AF135">
            <v>0</v>
          </cell>
          <cell r="AG135">
            <v>48</v>
          </cell>
          <cell r="AH135">
            <v>0</v>
          </cell>
          <cell r="AI135">
            <v>0</v>
          </cell>
          <cell r="AJ135">
            <v>48</v>
          </cell>
          <cell r="AK135">
            <v>61</v>
          </cell>
          <cell r="AL135">
            <v>42254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26</v>
          </cell>
          <cell r="AS135">
            <v>0</v>
          </cell>
          <cell r="AT135">
            <v>0</v>
          </cell>
          <cell r="AU135">
            <v>52</v>
          </cell>
          <cell r="AV135">
            <v>0</v>
          </cell>
          <cell r="AW135">
            <v>0</v>
          </cell>
          <cell r="AX135">
            <v>52</v>
          </cell>
          <cell r="AY135">
            <v>85</v>
          </cell>
          <cell r="AZ135">
            <v>42635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28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10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4</v>
          </cell>
          <cell r="BU135">
            <v>0</v>
          </cell>
          <cell r="BV135">
            <v>0</v>
          </cell>
        </row>
        <row r="136">
          <cell r="B136">
            <v>5370</v>
          </cell>
          <cell r="C136" t="str">
            <v>RETAILER PLUS LARGE STG</v>
          </cell>
          <cell r="D136" t="str">
            <v>RETAILER PLUS LARGE STG</v>
          </cell>
          <cell r="E136" t="str">
            <v>JF SA</v>
          </cell>
          <cell r="F136" t="str">
            <v>PNEUS</v>
          </cell>
          <cell r="G136" t="str">
            <v xml:space="preserve"> </v>
          </cell>
          <cell r="H136" t="str">
            <v>RUE EMILE-BOECHAT 51</v>
          </cell>
          <cell r="I136" t="str">
            <v>2800 DELEMONT</v>
          </cell>
          <cell r="J136" t="str">
            <v xml:space="preserve"> </v>
          </cell>
          <cell r="K136" t="str">
            <v>032 423 26 62</v>
          </cell>
          <cell r="L136" t="str">
            <v xml:space="preserve"> </v>
          </cell>
          <cell r="M136" t="str">
            <v>jfpneusdelemont@bluewin.ch</v>
          </cell>
          <cell r="N136">
            <v>0</v>
          </cell>
          <cell r="O136">
            <v>0</v>
          </cell>
          <cell r="P136">
            <v>55</v>
          </cell>
          <cell r="Q136">
            <v>1</v>
          </cell>
          <cell r="R136">
            <v>0</v>
          </cell>
          <cell r="S136" t="str">
            <v xml:space="preserve"> </v>
          </cell>
          <cell r="T136" t="str">
            <v>PKW / SUV / VAN unverändert zu 1. September 2017</v>
          </cell>
          <cell r="U136" t="str">
            <v xml:space="preserve">Cooper 4x4 „Off Road“, Preisanpassung 1.5% </v>
          </cell>
          <cell r="V136" t="str">
            <v xml:space="preserve"> </v>
          </cell>
          <cell r="W136">
            <v>149</v>
          </cell>
          <cell r="X136">
            <v>1.2013422818791946</v>
          </cell>
          <cell r="Y136">
            <v>179</v>
          </cell>
          <cell r="Z136">
            <v>0.18994413407821228</v>
          </cell>
          <cell r="AA136">
            <v>34</v>
          </cell>
          <cell r="AB136">
            <v>0</v>
          </cell>
          <cell r="AC136">
            <v>0</v>
          </cell>
          <cell r="AD136" t="str">
            <v>f85005370ch</v>
          </cell>
          <cell r="AE136" t="str">
            <v xml:space="preserve"> </v>
          </cell>
          <cell r="AF136">
            <v>0</v>
          </cell>
          <cell r="AG136">
            <v>50</v>
          </cell>
          <cell r="AH136">
            <v>0</v>
          </cell>
          <cell r="AI136">
            <v>0</v>
          </cell>
          <cell r="AJ136">
            <v>50</v>
          </cell>
          <cell r="AK136">
            <v>107</v>
          </cell>
          <cell r="AL136">
            <v>42254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42</v>
          </cell>
          <cell r="AS136">
            <v>0</v>
          </cell>
          <cell r="AT136">
            <v>0</v>
          </cell>
          <cell r="AU136">
            <v>56</v>
          </cell>
          <cell r="AV136">
            <v>0</v>
          </cell>
          <cell r="AW136">
            <v>0</v>
          </cell>
          <cell r="AX136">
            <v>56</v>
          </cell>
          <cell r="AY136">
            <v>113</v>
          </cell>
          <cell r="AZ136">
            <v>42635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66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32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2</v>
          </cell>
          <cell r="BU136">
            <v>0</v>
          </cell>
          <cell r="BV136">
            <v>0</v>
          </cell>
        </row>
        <row r="137">
          <cell r="B137">
            <v>8300</v>
          </cell>
          <cell r="C137" t="str">
            <v>RETAILER</v>
          </cell>
          <cell r="D137" t="str">
            <v>RETAILER</v>
          </cell>
          <cell r="E137" t="str">
            <v>JM PNEUS</v>
          </cell>
          <cell r="F137" t="str">
            <v>JEAN MARCEL YERSIN ET CIE</v>
          </cell>
          <cell r="G137">
            <v>0</v>
          </cell>
          <cell r="H137" t="str">
            <v>RUE DE LA GARE 7</v>
          </cell>
          <cell r="I137" t="str">
            <v>2035 CORCELLES NE</v>
          </cell>
          <cell r="J137" t="str">
            <v xml:space="preserve"> </v>
          </cell>
          <cell r="K137" t="str">
            <v>032 730 64 50</v>
          </cell>
          <cell r="L137" t="str">
            <v xml:space="preserve"> </v>
          </cell>
          <cell r="M137" t="str">
            <v>jmpneuscorcelles@bluewin.ch</v>
          </cell>
          <cell r="N137">
            <v>0</v>
          </cell>
          <cell r="O137">
            <v>0</v>
          </cell>
          <cell r="P137">
            <v>55</v>
          </cell>
          <cell r="Q137">
            <v>1</v>
          </cell>
          <cell r="R137">
            <v>0</v>
          </cell>
          <cell r="S137" t="str">
            <v xml:space="preserve"> </v>
          </cell>
          <cell r="T137" t="str">
            <v>PKW / SUV / VAN unverändert zu 1. September 2017</v>
          </cell>
          <cell r="U137" t="str">
            <v xml:space="preserve">Cooper 4x4 „Off Road“, Preisanpassung 1.5% </v>
          </cell>
          <cell r="V137" t="str">
            <v xml:space="preserve"> </v>
          </cell>
          <cell r="W137">
            <v>14</v>
          </cell>
          <cell r="X137">
            <v>1.7857142857142858</v>
          </cell>
          <cell r="Y137">
            <v>25</v>
          </cell>
          <cell r="Z137">
            <v>0.12</v>
          </cell>
          <cell r="AA137">
            <v>3</v>
          </cell>
          <cell r="AB137">
            <v>0</v>
          </cell>
          <cell r="AC137">
            <v>0</v>
          </cell>
          <cell r="AD137" t="str">
            <v>f85008300</v>
          </cell>
          <cell r="AE137" t="str">
            <v xml:space="preserve"> 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10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4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25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2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</v>
          </cell>
          <cell r="BU137">
            <v>0</v>
          </cell>
          <cell r="BV137">
            <v>0</v>
          </cell>
        </row>
        <row r="138">
          <cell r="B138">
            <v>2640</v>
          </cell>
          <cell r="C138" t="str">
            <v>RETAILER</v>
          </cell>
          <cell r="D138" t="str">
            <v>RETAILER</v>
          </cell>
          <cell r="E138" t="str">
            <v>KOLLY DENIS</v>
          </cell>
          <cell r="F138" t="str">
            <v>PNEUS-SERVICE</v>
          </cell>
          <cell r="G138" t="str">
            <v xml:space="preserve"> </v>
          </cell>
          <cell r="H138" t="str">
            <v>ROUTE DES CHARRIERES</v>
          </cell>
          <cell r="I138" t="str">
            <v>1649 PONT-LA-VILLE</v>
          </cell>
          <cell r="J138" t="str">
            <v xml:space="preserve"> </v>
          </cell>
          <cell r="K138" t="str">
            <v>026 413 23 89</v>
          </cell>
          <cell r="L138" t="str">
            <v xml:space="preserve"> </v>
          </cell>
          <cell r="M138" t="str">
            <v>kollypneus@bluewin.ch</v>
          </cell>
          <cell r="N138">
            <v>0</v>
          </cell>
          <cell r="O138">
            <v>0</v>
          </cell>
          <cell r="P138">
            <v>55</v>
          </cell>
          <cell r="Q138">
            <v>1</v>
          </cell>
          <cell r="R138">
            <v>0</v>
          </cell>
          <cell r="S138" t="str">
            <v xml:space="preserve"> </v>
          </cell>
          <cell r="T138" t="str">
            <v>PKW / SUV / VAN unverändert zu 1. September 2017</v>
          </cell>
          <cell r="U138" t="str">
            <v xml:space="preserve">Cooper 4x4 „Off Road“, Preisanpassung 1.5% </v>
          </cell>
          <cell r="V138" t="str">
            <v xml:space="preserve"> </v>
          </cell>
          <cell r="W138">
            <v>309</v>
          </cell>
          <cell r="X138">
            <v>1.4660194174757282</v>
          </cell>
          <cell r="Y138">
            <v>453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 xml:space="preserve"> </v>
          </cell>
          <cell r="AE138" t="str">
            <v xml:space="preserve"> </v>
          </cell>
          <cell r="AF138">
            <v>0</v>
          </cell>
          <cell r="AG138">
            <v>145</v>
          </cell>
          <cell r="AH138">
            <v>0</v>
          </cell>
          <cell r="AI138">
            <v>0</v>
          </cell>
          <cell r="AJ138">
            <v>145</v>
          </cell>
          <cell r="AK138">
            <v>301</v>
          </cell>
          <cell r="AL138">
            <v>42212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8</v>
          </cell>
          <cell r="AS138">
            <v>0</v>
          </cell>
          <cell r="AT138">
            <v>0</v>
          </cell>
          <cell r="AU138">
            <v>228</v>
          </cell>
          <cell r="AV138">
            <v>0</v>
          </cell>
          <cell r="AW138">
            <v>0</v>
          </cell>
          <cell r="AX138">
            <v>228</v>
          </cell>
          <cell r="AY138">
            <v>327</v>
          </cell>
          <cell r="AZ138">
            <v>42639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126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</row>
        <row r="139">
          <cell r="B139">
            <v>150022</v>
          </cell>
          <cell r="C139" t="str">
            <v xml:space="preserve"> </v>
          </cell>
          <cell r="D139" t="str">
            <v xml:space="preserve"> </v>
          </cell>
          <cell r="E139" t="str">
            <v>K-Street Tuning</v>
          </cell>
          <cell r="F139">
            <v>0</v>
          </cell>
          <cell r="G139" t="str">
            <v xml:space="preserve"> </v>
          </cell>
          <cell r="H139" t="str">
            <v>Warpelstrasse 7</v>
          </cell>
          <cell r="I139" t="str">
            <v>3186 Duedingen</v>
          </cell>
          <cell r="J139" t="str">
            <v xml:space="preserve"> </v>
          </cell>
          <cell r="K139" t="str">
            <v>026 492 03 17</v>
          </cell>
          <cell r="L139" t="str">
            <v xml:space="preserve"> </v>
          </cell>
          <cell r="M139" t="str">
            <v>info@k-street.ch</v>
          </cell>
          <cell r="N139">
            <v>0</v>
          </cell>
          <cell r="O139">
            <v>0</v>
          </cell>
          <cell r="P139">
            <v>55</v>
          </cell>
          <cell r="Q139">
            <v>1</v>
          </cell>
          <cell r="R139">
            <v>0</v>
          </cell>
          <cell r="S139" t="str">
            <v xml:space="preserve"> </v>
          </cell>
          <cell r="T139" t="str">
            <v>Achtung: Keine Preiserhöhung Winter vorgesehen</v>
          </cell>
          <cell r="U139" t="str">
            <v>Lagerumzug vom 6.-17. Nov. Eingeschränkte Verfügbarkeit</v>
          </cell>
          <cell r="V139" t="str">
            <v xml:space="preserve"> 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</row>
        <row r="140">
          <cell r="B140">
            <v>100076</v>
          </cell>
          <cell r="C140" t="str">
            <v xml:space="preserve"> </v>
          </cell>
          <cell r="D140" t="str">
            <v xml:space="preserve"> </v>
          </cell>
          <cell r="E140" t="str">
            <v>KURTH &amp; SCHEIDEGGER GMBH</v>
          </cell>
          <cell r="F140" t="str">
            <v>PNEUHAUS</v>
          </cell>
          <cell r="G140" t="str">
            <v xml:space="preserve"> </v>
          </cell>
          <cell r="H140" t="str">
            <v>DORFSTR. 23</v>
          </cell>
          <cell r="I140" t="str">
            <v>3424 NIEDEROESCH</v>
          </cell>
          <cell r="J140" t="str">
            <v xml:space="preserve"> </v>
          </cell>
          <cell r="K140" t="str">
            <v>034 413 17 81</v>
          </cell>
          <cell r="L140" t="str">
            <v xml:space="preserve"> </v>
          </cell>
          <cell r="M140" t="str">
            <v>info@kurth-scheidegger.ch</v>
          </cell>
          <cell r="N140">
            <v>0</v>
          </cell>
          <cell r="O140">
            <v>0</v>
          </cell>
          <cell r="P140">
            <v>55</v>
          </cell>
          <cell r="Q140">
            <v>1</v>
          </cell>
          <cell r="R140">
            <v>0</v>
          </cell>
          <cell r="S140" t="str">
            <v xml:space="preserve"> </v>
          </cell>
          <cell r="T140" t="str">
            <v>Achtung: Keine Preiserhöhung Winter vorgesehen</v>
          </cell>
          <cell r="U140" t="str">
            <v>Lagerumzug vom 6.-17. Nov. Eingeschränkte Verfügbarkeit</v>
          </cell>
          <cell r="V140" t="str">
            <v xml:space="preserve"> 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8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</row>
        <row r="141">
          <cell r="B141">
            <v>6681</v>
          </cell>
          <cell r="C141" t="str">
            <v>RETAILER</v>
          </cell>
          <cell r="D141" t="str">
            <v>RETAILER</v>
          </cell>
          <cell r="E141" t="str">
            <v>KWR DISTRIBUTION</v>
          </cell>
          <cell r="F141" t="str">
            <v>T. KIENER</v>
          </cell>
          <cell r="G141" t="str">
            <v>T. Kiener</v>
          </cell>
          <cell r="H141" t="str">
            <v>LA VY DU VEYRON 11</v>
          </cell>
          <cell r="I141" t="str">
            <v>1144 BALLENS VD</v>
          </cell>
          <cell r="J141" t="str">
            <v xml:space="preserve"> </v>
          </cell>
          <cell r="K141" t="str">
            <v>021 809 51 92</v>
          </cell>
          <cell r="L141" t="str">
            <v xml:space="preserve"> </v>
          </cell>
          <cell r="M141" t="str">
            <v>kwr.kiener@bluewin.ch</v>
          </cell>
          <cell r="N141">
            <v>0</v>
          </cell>
          <cell r="O141">
            <v>0</v>
          </cell>
          <cell r="P141">
            <v>55</v>
          </cell>
          <cell r="Q141">
            <v>1</v>
          </cell>
          <cell r="R141">
            <v>0</v>
          </cell>
          <cell r="S141" t="str">
            <v xml:space="preserve"> </v>
          </cell>
          <cell r="T141" t="str">
            <v>PKW / SUV / VAN unverändert zu 1. September 2017</v>
          </cell>
          <cell r="U141" t="str">
            <v xml:space="preserve">Cooper 4x4 „Off Road“, Preisanpassung 1.5% </v>
          </cell>
          <cell r="V141" t="str">
            <v xml:space="preserve"> </v>
          </cell>
          <cell r="W141">
            <v>108</v>
          </cell>
          <cell r="X141">
            <v>1.0092592592592593</v>
          </cell>
          <cell r="Y141">
            <v>109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 t="str">
            <v>f85006681jk</v>
          </cell>
          <cell r="AE141" t="str">
            <v xml:space="preserve"> </v>
          </cell>
          <cell r="AF141">
            <v>0</v>
          </cell>
          <cell r="AG141">
            <v>36</v>
          </cell>
          <cell r="AH141">
            <v>0</v>
          </cell>
          <cell r="AI141">
            <v>0</v>
          </cell>
          <cell r="AJ141">
            <v>36</v>
          </cell>
          <cell r="AK141">
            <v>73</v>
          </cell>
          <cell r="AL141">
            <v>42284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35</v>
          </cell>
          <cell r="AS141">
            <v>0</v>
          </cell>
          <cell r="AT141">
            <v>0</v>
          </cell>
          <cell r="AU141">
            <v>44</v>
          </cell>
          <cell r="AV141">
            <v>0</v>
          </cell>
          <cell r="AW141">
            <v>0</v>
          </cell>
          <cell r="AX141">
            <v>44</v>
          </cell>
          <cell r="AY141">
            <v>87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22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</row>
        <row r="142">
          <cell r="B142">
            <v>160028</v>
          </cell>
          <cell r="C142" t="str">
            <v>RETAILER</v>
          </cell>
          <cell r="D142" t="str">
            <v>RETAILER</v>
          </cell>
          <cell r="E142" t="str">
            <v>Lacuna Garage GmbH</v>
          </cell>
          <cell r="F142" t="str">
            <v xml:space="preserve"> </v>
          </cell>
          <cell r="G142" t="str">
            <v xml:space="preserve"> </v>
          </cell>
          <cell r="H142" t="str">
            <v>Via Paradiso 20</v>
          </cell>
          <cell r="I142" t="str">
            <v>6924 Sorengo</v>
          </cell>
          <cell r="J142" t="str">
            <v xml:space="preserve"> </v>
          </cell>
          <cell r="K142" t="str">
            <v>091 994 67 22</v>
          </cell>
          <cell r="L142" t="str">
            <v xml:space="preserve"> </v>
          </cell>
          <cell r="M142" t="str">
            <v>info@lacuna-garage.ch</v>
          </cell>
          <cell r="N142" t="str">
            <v>info@pneucenter.ch</v>
          </cell>
          <cell r="O142">
            <v>0</v>
          </cell>
          <cell r="P142">
            <v>55</v>
          </cell>
          <cell r="Q142">
            <v>1</v>
          </cell>
          <cell r="R142">
            <v>0</v>
          </cell>
          <cell r="S142" t="str">
            <v xml:space="preserve"> </v>
          </cell>
          <cell r="T142" t="str">
            <v>PKW / SUV / VAN unverändert zu 1. September 2017</v>
          </cell>
          <cell r="U142" t="str">
            <v xml:space="preserve">Cooper 4x4 „Off Road“, Preisanpassung 1.5% </v>
          </cell>
          <cell r="V142" t="str">
            <v xml:space="preserve"> 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 t="str">
            <v xml:space="preserve"> </v>
          </cell>
          <cell r="AE142" t="str">
            <v xml:space="preserve"> 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</row>
        <row r="143">
          <cell r="B143">
            <v>6866</v>
          </cell>
          <cell r="C143" t="str">
            <v xml:space="preserve"> </v>
          </cell>
          <cell r="D143" t="str">
            <v xml:space="preserve"> </v>
          </cell>
          <cell r="E143" t="str">
            <v>LEUENBERGER HEINZ</v>
          </cell>
          <cell r="F143" t="str">
            <v>PNEUHANDEL</v>
          </cell>
          <cell r="G143" t="str">
            <v xml:space="preserve"> </v>
          </cell>
          <cell r="H143" t="str">
            <v>BOLLHOELZLIWEG 3</v>
          </cell>
          <cell r="I143" t="str">
            <v>3067 BOLL BE</v>
          </cell>
          <cell r="J143" t="str">
            <v xml:space="preserve"> </v>
          </cell>
          <cell r="K143" t="str">
            <v>031 839 56 50</v>
          </cell>
          <cell r="L143" t="str">
            <v xml:space="preserve"> </v>
          </cell>
          <cell r="M143" t="str">
            <v>info@billigreifen.ch</v>
          </cell>
          <cell r="N143">
            <v>0</v>
          </cell>
          <cell r="O143">
            <v>0</v>
          </cell>
          <cell r="P143">
            <v>55</v>
          </cell>
          <cell r="Q143">
            <v>1</v>
          </cell>
          <cell r="R143">
            <v>0</v>
          </cell>
          <cell r="S143" t="str">
            <v xml:space="preserve"> </v>
          </cell>
          <cell r="T143" t="str">
            <v>Achtung: Keine Preiserhöhung Winter vorgesehen</v>
          </cell>
          <cell r="U143" t="str">
            <v>Lagerumzug vom 6.-17. Nov. Eingeschränkte Verfügbarkeit</v>
          </cell>
          <cell r="V143" t="str">
            <v xml:space="preserve"> 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54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</row>
        <row r="144">
          <cell r="B144">
            <v>160055</v>
          </cell>
          <cell r="C144" t="str">
            <v>RETAILER</v>
          </cell>
          <cell r="D144" t="str">
            <v>RETAILER</v>
          </cell>
          <cell r="E144" t="str">
            <v>Loris Pneumatici Sagl</v>
          </cell>
          <cell r="F144">
            <v>0</v>
          </cell>
          <cell r="G144" t="str">
            <v xml:space="preserve"> </v>
          </cell>
          <cell r="H144" t="str">
            <v>Via Stazione 19</v>
          </cell>
          <cell r="I144" t="str">
            <v>6532 Castione</v>
          </cell>
          <cell r="J144" t="str">
            <v xml:space="preserve"> </v>
          </cell>
          <cell r="K144" t="str">
            <v>091 829 27 11</v>
          </cell>
          <cell r="L144" t="str">
            <v xml:space="preserve"> </v>
          </cell>
          <cell r="M144" t="str">
            <v>lorispneumatici@gmail.com</v>
          </cell>
          <cell r="N144">
            <v>0</v>
          </cell>
          <cell r="O144">
            <v>0</v>
          </cell>
          <cell r="P144">
            <v>55</v>
          </cell>
          <cell r="Q144">
            <v>1</v>
          </cell>
          <cell r="R144">
            <v>0</v>
          </cell>
          <cell r="S144" t="str">
            <v xml:space="preserve"> </v>
          </cell>
          <cell r="T144" t="str">
            <v>PKW / SUV / VAN unverändert zu 1. September 2017</v>
          </cell>
          <cell r="U144" t="str">
            <v xml:space="preserve">Cooper 4x4 „Off Road“, Preisanpassung 1.5% </v>
          </cell>
          <cell r="V144" t="str">
            <v xml:space="preserve"> 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 t="str">
            <v xml:space="preserve"> </v>
          </cell>
          <cell r="AE144" t="str">
            <v xml:space="preserve"> 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</row>
        <row r="145">
          <cell r="B145">
            <v>6865</v>
          </cell>
          <cell r="C145" t="str">
            <v>RETAILER PLUS LARGE</v>
          </cell>
          <cell r="D145" t="str">
            <v>RETAILER PLUS LARGE</v>
          </cell>
          <cell r="E145" t="str">
            <v>MANIVA SAGL</v>
          </cell>
          <cell r="F145" t="str">
            <v>PNEUMATICI</v>
          </cell>
          <cell r="G145" t="str">
            <v xml:space="preserve"> </v>
          </cell>
          <cell r="H145" t="str">
            <v>VIA CAMPAGNA 10</v>
          </cell>
          <cell r="I145" t="str">
            <v>6512 GIUBIASCO</v>
          </cell>
          <cell r="J145" t="str">
            <v xml:space="preserve"> </v>
          </cell>
          <cell r="K145" t="str">
            <v>091 857 44 88</v>
          </cell>
          <cell r="L145" t="str">
            <v xml:space="preserve"> </v>
          </cell>
          <cell r="M145" t="str">
            <v>info@vulcanpneumatici.ch</v>
          </cell>
          <cell r="N145">
            <v>0</v>
          </cell>
          <cell r="O145">
            <v>0</v>
          </cell>
          <cell r="P145">
            <v>55</v>
          </cell>
          <cell r="Q145">
            <v>1</v>
          </cell>
          <cell r="R145">
            <v>0</v>
          </cell>
          <cell r="S145" t="str">
            <v xml:space="preserve"> </v>
          </cell>
          <cell r="T145" t="str">
            <v>PKW / SUV / VAN unverändert zu 1. September 2017</v>
          </cell>
          <cell r="U145" t="str">
            <v xml:space="preserve">Cooper 4x4 „Off Road“, Preisanpassung 1.5% </v>
          </cell>
          <cell r="V145" t="str">
            <v xml:space="preserve"> </v>
          </cell>
          <cell r="W145">
            <v>513</v>
          </cell>
          <cell r="X145">
            <v>2.327485380116959</v>
          </cell>
          <cell r="Y145">
            <v>1194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 t="str">
            <v xml:space="preserve"> </v>
          </cell>
          <cell r="AE145" t="str">
            <v xml:space="preserve"> 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223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290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22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1172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</row>
        <row r="146">
          <cell r="B146">
            <v>8636</v>
          </cell>
          <cell r="C146" t="str">
            <v>RETAILER PLUS LARGE DIRECTION</v>
          </cell>
          <cell r="D146" t="str">
            <v>RETAILER PLUS LARGE DIRECTION</v>
          </cell>
          <cell r="E146" t="str">
            <v>MARCEL VEROLET MONTHEY SA</v>
          </cell>
          <cell r="F146">
            <v>0</v>
          </cell>
          <cell r="G146" t="str">
            <v xml:space="preserve"> </v>
          </cell>
          <cell r="H146" t="str">
            <v>AV. DU SIMPLON 100</v>
          </cell>
          <cell r="I146" t="str">
            <v>1870 MONTHEY VS</v>
          </cell>
          <cell r="J146" t="str">
            <v xml:space="preserve"> </v>
          </cell>
          <cell r="K146" t="str">
            <v>024 472 29 72</v>
          </cell>
          <cell r="L146" t="str">
            <v xml:space="preserve"> </v>
          </cell>
          <cell r="M146" t="str">
            <v>info@verauto.ch</v>
          </cell>
          <cell r="N146">
            <v>0</v>
          </cell>
          <cell r="O146">
            <v>0</v>
          </cell>
          <cell r="P146">
            <v>55</v>
          </cell>
          <cell r="Q146">
            <v>1</v>
          </cell>
          <cell r="R146">
            <v>0</v>
          </cell>
          <cell r="S146" t="str">
            <v xml:space="preserve"> </v>
          </cell>
          <cell r="T146" t="str">
            <v>PKW / SUV / VAN unverändert zu 1. September 2017</v>
          </cell>
          <cell r="U146" t="str">
            <v xml:space="preserve">Cooper 4x4 „Off Road“, Preisanpassung 1.5% </v>
          </cell>
          <cell r="V146" t="str">
            <v xml:space="preserve"> </v>
          </cell>
          <cell r="W146">
            <v>42</v>
          </cell>
          <cell r="X146">
            <v>2.0952380952380953</v>
          </cell>
          <cell r="Y146">
            <v>88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 t="str">
            <v xml:space="preserve"> </v>
          </cell>
          <cell r="AE146" t="str">
            <v xml:space="preserve"> 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26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16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45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43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</row>
        <row r="147">
          <cell r="B147">
            <v>6908</v>
          </cell>
          <cell r="C147" t="str">
            <v xml:space="preserve"> </v>
          </cell>
          <cell r="D147" t="str">
            <v xml:space="preserve"> </v>
          </cell>
          <cell r="E147" t="str">
            <v>MATTI HEINRICH</v>
          </cell>
          <cell r="F147" t="str">
            <v>GARAGE</v>
          </cell>
          <cell r="G147" t="str">
            <v xml:space="preserve"> </v>
          </cell>
          <cell r="H147" t="str">
            <v>OB DER KIRCHE</v>
          </cell>
          <cell r="I147" t="str">
            <v>3792 SAANEN</v>
          </cell>
          <cell r="J147" t="str">
            <v xml:space="preserve"> </v>
          </cell>
          <cell r="K147" t="str">
            <v>033 744 18 44</v>
          </cell>
          <cell r="L147" t="str">
            <v xml:space="preserve"> </v>
          </cell>
          <cell r="M147">
            <v>0</v>
          </cell>
          <cell r="N147">
            <v>0</v>
          </cell>
          <cell r="O147">
            <v>0</v>
          </cell>
          <cell r="P147">
            <v>55</v>
          </cell>
          <cell r="Q147">
            <v>1</v>
          </cell>
          <cell r="R147">
            <v>0</v>
          </cell>
          <cell r="S147" t="str">
            <v xml:space="preserve"> </v>
          </cell>
          <cell r="T147" t="str">
            <v>Achtung: Keine Preiserhöhung Winter vorgesehen</v>
          </cell>
          <cell r="U147" t="str">
            <v>Lagerumzug vom 6.-17. Nov. Eingeschränkte Verfügbarkeit</v>
          </cell>
          <cell r="V147" t="str">
            <v xml:space="preserve"> 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</row>
        <row r="148">
          <cell r="B148">
            <v>6530</v>
          </cell>
          <cell r="C148" t="str">
            <v xml:space="preserve"> </v>
          </cell>
          <cell r="D148" t="str">
            <v xml:space="preserve"> </v>
          </cell>
          <cell r="E148" t="str">
            <v>MAX PERREN AG</v>
          </cell>
          <cell r="F148" t="str">
            <v>GARAGE &amp; PNEUHAUS</v>
          </cell>
          <cell r="G148" t="str">
            <v xml:space="preserve"> </v>
          </cell>
          <cell r="H148" t="str">
            <v>HAEUSERN</v>
          </cell>
          <cell r="I148" t="str">
            <v>3772 ST.STEPHAN BE</v>
          </cell>
          <cell r="J148" t="str">
            <v xml:space="preserve"> </v>
          </cell>
          <cell r="K148" t="str">
            <v>033 722 22 57</v>
          </cell>
          <cell r="L148" t="str">
            <v xml:space="preserve"> </v>
          </cell>
          <cell r="M148" t="str">
            <v>info@perren-ag.ch</v>
          </cell>
          <cell r="N148">
            <v>0</v>
          </cell>
          <cell r="O148">
            <v>0</v>
          </cell>
          <cell r="P148">
            <v>55</v>
          </cell>
          <cell r="Q148">
            <v>1</v>
          </cell>
          <cell r="R148">
            <v>0</v>
          </cell>
          <cell r="S148" t="str">
            <v xml:space="preserve"> </v>
          </cell>
          <cell r="T148" t="str">
            <v>Achtung: Keine Preiserhöhung Winter vorgesehen</v>
          </cell>
          <cell r="U148" t="str">
            <v>Lagerumzug vom 6.-17. Nov. Eingeschränkte Verfügbarkeit</v>
          </cell>
          <cell r="V148" t="str">
            <v xml:space="preserve"> 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</row>
        <row r="149">
          <cell r="B149">
            <v>100030</v>
          </cell>
          <cell r="C149" t="str">
            <v>RETAILER</v>
          </cell>
          <cell r="D149" t="str">
            <v>RETAILER</v>
          </cell>
          <cell r="E149" t="str">
            <v>MAYOR ET FILS</v>
          </cell>
          <cell r="F149" t="str">
            <v>ATELIER MECAN.</v>
          </cell>
          <cell r="G149" t="str">
            <v xml:space="preserve"> </v>
          </cell>
          <cell r="H149" t="str">
            <v>AU VILLAGE</v>
          </cell>
          <cell r="I149" t="str">
            <v>1375 PENTHEREAZ</v>
          </cell>
          <cell r="J149" t="str">
            <v xml:space="preserve"> </v>
          </cell>
          <cell r="K149" t="str">
            <v>021 881 36 38</v>
          </cell>
          <cell r="L149" t="str">
            <v xml:space="preserve"> </v>
          </cell>
          <cell r="M149" t="str">
            <v>mayorpneus@sunrise.ch</v>
          </cell>
          <cell r="N149">
            <v>0</v>
          </cell>
          <cell r="O149">
            <v>0</v>
          </cell>
          <cell r="P149">
            <v>55</v>
          </cell>
          <cell r="Q149">
            <v>1</v>
          </cell>
          <cell r="R149">
            <v>0</v>
          </cell>
          <cell r="S149" t="str">
            <v xml:space="preserve"> </v>
          </cell>
          <cell r="T149" t="str">
            <v>PKW / SUV / VAN unverändert zu 1. September 2017</v>
          </cell>
          <cell r="U149" t="str">
            <v xml:space="preserve">Cooper 4x4 „Off Road“, Preisanpassung 1.5% </v>
          </cell>
          <cell r="V149" t="str">
            <v xml:space="preserve"> 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 t="str">
            <v xml:space="preserve"> </v>
          </cell>
          <cell r="AE149" t="str">
            <v xml:space="preserve"> 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</row>
        <row r="150">
          <cell r="B150">
            <v>5625</v>
          </cell>
          <cell r="C150" t="str">
            <v>RETAILER</v>
          </cell>
          <cell r="D150" t="str">
            <v>RETAILER</v>
          </cell>
          <cell r="E150" t="str">
            <v>MAYOR PNEUS SA</v>
          </cell>
          <cell r="F150" t="str">
            <v>LIMAT GILBERT</v>
          </cell>
          <cell r="G150" t="str">
            <v>Limat Gilbert</v>
          </cell>
          <cell r="H150" t="str">
            <v>CH. DE LA PLACE DE SPORTS 17</v>
          </cell>
          <cell r="I150" t="str">
            <v>1773 LECHELLES FR</v>
          </cell>
          <cell r="J150" t="str">
            <v xml:space="preserve"> </v>
          </cell>
          <cell r="K150" t="str">
            <v>026 660 71 51</v>
          </cell>
          <cell r="L150" t="str">
            <v xml:space="preserve"> </v>
          </cell>
          <cell r="M150" t="str">
            <v>mayorpneus@sunnrise.ch</v>
          </cell>
          <cell r="N150">
            <v>0</v>
          </cell>
          <cell r="O150">
            <v>0</v>
          </cell>
          <cell r="P150">
            <v>55</v>
          </cell>
          <cell r="Q150">
            <v>1</v>
          </cell>
          <cell r="R150">
            <v>0</v>
          </cell>
          <cell r="S150" t="str">
            <v xml:space="preserve"> </v>
          </cell>
          <cell r="T150" t="str">
            <v>PKW / SUV / VAN unverändert zu 1. September 2017</v>
          </cell>
          <cell r="U150" t="str">
            <v xml:space="preserve">Cooper 4x4 „Off Road“, Preisanpassung 1.5% </v>
          </cell>
          <cell r="V150" t="str">
            <v xml:space="preserve"> </v>
          </cell>
          <cell r="W150">
            <v>15</v>
          </cell>
          <cell r="X150">
            <v>2.3333333333333335</v>
          </cell>
          <cell r="Y150">
            <v>35</v>
          </cell>
          <cell r="Z150">
            <v>0.25714285714285712</v>
          </cell>
          <cell r="AA150">
            <v>9</v>
          </cell>
          <cell r="AB150">
            <v>0</v>
          </cell>
          <cell r="AC150">
            <v>0</v>
          </cell>
          <cell r="AD150" t="str">
            <v>f85005625gz</v>
          </cell>
          <cell r="AE150" t="str">
            <v xml:space="preserve"> 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11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4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15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20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9</v>
          </cell>
          <cell r="BU150">
            <v>0</v>
          </cell>
          <cell r="BV150">
            <v>0</v>
          </cell>
        </row>
        <row r="151">
          <cell r="B151">
            <v>5700</v>
          </cell>
          <cell r="C151" t="str">
            <v>RETAILER PLUS PREMIO</v>
          </cell>
          <cell r="D151" t="str">
            <v>RETAILER PLUS PREMIO</v>
          </cell>
          <cell r="E151" t="str">
            <v>MDG MERCATO DELLA GOMMA SA</v>
          </cell>
          <cell r="F151">
            <v>0</v>
          </cell>
          <cell r="G151" t="str">
            <v xml:space="preserve"> </v>
          </cell>
          <cell r="H151" t="str">
            <v>VIA DELLE SCUOLE 2</v>
          </cell>
          <cell r="I151" t="str">
            <v>6600 LOCARNO</v>
          </cell>
          <cell r="J151" t="str">
            <v xml:space="preserve"> </v>
          </cell>
          <cell r="K151" t="str">
            <v>091 751 54 02</v>
          </cell>
          <cell r="L151" t="str">
            <v xml:space="preserve"> </v>
          </cell>
          <cell r="M151" t="str">
            <v>mdglocarno@ticino.com</v>
          </cell>
          <cell r="N151">
            <v>0</v>
          </cell>
          <cell r="O151">
            <v>0</v>
          </cell>
          <cell r="P151">
            <v>55</v>
          </cell>
          <cell r="Q151">
            <v>1</v>
          </cell>
          <cell r="R151">
            <v>0</v>
          </cell>
          <cell r="S151" t="str">
            <v xml:space="preserve"> </v>
          </cell>
          <cell r="T151" t="str">
            <v>PKW / SUV / VAN unverändert zu 1. September 2017</v>
          </cell>
          <cell r="U151" t="str">
            <v xml:space="preserve">Cooper 4x4 „Off Road“, Preisanpassung 1.5% </v>
          </cell>
          <cell r="V151" t="str">
            <v xml:space="preserve"> </v>
          </cell>
          <cell r="W151">
            <v>113</v>
          </cell>
          <cell r="X151">
            <v>1.0884955752212389</v>
          </cell>
          <cell r="Y151">
            <v>123</v>
          </cell>
          <cell r="Z151">
            <v>4.065040650406504E-2</v>
          </cell>
          <cell r="AA151">
            <v>5</v>
          </cell>
          <cell r="AB151">
            <v>0</v>
          </cell>
          <cell r="AC151">
            <v>0</v>
          </cell>
          <cell r="AD151" t="str">
            <v xml:space="preserve"> </v>
          </cell>
          <cell r="AE151" t="str">
            <v xml:space="preserve"> </v>
          </cell>
          <cell r="AF151">
            <v>0</v>
          </cell>
          <cell r="AG151">
            <v>22</v>
          </cell>
          <cell r="AH151">
            <v>0</v>
          </cell>
          <cell r="AI151">
            <v>0</v>
          </cell>
          <cell r="AJ151">
            <v>22</v>
          </cell>
          <cell r="AK151">
            <v>76</v>
          </cell>
          <cell r="AL151">
            <v>42276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37</v>
          </cell>
          <cell r="AS151">
            <v>0</v>
          </cell>
          <cell r="AT151">
            <v>0</v>
          </cell>
          <cell r="AU151">
            <v>24</v>
          </cell>
          <cell r="AV151">
            <v>0</v>
          </cell>
          <cell r="AW151">
            <v>0</v>
          </cell>
          <cell r="AX151">
            <v>24</v>
          </cell>
          <cell r="AY151">
            <v>69</v>
          </cell>
          <cell r="AZ151">
            <v>42654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54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5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</row>
        <row r="152">
          <cell r="B152">
            <v>2880</v>
          </cell>
          <cell r="C152" t="str">
            <v xml:space="preserve"> </v>
          </cell>
          <cell r="D152" t="str">
            <v xml:space="preserve"> </v>
          </cell>
          <cell r="E152" t="str">
            <v>MEIER AG</v>
          </cell>
          <cell r="F152" t="str">
            <v>PNEUHAUS</v>
          </cell>
          <cell r="G152" t="str">
            <v xml:space="preserve"> </v>
          </cell>
          <cell r="H152" t="str">
            <v>INDUSTRIESTR. 14</v>
          </cell>
          <cell r="I152" t="str">
            <v>3672 OBERDIESSBACH</v>
          </cell>
          <cell r="J152" t="str">
            <v xml:space="preserve"> </v>
          </cell>
          <cell r="K152" t="str">
            <v>031 771 16 66</v>
          </cell>
          <cell r="L152" t="str">
            <v xml:space="preserve"> </v>
          </cell>
          <cell r="M152" t="str">
            <v>meier@natelpneumeier.ch</v>
          </cell>
          <cell r="N152">
            <v>0</v>
          </cell>
          <cell r="O152">
            <v>0</v>
          </cell>
          <cell r="P152">
            <v>55</v>
          </cell>
          <cell r="Q152">
            <v>1</v>
          </cell>
          <cell r="R152">
            <v>0</v>
          </cell>
          <cell r="S152" t="str">
            <v xml:space="preserve"> </v>
          </cell>
          <cell r="T152" t="str">
            <v>Achtung: Keine Preiserhöhung Winter vorgesehen</v>
          </cell>
          <cell r="U152" t="str">
            <v>Lagerumzug vom 6.-17. Nov. Eingeschränkte Verfügbarkeit</v>
          </cell>
          <cell r="V152" t="str">
            <v xml:space="preserve"> 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</row>
        <row r="153">
          <cell r="B153">
            <v>58713</v>
          </cell>
          <cell r="C153" t="str">
            <v>RETAILER</v>
          </cell>
          <cell r="D153" t="str">
            <v>RETAILER</v>
          </cell>
          <cell r="E153" t="str">
            <v>MELBO SARL</v>
          </cell>
          <cell r="F153" t="str">
            <v>PIECES AUTOMOBILES</v>
          </cell>
          <cell r="G153" t="str">
            <v xml:space="preserve"> </v>
          </cell>
          <cell r="H153" t="str">
            <v>AV. DU SIMPLON</v>
          </cell>
          <cell r="I153" t="str">
            <v>1890 ST.MAURICE</v>
          </cell>
          <cell r="J153" t="str">
            <v xml:space="preserve"> </v>
          </cell>
          <cell r="K153" t="str">
            <v>024 485 20 85</v>
          </cell>
          <cell r="L153" t="str">
            <v xml:space="preserve"> </v>
          </cell>
          <cell r="M153" t="str">
            <v>melbovs@bluewin.ch</v>
          </cell>
          <cell r="N153">
            <v>0</v>
          </cell>
          <cell r="O153">
            <v>0</v>
          </cell>
          <cell r="P153">
            <v>55</v>
          </cell>
          <cell r="Q153">
            <v>1</v>
          </cell>
          <cell r="R153">
            <v>0</v>
          </cell>
          <cell r="S153" t="str">
            <v xml:space="preserve"> </v>
          </cell>
          <cell r="T153" t="str">
            <v>PKW / SUV / VAN unverändert zu 1. September 2017</v>
          </cell>
          <cell r="U153" t="str">
            <v xml:space="preserve">Cooper 4x4 „Off Road“, Preisanpassung 1.5% </v>
          </cell>
          <cell r="V153" t="str">
            <v xml:space="preserve"> </v>
          </cell>
          <cell r="W153">
            <v>62</v>
          </cell>
          <cell r="X153">
            <v>1.064516129032258</v>
          </cell>
          <cell r="Y153">
            <v>66</v>
          </cell>
          <cell r="Z153">
            <v>1.5151515151515152E-2</v>
          </cell>
          <cell r="AA153">
            <v>1</v>
          </cell>
          <cell r="AB153">
            <v>0</v>
          </cell>
          <cell r="AC153">
            <v>0</v>
          </cell>
          <cell r="AD153" t="str">
            <v xml:space="preserve"> </v>
          </cell>
          <cell r="AE153" t="str">
            <v xml:space="preserve"> 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54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8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28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38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1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</row>
        <row r="154">
          <cell r="B154">
            <v>90026</v>
          </cell>
          <cell r="C154" t="str">
            <v>RETAILER</v>
          </cell>
          <cell r="D154" t="str">
            <v>RETAILER</v>
          </cell>
          <cell r="E154" t="str">
            <v>MEUWLY PNEUS SA</v>
          </cell>
          <cell r="F154">
            <v>0</v>
          </cell>
          <cell r="G154" t="str">
            <v xml:space="preserve"> </v>
          </cell>
          <cell r="H154" t="str">
            <v>RTE DE LA GLÂNE 33</v>
          </cell>
          <cell r="I154" t="str">
            <v>1700 FRIBOURG</v>
          </cell>
          <cell r="J154" t="str">
            <v xml:space="preserve"> </v>
          </cell>
          <cell r="K154" t="str">
            <v>026 466 33 83</v>
          </cell>
          <cell r="L154" t="str">
            <v xml:space="preserve"> </v>
          </cell>
          <cell r="M154" t="str">
            <v>jm.mevwly@bluewin.ch</v>
          </cell>
          <cell r="N154">
            <v>0</v>
          </cell>
          <cell r="O154">
            <v>0</v>
          </cell>
          <cell r="P154">
            <v>55</v>
          </cell>
          <cell r="Q154">
            <v>1</v>
          </cell>
          <cell r="R154">
            <v>0</v>
          </cell>
          <cell r="S154" t="str">
            <v xml:space="preserve"> </v>
          </cell>
          <cell r="T154" t="str">
            <v>PKW / SUV / VAN unverändert zu 1. September 2017</v>
          </cell>
          <cell r="U154" t="str">
            <v xml:space="preserve">Cooper 4x4 „Off Road“, Preisanpassung 1.5% </v>
          </cell>
          <cell r="V154" t="str">
            <v xml:space="preserve"> </v>
          </cell>
          <cell r="W154">
            <v>1</v>
          </cell>
          <cell r="X154">
            <v>8</v>
          </cell>
          <cell r="Y154">
            <v>8</v>
          </cell>
          <cell r="Z154">
            <v>0.5</v>
          </cell>
          <cell r="AA154">
            <v>4</v>
          </cell>
          <cell r="AB154">
            <v>0</v>
          </cell>
          <cell r="AC154">
            <v>0</v>
          </cell>
          <cell r="AD154" t="str">
            <v xml:space="preserve"> </v>
          </cell>
          <cell r="AE154" t="str">
            <v xml:space="preserve"> 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8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4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</row>
        <row r="155">
          <cell r="B155">
            <v>160036</v>
          </cell>
          <cell r="C155" t="str">
            <v>RETAILER</v>
          </cell>
          <cell r="D155" t="str">
            <v>RETAILER</v>
          </cell>
          <cell r="E155" t="str">
            <v>Mick's off-roads</v>
          </cell>
          <cell r="F155">
            <v>0</v>
          </cell>
          <cell r="G155" t="str">
            <v xml:space="preserve"> </v>
          </cell>
          <cell r="H155" t="str">
            <v>Chemin du College 6</v>
          </cell>
          <cell r="I155" t="str">
            <v>2052 Fontainemelon</v>
          </cell>
          <cell r="J155" t="str">
            <v xml:space="preserve"> </v>
          </cell>
          <cell r="K155" t="str">
            <v>079 384 75 07</v>
          </cell>
          <cell r="L155" t="str">
            <v xml:space="preserve"> </v>
          </cell>
          <cell r="M155" t="str">
            <v>micksoffroads@gmail.com</v>
          </cell>
          <cell r="N155">
            <v>0</v>
          </cell>
          <cell r="O155">
            <v>0</v>
          </cell>
          <cell r="P155">
            <v>55</v>
          </cell>
          <cell r="Q155">
            <v>1</v>
          </cell>
          <cell r="R155">
            <v>0</v>
          </cell>
          <cell r="S155" t="str">
            <v xml:space="preserve"> </v>
          </cell>
          <cell r="T155" t="str">
            <v>PKW / SUV / VAN unverändert zu 1. September 2017</v>
          </cell>
          <cell r="U155" t="str">
            <v xml:space="preserve">Cooper 4x4 „Off Road“, Preisanpassung 1.5% </v>
          </cell>
          <cell r="V155" t="str">
            <v xml:space="preserve"> </v>
          </cell>
          <cell r="W155">
            <v>0</v>
          </cell>
          <cell r="X155">
            <v>0</v>
          </cell>
          <cell r="Y155">
            <v>30</v>
          </cell>
          <cell r="Z155">
            <v>0.26666666666666666</v>
          </cell>
          <cell r="AA155">
            <v>8</v>
          </cell>
          <cell r="AB155">
            <v>0</v>
          </cell>
          <cell r="AC155">
            <v>0</v>
          </cell>
          <cell r="AD155" t="str">
            <v xml:space="preserve"> </v>
          </cell>
          <cell r="AE155" t="str">
            <v xml:space="preserve"> 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4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26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8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</row>
        <row r="156">
          <cell r="B156">
            <v>4216</v>
          </cell>
          <cell r="C156" t="str">
            <v>RETAILER</v>
          </cell>
          <cell r="D156" t="str">
            <v>RETAILER</v>
          </cell>
          <cell r="E156" t="str">
            <v>MIGROL AUTO SERVICE</v>
          </cell>
          <cell r="F156" t="str">
            <v>PIERRE-ALAIN JACQUEMET</v>
          </cell>
          <cell r="G156" t="str">
            <v>Pierre- Alain Jacquement</v>
          </cell>
          <cell r="H156" t="str">
            <v>100 RUE DE LAUSANNE</v>
          </cell>
          <cell r="I156" t="str">
            <v>1950 SION</v>
          </cell>
          <cell r="J156" t="str">
            <v xml:space="preserve"> </v>
          </cell>
          <cell r="K156" t="str">
            <v>027 322 98 95</v>
          </cell>
          <cell r="L156" t="str">
            <v xml:space="preserve"> </v>
          </cell>
          <cell r="M156">
            <v>0</v>
          </cell>
          <cell r="N156">
            <v>0</v>
          </cell>
          <cell r="O156">
            <v>0</v>
          </cell>
          <cell r="P156">
            <v>55</v>
          </cell>
          <cell r="Q156">
            <v>1</v>
          </cell>
          <cell r="R156">
            <v>0</v>
          </cell>
          <cell r="S156" t="str">
            <v xml:space="preserve"> </v>
          </cell>
          <cell r="T156" t="str">
            <v>PKW / SUV / VAN unverändert zu 1. September 2017</v>
          </cell>
          <cell r="U156" t="str">
            <v xml:space="preserve">Cooper 4x4 „Off Road“, Preisanpassung 1.5% </v>
          </cell>
          <cell r="V156" t="str">
            <v xml:space="preserve"> 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70</v>
          </cell>
          <cell r="AB156">
            <v>0</v>
          </cell>
          <cell r="AC156">
            <v>0</v>
          </cell>
          <cell r="AD156" t="str">
            <v xml:space="preserve"> </v>
          </cell>
          <cell r="AE156" t="str">
            <v xml:space="preserve"> 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49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21</v>
          </cell>
          <cell r="BU156">
            <v>0</v>
          </cell>
          <cell r="BV156">
            <v>0</v>
          </cell>
        </row>
        <row r="157">
          <cell r="B157">
            <v>4206</v>
          </cell>
          <cell r="C157" t="str">
            <v>RETAILER MIGROL</v>
          </cell>
          <cell r="D157" t="str">
            <v>RETAILER MIGROL</v>
          </cell>
          <cell r="E157" t="str">
            <v>MIGROL AUTO SERVICE</v>
          </cell>
          <cell r="F157" t="str">
            <v>PASQUALE MICALI</v>
          </cell>
          <cell r="G157" t="str">
            <v>Pasquale Micali</v>
          </cell>
          <cell r="H157" t="str">
            <v>FELLERSTR. 33</v>
          </cell>
          <cell r="I157" t="str">
            <v>3027 BERN</v>
          </cell>
          <cell r="J157" t="str">
            <v xml:space="preserve"> </v>
          </cell>
          <cell r="K157" t="str">
            <v>031 991 93 22</v>
          </cell>
          <cell r="L157" t="str">
            <v xml:space="preserve"> </v>
          </cell>
          <cell r="M157" t="str">
            <v>migrol.bern@bluewin.ch</v>
          </cell>
          <cell r="N157">
            <v>0</v>
          </cell>
          <cell r="O157">
            <v>0</v>
          </cell>
          <cell r="P157">
            <v>55</v>
          </cell>
          <cell r="Q157">
            <v>1</v>
          </cell>
          <cell r="R157">
            <v>0</v>
          </cell>
          <cell r="S157" t="str">
            <v xml:space="preserve"> </v>
          </cell>
          <cell r="T157" t="str">
            <v>Achtung: Keine Preiserhöhung Winter vorgesehen</v>
          </cell>
          <cell r="U157" t="str">
            <v>Lagerumzug vom 6.-17. Nov. Eingeschränkte Verfügbarkeit</v>
          </cell>
          <cell r="V157" t="str">
            <v xml:space="preserve"> 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8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</row>
        <row r="158">
          <cell r="B158">
            <v>4210</v>
          </cell>
          <cell r="C158" t="str">
            <v>RETAILER MIGROL</v>
          </cell>
          <cell r="D158" t="str">
            <v>RETAILER MIGROL</v>
          </cell>
          <cell r="E158" t="str">
            <v>MIGROL AUTO SERVICE</v>
          </cell>
          <cell r="F158" t="str">
            <v>MARTIN BURRI</v>
          </cell>
          <cell r="G158" t="str">
            <v>Martin Burri</v>
          </cell>
          <cell r="H158" t="str">
            <v>PARKHAUS NEUHARD</v>
          </cell>
          <cell r="I158" t="str">
            <v>4600 OLTEN</v>
          </cell>
          <cell r="J158" t="str">
            <v xml:space="preserve"> </v>
          </cell>
          <cell r="K158" t="str">
            <v>062 296 51 71</v>
          </cell>
          <cell r="L158" t="str">
            <v xml:space="preserve"> </v>
          </cell>
          <cell r="M158" t="str">
            <v>migrol.olten@bluewin.ch</v>
          </cell>
          <cell r="N158">
            <v>0</v>
          </cell>
          <cell r="O158">
            <v>0</v>
          </cell>
          <cell r="P158">
            <v>55</v>
          </cell>
          <cell r="Q158">
            <v>1</v>
          </cell>
          <cell r="R158">
            <v>0</v>
          </cell>
          <cell r="S158" t="str">
            <v xml:space="preserve"> </v>
          </cell>
          <cell r="T158" t="str">
            <v>Achtung: Keine Preiserhöhung Winter vorgesehen</v>
          </cell>
          <cell r="U158" t="str">
            <v>Lagerumzug vom 6.-17. Nov. Eingeschränkte Verfügbarkeit</v>
          </cell>
          <cell r="V158" t="str">
            <v xml:space="preserve"> 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4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</row>
        <row r="159">
          <cell r="B159">
            <v>110032</v>
          </cell>
          <cell r="C159" t="str">
            <v>RETAILER MIGROL</v>
          </cell>
          <cell r="D159" t="str">
            <v>RETAILER MIGROL</v>
          </cell>
          <cell r="E159" t="str">
            <v>MIGROL SHOPPYLAND</v>
          </cell>
          <cell r="F159" t="str">
            <v>HERR RICO KOHLER</v>
          </cell>
          <cell r="G159" t="str">
            <v>Rico Kohler</v>
          </cell>
          <cell r="H159" t="str">
            <v>INDUSTRIESTR 10</v>
          </cell>
          <cell r="I159" t="str">
            <v>3321 SCHOENBUEHL EKZ</v>
          </cell>
          <cell r="J159" t="str">
            <v xml:space="preserve"> </v>
          </cell>
          <cell r="K159">
            <v>318520470</v>
          </cell>
          <cell r="L159" t="str">
            <v xml:space="preserve"> </v>
          </cell>
          <cell r="M159" t="str">
            <v>migrol.schoenbuehl@bluewin.ch</v>
          </cell>
          <cell r="N159">
            <v>0</v>
          </cell>
          <cell r="O159">
            <v>0</v>
          </cell>
          <cell r="P159">
            <v>55</v>
          </cell>
          <cell r="Q159">
            <v>1</v>
          </cell>
          <cell r="R159">
            <v>0</v>
          </cell>
          <cell r="S159" t="str">
            <v xml:space="preserve"> </v>
          </cell>
          <cell r="T159" t="str">
            <v>Achtung: Keine Preiserhöhung Winter vorgesehen</v>
          </cell>
          <cell r="U159" t="str">
            <v>Lagerumzug vom 6.-17. Nov. Eingeschränkte Verfügbarkeit</v>
          </cell>
          <cell r="V159" t="str">
            <v xml:space="preserve"> 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</row>
        <row r="160">
          <cell r="B160">
            <v>89138</v>
          </cell>
          <cell r="C160" t="str">
            <v>RETAILER PLUS PREMIO</v>
          </cell>
          <cell r="D160" t="str">
            <v>RETAILER PLUS PREMIO</v>
          </cell>
          <cell r="E160" t="str">
            <v>MODOUX PNEUS SARL</v>
          </cell>
          <cell r="F160">
            <v>0</v>
          </cell>
          <cell r="G160" t="str">
            <v xml:space="preserve"> </v>
          </cell>
          <cell r="H160" t="str">
            <v>ROUTE DE BILLENS 4</v>
          </cell>
          <cell r="I160" t="str">
            <v>1680 ROMONT FR</v>
          </cell>
          <cell r="J160" t="str">
            <v xml:space="preserve"> </v>
          </cell>
          <cell r="K160" t="str">
            <v>026 652 40 20</v>
          </cell>
          <cell r="L160" t="str">
            <v xml:space="preserve"> </v>
          </cell>
          <cell r="M160" t="str">
            <v>modoux_pneus@hotmail.com</v>
          </cell>
          <cell r="N160">
            <v>0</v>
          </cell>
          <cell r="O160">
            <v>0</v>
          </cell>
          <cell r="P160">
            <v>55</v>
          </cell>
          <cell r="Q160">
            <v>1</v>
          </cell>
          <cell r="R160">
            <v>0</v>
          </cell>
          <cell r="S160" t="str">
            <v xml:space="preserve"> </v>
          </cell>
          <cell r="T160" t="str">
            <v>PKW / SUV / VAN unverändert zu 1. September 2017</v>
          </cell>
          <cell r="U160" t="str">
            <v xml:space="preserve">Cooper 4x4 „Off Road“, Preisanpassung 1.5% </v>
          </cell>
          <cell r="V160" t="str">
            <v xml:space="preserve"> </v>
          </cell>
          <cell r="W160">
            <v>62</v>
          </cell>
          <cell r="X160">
            <v>1.0483870967741935</v>
          </cell>
          <cell r="Y160">
            <v>65</v>
          </cell>
          <cell r="Z160">
            <v>5.8923076923076927</v>
          </cell>
          <cell r="AA160">
            <v>383</v>
          </cell>
          <cell r="AB160">
            <v>0</v>
          </cell>
          <cell r="AC160">
            <v>0</v>
          </cell>
          <cell r="AD160" t="str">
            <v>f85089138om</v>
          </cell>
          <cell r="AE160" t="str">
            <v xml:space="preserve"> 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45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17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48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17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277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106</v>
          </cell>
          <cell r="BU160">
            <v>0</v>
          </cell>
          <cell r="BV160">
            <v>0</v>
          </cell>
        </row>
        <row r="161">
          <cell r="B161">
            <v>160010</v>
          </cell>
          <cell r="C161" t="str">
            <v xml:space="preserve"> </v>
          </cell>
          <cell r="D161" t="str">
            <v xml:space="preserve"> </v>
          </cell>
          <cell r="E161" t="str">
            <v>Moesli Garage Blum GmbH</v>
          </cell>
          <cell r="F161">
            <v>0</v>
          </cell>
          <cell r="G161" t="str">
            <v xml:space="preserve"> </v>
          </cell>
          <cell r="H161" t="str">
            <v>Bodengasse 20</v>
          </cell>
          <cell r="I161" t="str">
            <v>3076 Worb</v>
          </cell>
          <cell r="J161" t="str">
            <v xml:space="preserve"> </v>
          </cell>
          <cell r="K161" t="str">
            <v>031 839 97 18</v>
          </cell>
          <cell r="L161" t="str">
            <v xml:space="preserve"> </v>
          </cell>
          <cell r="M161" t="str">
            <v>info@moesliga.ch</v>
          </cell>
          <cell r="N161">
            <v>0</v>
          </cell>
          <cell r="O161">
            <v>0</v>
          </cell>
          <cell r="P161">
            <v>55</v>
          </cell>
          <cell r="Q161">
            <v>1</v>
          </cell>
          <cell r="R161">
            <v>0</v>
          </cell>
          <cell r="S161" t="str">
            <v xml:space="preserve"> </v>
          </cell>
          <cell r="T161" t="str">
            <v>Achtung: Keine Preiserhöhung Winter vorgesehen</v>
          </cell>
          <cell r="U161" t="str">
            <v>Lagerumzug vom 6.-17. Nov. Eingeschränkte Verfügbarkeit</v>
          </cell>
          <cell r="V161" t="str">
            <v xml:space="preserve"> 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</row>
        <row r="162">
          <cell r="B162">
            <v>2951</v>
          </cell>
          <cell r="C162" t="str">
            <v>RETAILER PLUS LARGE STG</v>
          </cell>
          <cell r="D162" t="str">
            <v>RETAILER PLUS LARGE STG</v>
          </cell>
          <cell r="E162" t="str">
            <v>MONNEY PNEUS J-B &amp; FILS SA</v>
          </cell>
          <cell r="F162" t="str">
            <v>Z.I. DE PALUD</v>
          </cell>
          <cell r="G162" t="str">
            <v xml:space="preserve"> </v>
          </cell>
          <cell r="H162" t="str">
            <v>5 RUE DE L'ETANG / CP 152</v>
          </cell>
          <cell r="I162" t="str">
            <v>1630 BULLE</v>
          </cell>
          <cell r="J162" t="str">
            <v xml:space="preserve"> </v>
          </cell>
          <cell r="K162" t="str">
            <v>026 912 63 30</v>
          </cell>
          <cell r="L162" t="str">
            <v xml:space="preserve"> </v>
          </cell>
          <cell r="M162" t="str">
            <v>michel@monneypneus.ch</v>
          </cell>
          <cell r="N162">
            <v>0</v>
          </cell>
          <cell r="O162">
            <v>0</v>
          </cell>
          <cell r="P162">
            <v>55</v>
          </cell>
          <cell r="Q162">
            <v>1</v>
          </cell>
          <cell r="R162">
            <v>0</v>
          </cell>
          <cell r="S162" t="str">
            <v xml:space="preserve"> </v>
          </cell>
          <cell r="T162" t="str">
            <v>PKW / SUV / VAN unverändert zu 1. September 2017</v>
          </cell>
          <cell r="U162" t="str">
            <v xml:space="preserve">Cooper 4x4 „Off Road“, Preisanpassung 1.5% </v>
          </cell>
          <cell r="V162" t="str">
            <v xml:space="preserve"> </v>
          </cell>
          <cell r="W162">
            <v>62</v>
          </cell>
          <cell r="X162">
            <v>1.3387096774193548</v>
          </cell>
          <cell r="Y162">
            <v>83</v>
          </cell>
          <cell r="Z162">
            <v>-2.4096385542168676E-2</v>
          </cell>
          <cell r="AA162">
            <v>-2</v>
          </cell>
          <cell r="AB162">
            <v>0</v>
          </cell>
          <cell r="AC162">
            <v>0</v>
          </cell>
          <cell r="AD162" t="str">
            <v>F85002951FM</v>
          </cell>
          <cell r="AE162" t="str">
            <v xml:space="preserve"> 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46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16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71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12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-2</v>
          </cell>
          <cell r="BU162">
            <v>0</v>
          </cell>
          <cell r="BV162">
            <v>0</v>
          </cell>
        </row>
        <row r="163">
          <cell r="B163">
            <v>120027</v>
          </cell>
          <cell r="C163" t="str">
            <v>RETAILER PLUS PREMIO</v>
          </cell>
          <cell r="D163" t="str">
            <v>RETAILER PLUS PREMIO</v>
          </cell>
          <cell r="E163" t="str">
            <v>MOREL PNEUS SA</v>
          </cell>
          <cell r="F163" t="str">
            <v>PNEUS PNEUSERVICE</v>
          </cell>
          <cell r="G163" t="str">
            <v xml:space="preserve"> </v>
          </cell>
          <cell r="H163" t="str">
            <v>RTE DE VILLARABOUD 4</v>
          </cell>
          <cell r="I163" t="str">
            <v>1684 MEZIERS FR</v>
          </cell>
          <cell r="J163" t="str">
            <v xml:space="preserve"> </v>
          </cell>
          <cell r="K163" t="str">
            <v>079 230 70 78</v>
          </cell>
          <cell r="L163" t="str">
            <v xml:space="preserve"> </v>
          </cell>
          <cell r="M163" t="str">
            <v>morelpneus@bluewin.ch</v>
          </cell>
          <cell r="N163">
            <v>0</v>
          </cell>
          <cell r="O163">
            <v>0</v>
          </cell>
          <cell r="P163">
            <v>55</v>
          </cell>
          <cell r="Q163">
            <v>1</v>
          </cell>
          <cell r="R163">
            <v>0</v>
          </cell>
          <cell r="S163" t="str">
            <v xml:space="preserve"> </v>
          </cell>
          <cell r="T163" t="str">
            <v>PKW / SUV / VAN unverändert zu 1. September 2017</v>
          </cell>
          <cell r="U163" t="str">
            <v xml:space="preserve">Cooper 4x4 „Off Road“, Preisanpassung 1.5% </v>
          </cell>
          <cell r="V163" t="str">
            <v xml:space="preserve"> 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 xml:space="preserve"> </v>
          </cell>
          <cell r="AE163" t="str">
            <v xml:space="preserve"> 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</row>
        <row r="164">
          <cell r="B164">
            <v>1961</v>
          </cell>
          <cell r="C164" t="str">
            <v>CAR DEALER</v>
          </cell>
          <cell r="D164" t="str">
            <v>CAR DEALER</v>
          </cell>
          <cell r="E164" t="str">
            <v>MULTI SERVICES</v>
          </cell>
          <cell r="F164" t="str">
            <v>G.FONYODI SARL</v>
          </cell>
          <cell r="G164" t="str">
            <v xml:space="preserve"> </v>
          </cell>
          <cell r="H164" t="str">
            <v>RTE DE CUVILLARD 17</v>
          </cell>
          <cell r="I164" t="str">
            <v>1302 VUFFLENS LA VILLE</v>
          </cell>
          <cell r="J164" t="str">
            <v xml:space="preserve"> </v>
          </cell>
          <cell r="K164" t="str">
            <v>021 828 22 32</v>
          </cell>
          <cell r="L164" t="str">
            <v xml:space="preserve"> </v>
          </cell>
          <cell r="M164" t="str">
            <v>multi-services@bluewin.ch</v>
          </cell>
          <cell r="N164">
            <v>0</v>
          </cell>
          <cell r="O164">
            <v>0</v>
          </cell>
          <cell r="P164">
            <v>55</v>
          </cell>
          <cell r="Q164">
            <v>1</v>
          </cell>
          <cell r="R164">
            <v>0</v>
          </cell>
          <cell r="S164" t="str">
            <v xml:space="preserve"> </v>
          </cell>
          <cell r="T164" t="str">
            <v>PKW / SUV / VAN unverändert zu 1. September 2017</v>
          </cell>
          <cell r="U164" t="str">
            <v xml:space="preserve">Cooper 4x4 „Off Road“, Preisanpassung 1.5% </v>
          </cell>
          <cell r="V164" t="str">
            <v xml:space="preserve"> </v>
          </cell>
          <cell r="W164">
            <v>6</v>
          </cell>
          <cell r="X164">
            <v>1.3333333333333333</v>
          </cell>
          <cell r="Y164">
            <v>8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 t="str">
            <v xml:space="preserve"> </v>
          </cell>
          <cell r="AE164" t="str">
            <v xml:space="preserve"> 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6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8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</row>
        <row r="165">
          <cell r="B165">
            <v>4781</v>
          </cell>
          <cell r="C165" t="str">
            <v xml:space="preserve">GESCHLOSEN </v>
          </cell>
          <cell r="D165" t="str">
            <v xml:space="preserve">GESCHLOSEN </v>
          </cell>
          <cell r="E165" t="str">
            <v>NEUKOMM FRANCIS</v>
          </cell>
          <cell r="F165" t="str">
            <v>GARAGE</v>
          </cell>
          <cell r="G165" t="str">
            <v xml:space="preserve"> </v>
          </cell>
          <cell r="H165" t="str">
            <v>GRAND'RUE 68</v>
          </cell>
          <cell r="I165" t="str">
            <v>2735 MALLERAY BE</v>
          </cell>
          <cell r="J165" t="str">
            <v xml:space="preserve"> </v>
          </cell>
          <cell r="K165" t="str">
            <v>032 492 18 64</v>
          </cell>
          <cell r="L165" t="str">
            <v xml:space="preserve"> </v>
          </cell>
          <cell r="M165" t="str">
            <v>info@garageneukomm.ch</v>
          </cell>
          <cell r="N165">
            <v>0</v>
          </cell>
          <cell r="O165">
            <v>0</v>
          </cell>
          <cell r="P165">
            <v>55</v>
          </cell>
          <cell r="Q165">
            <v>1</v>
          </cell>
          <cell r="R165">
            <v>0</v>
          </cell>
          <cell r="S165" t="str">
            <v xml:space="preserve"> </v>
          </cell>
          <cell r="T165" t="str">
            <v>PKW / SUV / VAN unverändert zu 1. September 2017</v>
          </cell>
          <cell r="U165" t="str">
            <v xml:space="preserve">Cooper 4x4 „Off Road“, Preisanpassung 1.5% </v>
          </cell>
          <cell r="V165" t="str">
            <v xml:space="preserve"> 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 t="str">
            <v xml:space="preserve"> </v>
          </cell>
          <cell r="AE165" t="str">
            <v xml:space="preserve"> 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</row>
        <row r="166">
          <cell r="B166">
            <v>160023</v>
          </cell>
          <cell r="C166" t="str">
            <v>RETAILER</v>
          </cell>
          <cell r="D166" t="str">
            <v>RETAILER</v>
          </cell>
          <cell r="E166" t="str">
            <v>New Car Sagl</v>
          </cell>
          <cell r="F166" t="str">
            <v>Garage</v>
          </cell>
          <cell r="G166" t="str">
            <v xml:space="preserve"> </v>
          </cell>
          <cell r="H166" t="str">
            <v>Via Bellizona 12</v>
          </cell>
          <cell r="I166" t="str">
            <v>6710 Biasca</v>
          </cell>
          <cell r="J166" t="str">
            <v xml:space="preserve"> </v>
          </cell>
          <cell r="K166" t="str">
            <v>091 862 13 85</v>
          </cell>
          <cell r="L166" t="str">
            <v xml:space="preserve"> </v>
          </cell>
          <cell r="M166">
            <v>0</v>
          </cell>
          <cell r="N166">
            <v>0</v>
          </cell>
          <cell r="O166">
            <v>0</v>
          </cell>
          <cell r="P166">
            <v>55</v>
          </cell>
          <cell r="Q166">
            <v>1</v>
          </cell>
          <cell r="R166">
            <v>0</v>
          </cell>
          <cell r="S166" t="str">
            <v xml:space="preserve"> </v>
          </cell>
          <cell r="T166" t="str">
            <v>PKW / SUV / VAN unverändert zu 1. September 2017</v>
          </cell>
          <cell r="U166" t="str">
            <v xml:space="preserve">Cooper 4x4 „Off Road“, Preisanpassung 1.5% </v>
          </cell>
          <cell r="V166" t="str">
            <v xml:space="preserve"> 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293</v>
          </cell>
          <cell r="AB166">
            <v>0</v>
          </cell>
          <cell r="AC166">
            <v>0</v>
          </cell>
          <cell r="AD166" t="str">
            <v xml:space="preserve"> </v>
          </cell>
          <cell r="AE166" t="str">
            <v xml:space="preserve"> 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185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108</v>
          </cell>
          <cell r="BU166">
            <v>0</v>
          </cell>
          <cell r="BV166">
            <v>0</v>
          </cell>
        </row>
        <row r="167">
          <cell r="B167">
            <v>130014</v>
          </cell>
          <cell r="C167" t="str">
            <v xml:space="preserve"> </v>
          </cell>
          <cell r="D167" t="str">
            <v xml:space="preserve"> </v>
          </cell>
          <cell r="E167" t="str">
            <v xml:space="preserve">NS AUTOERSATZTEILE </v>
          </cell>
          <cell r="F167">
            <v>0</v>
          </cell>
          <cell r="G167" t="str">
            <v xml:space="preserve"> </v>
          </cell>
          <cell r="H167" t="str">
            <v>LANGENDORFSTR. 2</v>
          </cell>
          <cell r="I167" t="str">
            <v>4513 LANGENDORF SO</v>
          </cell>
          <cell r="J167" t="str">
            <v xml:space="preserve"> </v>
          </cell>
          <cell r="K167" t="str">
            <v>032 623 68 30</v>
          </cell>
          <cell r="L167" t="str">
            <v xml:space="preserve"> </v>
          </cell>
          <cell r="M167" t="str">
            <v>info@autoersatzteile.ch</v>
          </cell>
          <cell r="N167">
            <v>0</v>
          </cell>
          <cell r="O167">
            <v>0</v>
          </cell>
          <cell r="P167">
            <v>55</v>
          </cell>
          <cell r="Q167">
            <v>1</v>
          </cell>
          <cell r="R167">
            <v>0</v>
          </cell>
          <cell r="S167" t="str">
            <v xml:space="preserve"> </v>
          </cell>
          <cell r="T167" t="str">
            <v>Achtung: Keine Preiserhöhung Winter vorgesehen</v>
          </cell>
          <cell r="U167" t="str">
            <v>Lagerumzug vom 6.-17. Nov. Eingeschränkte Verfügbarkeit</v>
          </cell>
          <cell r="V167" t="str">
            <v xml:space="preserve"> 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</row>
        <row r="168">
          <cell r="B168">
            <v>8525</v>
          </cell>
          <cell r="C168" t="str">
            <v>RETAILER PLUS UGS</v>
          </cell>
          <cell r="D168" t="str">
            <v>RETAILER PLUS UGS</v>
          </cell>
          <cell r="E168" t="str">
            <v>NUBATRANS BERN</v>
          </cell>
          <cell r="F168" t="str">
            <v>BALSIGER HANS</v>
          </cell>
          <cell r="G168" t="str">
            <v>Blasiger Hans</v>
          </cell>
          <cell r="H168" t="str">
            <v>STEIGERHUBELSTR. 60</v>
          </cell>
          <cell r="I168" t="str">
            <v>3008 BERN</v>
          </cell>
          <cell r="J168" t="str">
            <v xml:space="preserve"> </v>
          </cell>
          <cell r="K168" t="str">
            <v>079 341 26 65</v>
          </cell>
          <cell r="L168" t="str">
            <v xml:space="preserve"> </v>
          </cell>
          <cell r="M168">
            <v>0</v>
          </cell>
          <cell r="N168">
            <v>0</v>
          </cell>
          <cell r="O168">
            <v>0</v>
          </cell>
          <cell r="P168">
            <v>55</v>
          </cell>
          <cell r="Q168">
            <v>1</v>
          </cell>
          <cell r="R168">
            <v>0</v>
          </cell>
          <cell r="S168" t="str">
            <v xml:space="preserve"> </v>
          </cell>
          <cell r="T168" t="str">
            <v>Achtung: Keine Preiserhöhung Winter vorgesehen</v>
          </cell>
          <cell r="U168" t="str">
            <v>Lagerumzug vom 6.-17. Nov. Eingeschränkte Verfügbarkeit</v>
          </cell>
          <cell r="V168" t="str">
            <v xml:space="preserve"> 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</row>
        <row r="169">
          <cell r="B169">
            <v>7445</v>
          </cell>
          <cell r="C169" t="str">
            <v xml:space="preserve"> </v>
          </cell>
          <cell r="D169" t="str">
            <v xml:space="preserve"> </v>
          </cell>
          <cell r="E169" t="str">
            <v>OFF ROAD BOEHLEN GMBH</v>
          </cell>
          <cell r="F169" t="str">
            <v>BOEHLEN ANDRE</v>
          </cell>
          <cell r="G169" t="str">
            <v>Boehlen André</v>
          </cell>
          <cell r="H169" t="str">
            <v>SEESTR. 24</v>
          </cell>
          <cell r="I169" t="str">
            <v>3600 THUN</v>
          </cell>
          <cell r="J169" t="str">
            <v xml:space="preserve"> </v>
          </cell>
          <cell r="K169" t="str">
            <v>033 221 06 19</v>
          </cell>
          <cell r="L169" t="str">
            <v xml:space="preserve"> </v>
          </cell>
          <cell r="M169" t="str">
            <v>info@orb.ch</v>
          </cell>
          <cell r="N169">
            <v>0</v>
          </cell>
          <cell r="O169">
            <v>0</v>
          </cell>
          <cell r="P169">
            <v>55</v>
          </cell>
          <cell r="Q169">
            <v>1</v>
          </cell>
          <cell r="R169">
            <v>0</v>
          </cell>
          <cell r="S169" t="str">
            <v xml:space="preserve"> </v>
          </cell>
          <cell r="T169" t="str">
            <v>Achtung: Keine Preiserhöhung Winter vorgesehen</v>
          </cell>
          <cell r="U169" t="str">
            <v>Lagerumzug vom 6.-17. Nov. Eingeschränkte Verfügbarkeit</v>
          </cell>
          <cell r="V169" t="str">
            <v xml:space="preserve"> 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</row>
        <row r="170">
          <cell r="B170">
            <v>2668</v>
          </cell>
          <cell r="C170" t="str">
            <v xml:space="preserve"> </v>
          </cell>
          <cell r="D170" t="str">
            <v xml:space="preserve"> </v>
          </cell>
          <cell r="E170" t="str">
            <v>P. UND F.KUENG AG</v>
          </cell>
          <cell r="F170">
            <v>0</v>
          </cell>
          <cell r="G170" t="str">
            <v xml:space="preserve"> </v>
          </cell>
          <cell r="H170" t="str">
            <v>DORFSTR 25B</v>
          </cell>
          <cell r="I170" t="str">
            <v>3623 TEUFFENTHAL/THUN</v>
          </cell>
          <cell r="J170" t="str">
            <v xml:space="preserve"> </v>
          </cell>
          <cell r="K170" t="str">
            <v>033 442 13 24</v>
          </cell>
          <cell r="L170" t="str">
            <v xml:space="preserve"> </v>
          </cell>
          <cell r="M170" t="str">
            <v>werkstatt@garage-rothenberg.ch</v>
          </cell>
          <cell r="N170">
            <v>0</v>
          </cell>
          <cell r="O170">
            <v>0</v>
          </cell>
          <cell r="P170">
            <v>55</v>
          </cell>
          <cell r="Q170">
            <v>1</v>
          </cell>
          <cell r="R170">
            <v>0</v>
          </cell>
          <cell r="S170" t="str">
            <v xml:space="preserve"> </v>
          </cell>
          <cell r="T170" t="str">
            <v>Achtung: Keine Preiserhöhung Winter vorgesehen</v>
          </cell>
          <cell r="U170" t="str">
            <v>Lagerumzug vom 6.-17. Nov. Eingeschränkte Verfügbarkeit</v>
          </cell>
          <cell r="V170" t="str">
            <v xml:space="preserve"> 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</row>
        <row r="171">
          <cell r="B171">
            <v>3105</v>
          </cell>
          <cell r="C171" t="str">
            <v xml:space="preserve"> </v>
          </cell>
          <cell r="D171" t="str">
            <v xml:space="preserve"> </v>
          </cell>
          <cell r="E171" t="str">
            <v>PAG TECH AG</v>
          </cell>
          <cell r="F171">
            <v>0</v>
          </cell>
          <cell r="G171" t="str">
            <v xml:space="preserve"> </v>
          </cell>
          <cell r="H171" t="str">
            <v>BERNSTRASSE 49 A</v>
          </cell>
          <cell r="I171" t="str">
            <v>4922 Buetzberg</v>
          </cell>
          <cell r="J171" t="str">
            <v xml:space="preserve"> </v>
          </cell>
          <cell r="K171" t="str">
            <v>062 963 18 09</v>
          </cell>
          <cell r="L171" t="str">
            <v xml:space="preserve"> </v>
          </cell>
          <cell r="M171" t="str">
            <v>e.sommer@pag-tech.ch</v>
          </cell>
          <cell r="N171">
            <v>0</v>
          </cell>
          <cell r="O171">
            <v>0</v>
          </cell>
          <cell r="P171">
            <v>55</v>
          </cell>
          <cell r="Q171">
            <v>1</v>
          </cell>
          <cell r="R171">
            <v>0</v>
          </cell>
          <cell r="S171" t="str">
            <v xml:space="preserve"> </v>
          </cell>
          <cell r="T171" t="str">
            <v>Achtung: Keine Preiserhöhung Winter vorgesehen</v>
          </cell>
          <cell r="U171" t="str">
            <v>Lagerumzug vom 6.-17. Nov. Eingeschränkte Verfügbarkeit</v>
          </cell>
          <cell r="V171" t="str">
            <v xml:space="preserve"> 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6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</row>
        <row r="172">
          <cell r="B172">
            <v>6408</v>
          </cell>
          <cell r="C172" t="str">
            <v>RETAILER PLUS PREMIO</v>
          </cell>
          <cell r="D172" t="str">
            <v>RETAILER PLUS PREMIO</v>
          </cell>
          <cell r="E172" t="str">
            <v>PANCHO PNEUS SA</v>
          </cell>
          <cell r="F172">
            <v>0</v>
          </cell>
          <cell r="G172" t="str">
            <v xml:space="preserve"> </v>
          </cell>
          <cell r="H172" t="str">
            <v>RTE DE CORBAROCHE 16a</v>
          </cell>
          <cell r="I172" t="str">
            <v>1723 MARLY 1</v>
          </cell>
          <cell r="J172" t="str">
            <v xml:space="preserve"> </v>
          </cell>
          <cell r="K172" t="str">
            <v>026 439 92 00</v>
          </cell>
          <cell r="L172" t="str">
            <v xml:space="preserve"> </v>
          </cell>
          <cell r="M172" t="str">
            <v>info@panchopneus.ch</v>
          </cell>
          <cell r="N172">
            <v>0</v>
          </cell>
          <cell r="O172">
            <v>0</v>
          </cell>
          <cell r="P172">
            <v>55</v>
          </cell>
          <cell r="Q172">
            <v>1</v>
          </cell>
          <cell r="R172">
            <v>0</v>
          </cell>
          <cell r="S172" t="str">
            <v xml:space="preserve"> </v>
          </cell>
          <cell r="T172" t="str">
            <v>PKW / SUV / VAN unverändert zu 1. September 2017</v>
          </cell>
          <cell r="U172" t="str">
            <v xml:space="preserve">Cooper 4x4 „Off Road“, Preisanpassung 1.5% </v>
          </cell>
          <cell r="V172" t="str">
            <v xml:space="preserve"> </v>
          </cell>
          <cell r="W172">
            <v>0</v>
          </cell>
          <cell r="X172">
            <v>0</v>
          </cell>
          <cell r="Y172">
            <v>8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 t="str">
            <v xml:space="preserve"> </v>
          </cell>
          <cell r="AE172" t="str">
            <v xml:space="preserve"> 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4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4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</row>
        <row r="173">
          <cell r="B173">
            <v>58795</v>
          </cell>
          <cell r="C173" t="str">
            <v>RETAILER</v>
          </cell>
          <cell r="D173" t="str">
            <v>RETAILER</v>
          </cell>
          <cell r="E173" t="str">
            <v>PAVECO PNEUMATICI SA</v>
          </cell>
          <cell r="F173">
            <v>0</v>
          </cell>
          <cell r="G173" t="str">
            <v xml:space="preserve"> </v>
          </cell>
          <cell r="H173" t="str">
            <v>VIA CADEPIANO 36</v>
          </cell>
          <cell r="I173" t="str">
            <v>6916 GRANCIA</v>
          </cell>
          <cell r="J173" t="str">
            <v xml:space="preserve"> </v>
          </cell>
          <cell r="K173" t="str">
            <v>091 994 59 31</v>
          </cell>
          <cell r="L173" t="str">
            <v xml:space="preserve"> </v>
          </cell>
          <cell r="M173" t="str">
            <v>info@paveco.ch</v>
          </cell>
          <cell r="N173">
            <v>0</v>
          </cell>
          <cell r="O173">
            <v>0</v>
          </cell>
          <cell r="P173">
            <v>55</v>
          </cell>
          <cell r="Q173">
            <v>1</v>
          </cell>
          <cell r="R173">
            <v>0</v>
          </cell>
          <cell r="S173" t="str">
            <v xml:space="preserve"> </v>
          </cell>
          <cell r="T173" t="str">
            <v>PKW / SUV / VAN unverändert zu 1. September 2017</v>
          </cell>
          <cell r="U173" t="str">
            <v xml:space="preserve">Cooper 4x4 „Off Road“, Preisanpassung 1.5% </v>
          </cell>
          <cell r="V173" t="str">
            <v xml:space="preserve"> </v>
          </cell>
          <cell r="W173">
            <v>216</v>
          </cell>
          <cell r="X173">
            <v>1.9398148148148149</v>
          </cell>
          <cell r="Y173">
            <v>419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 t="str">
            <v xml:space="preserve"> </v>
          </cell>
          <cell r="AE173" t="str">
            <v xml:space="preserve"> </v>
          </cell>
          <cell r="AF173">
            <v>0</v>
          </cell>
          <cell r="AG173">
            <v>94</v>
          </cell>
          <cell r="AH173">
            <v>0</v>
          </cell>
          <cell r="AI173">
            <v>0</v>
          </cell>
          <cell r="AJ173">
            <v>94</v>
          </cell>
          <cell r="AK173">
            <v>198</v>
          </cell>
          <cell r="AL173">
            <v>42240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18</v>
          </cell>
          <cell r="AS173">
            <v>0</v>
          </cell>
          <cell r="AT173">
            <v>0</v>
          </cell>
          <cell r="AU173">
            <v>157</v>
          </cell>
          <cell r="AV173">
            <v>0</v>
          </cell>
          <cell r="AW173">
            <v>0</v>
          </cell>
          <cell r="AX173">
            <v>157</v>
          </cell>
          <cell r="AY173">
            <v>231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188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</row>
        <row r="174">
          <cell r="B174">
            <v>5324</v>
          </cell>
          <cell r="C174" t="str">
            <v>RETAILER</v>
          </cell>
          <cell r="D174" t="str">
            <v>RETAILER</v>
          </cell>
          <cell r="E174" t="str">
            <v>PCI PNEUS CENTRE</v>
          </cell>
          <cell r="F174" t="str">
            <v>INTERNATIONAL SA</v>
          </cell>
          <cell r="G174" t="str">
            <v xml:space="preserve"> </v>
          </cell>
          <cell r="H174" t="str">
            <v>RUE DU LEVANT 137</v>
          </cell>
          <cell r="I174" t="str">
            <v>1920 MARTIGNY</v>
          </cell>
          <cell r="J174" t="str">
            <v xml:space="preserve"> </v>
          </cell>
          <cell r="K174" t="str">
            <v>027 722 27 85</v>
          </cell>
          <cell r="L174" t="str">
            <v xml:space="preserve"> </v>
          </cell>
          <cell r="M174" t="str">
            <v>rifat.bajrami@pcipneus.ch</v>
          </cell>
          <cell r="N174">
            <v>0</v>
          </cell>
          <cell r="O174">
            <v>0</v>
          </cell>
          <cell r="P174">
            <v>55</v>
          </cell>
          <cell r="Q174">
            <v>1</v>
          </cell>
          <cell r="R174">
            <v>0</v>
          </cell>
          <cell r="S174" t="str">
            <v xml:space="preserve"> </v>
          </cell>
          <cell r="T174" t="str">
            <v>PKW / SUV / VAN unverändert zu 1. September 2017</v>
          </cell>
          <cell r="U174" t="str">
            <v xml:space="preserve">Cooper 4x4 „Off Road“, Preisanpassung 1.5% </v>
          </cell>
          <cell r="V174" t="str">
            <v xml:space="preserve"> 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201</v>
          </cell>
          <cell r="AB174">
            <v>0</v>
          </cell>
          <cell r="AC174">
            <v>0</v>
          </cell>
          <cell r="AD174" t="str">
            <v xml:space="preserve"> </v>
          </cell>
          <cell r="AE174" t="str">
            <v xml:space="preserve"> 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105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96</v>
          </cell>
          <cell r="BU174">
            <v>0</v>
          </cell>
          <cell r="BV174">
            <v>0</v>
          </cell>
        </row>
        <row r="175">
          <cell r="B175">
            <v>68980</v>
          </cell>
          <cell r="C175" t="str">
            <v>RETAILER</v>
          </cell>
          <cell r="D175" t="str">
            <v>RETAILER</v>
          </cell>
          <cell r="E175" t="str">
            <v>PERRIN FRERES</v>
          </cell>
          <cell r="F175" t="str">
            <v>MARTIAL PERRIN</v>
          </cell>
          <cell r="G175" t="str">
            <v>Martial Perrin</v>
          </cell>
          <cell r="H175" t="str">
            <v>CH DES MELEZES 5</v>
          </cell>
          <cell r="I175" t="str">
            <v>1873 VAL-D'ILLIEZ</v>
          </cell>
          <cell r="J175" t="str">
            <v xml:space="preserve"> </v>
          </cell>
          <cell r="K175" t="str">
            <v>079 622 16 35</v>
          </cell>
          <cell r="L175" t="str">
            <v xml:space="preserve"> </v>
          </cell>
          <cell r="M175">
            <v>0</v>
          </cell>
          <cell r="N175">
            <v>0</v>
          </cell>
          <cell r="O175">
            <v>0</v>
          </cell>
          <cell r="P175">
            <v>55</v>
          </cell>
          <cell r="Q175">
            <v>1</v>
          </cell>
          <cell r="R175">
            <v>0</v>
          </cell>
          <cell r="S175" t="str">
            <v xml:space="preserve"> </v>
          </cell>
          <cell r="T175" t="str">
            <v>PKW / SUV / VAN unverändert zu 1. September 2017</v>
          </cell>
          <cell r="U175" t="str">
            <v xml:space="preserve">Cooper 4x4 „Off Road“, Preisanpassung 1.5% </v>
          </cell>
          <cell r="V175" t="str">
            <v xml:space="preserve"> </v>
          </cell>
          <cell r="W175">
            <v>46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 t="str">
            <v xml:space="preserve"> </v>
          </cell>
          <cell r="AE175" t="str">
            <v xml:space="preserve"> 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38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8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</row>
        <row r="176">
          <cell r="B176">
            <v>90050</v>
          </cell>
          <cell r="C176" t="str">
            <v>RETAILER PLUS PREMIO</v>
          </cell>
          <cell r="D176" t="str">
            <v>RETAILER PLUS PREMIO</v>
          </cell>
          <cell r="E176" t="str">
            <v>PI &amp; TI MOTORSPORT SA</v>
          </cell>
          <cell r="F176" t="str">
            <v>TONI CAPPELLI</v>
          </cell>
          <cell r="G176" t="str">
            <v>Toni Cappelli</v>
          </cell>
          <cell r="H176" t="str">
            <v>VIA FRANCESCO BORROMINI 24</v>
          </cell>
          <cell r="I176" t="str">
            <v>6850 MENDRISIO</v>
          </cell>
          <cell r="J176" t="str">
            <v xml:space="preserve"> </v>
          </cell>
          <cell r="K176" t="str">
            <v>091 646 95 20</v>
          </cell>
          <cell r="L176" t="str">
            <v xml:space="preserve"> </v>
          </cell>
          <cell r="M176" t="str">
            <v>info@tuningsuisse.ch</v>
          </cell>
          <cell r="N176">
            <v>0</v>
          </cell>
          <cell r="O176">
            <v>0</v>
          </cell>
          <cell r="P176">
            <v>55</v>
          </cell>
          <cell r="Q176">
            <v>1</v>
          </cell>
          <cell r="R176">
            <v>0</v>
          </cell>
          <cell r="S176" t="str">
            <v xml:space="preserve"> </v>
          </cell>
          <cell r="T176" t="str">
            <v>PKW / SUV / VAN unverändert zu 1. September 2017</v>
          </cell>
          <cell r="U176" t="str">
            <v xml:space="preserve">Cooper 4x4 „Off Road“, Preisanpassung 1.5% </v>
          </cell>
          <cell r="V176" t="str">
            <v xml:space="preserve"> </v>
          </cell>
          <cell r="W176">
            <v>0</v>
          </cell>
          <cell r="X176">
            <v>0</v>
          </cell>
          <cell r="Y176">
            <v>6</v>
          </cell>
          <cell r="Z176">
            <v>16</v>
          </cell>
          <cell r="AA176">
            <v>96</v>
          </cell>
          <cell r="AB176">
            <v>0</v>
          </cell>
          <cell r="AC176">
            <v>0</v>
          </cell>
          <cell r="AD176" t="str">
            <v xml:space="preserve"> </v>
          </cell>
          <cell r="AE176" t="str">
            <v xml:space="preserve"> 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6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46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50</v>
          </cell>
          <cell r="BU176">
            <v>0</v>
          </cell>
          <cell r="BV176">
            <v>0</v>
          </cell>
        </row>
        <row r="177">
          <cell r="B177">
            <v>140071</v>
          </cell>
          <cell r="C177" t="str">
            <v>RETAILER</v>
          </cell>
          <cell r="D177" t="str">
            <v>RETAILER</v>
          </cell>
          <cell r="E177" t="str">
            <v>PIERROT MOTOS SARL</v>
          </cell>
          <cell r="F177" t="str">
            <v>GARAGE</v>
          </cell>
          <cell r="G177" t="str">
            <v xml:space="preserve"> </v>
          </cell>
          <cell r="H177" t="str">
            <v>RUE CENTRALE 119</v>
          </cell>
          <cell r="I177" t="str">
            <v>3979 GRONE</v>
          </cell>
          <cell r="J177" t="str">
            <v xml:space="preserve"> </v>
          </cell>
          <cell r="K177" t="str">
            <v>027 565 69 69</v>
          </cell>
          <cell r="L177" t="str">
            <v xml:space="preserve"> </v>
          </cell>
          <cell r="M177" t="str">
            <v>pierrotmotos@netplus.ch</v>
          </cell>
          <cell r="N177">
            <v>0</v>
          </cell>
          <cell r="O177">
            <v>0</v>
          </cell>
          <cell r="P177">
            <v>55</v>
          </cell>
          <cell r="Q177">
            <v>1</v>
          </cell>
          <cell r="R177">
            <v>0</v>
          </cell>
          <cell r="S177" t="str">
            <v xml:space="preserve"> </v>
          </cell>
          <cell r="T177" t="str">
            <v>PKW / SUV / VAN unverändert zu 1. September 2017</v>
          </cell>
          <cell r="U177" t="str">
            <v xml:space="preserve">Cooper 4x4 „Off Road“, Preisanpassung 1.5% </v>
          </cell>
          <cell r="V177" t="str">
            <v xml:space="preserve"> 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 t="str">
            <v xml:space="preserve"> </v>
          </cell>
          <cell r="AE177" t="str">
            <v xml:space="preserve"> 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</row>
        <row r="178">
          <cell r="B178">
            <v>1028</v>
          </cell>
          <cell r="C178" t="str">
            <v>RETAILER</v>
          </cell>
          <cell r="D178" t="str">
            <v>RETAILER</v>
          </cell>
          <cell r="E178" t="str">
            <v>R.SCHMUKI AG</v>
          </cell>
          <cell r="F178" t="str">
            <v>PNEUHANDEL GARAGE</v>
          </cell>
          <cell r="G178" t="str">
            <v>René Schmuki</v>
          </cell>
          <cell r="H178" t="str">
            <v>INDUSTRIESTR. 19</v>
          </cell>
          <cell r="I178" t="str">
            <v>9102 HERISAU AR</v>
          </cell>
          <cell r="J178" t="str">
            <v xml:space="preserve"> </v>
          </cell>
          <cell r="K178" t="str">
            <v>071 354 84 84</v>
          </cell>
          <cell r="L178" t="str">
            <v>079 111 11 11</v>
          </cell>
          <cell r="M178" t="str">
            <v>schmuki@schmuki.ch</v>
          </cell>
          <cell r="N178" t="str">
            <v xml:space="preserve"> </v>
          </cell>
          <cell r="O178">
            <v>0</v>
          </cell>
          <cell r="P178">
            <v>68</v>
          </cell>
          <cell r="Q178">
            <v>1</v>
          </cell>
          <cell r="R178">
            <v>0</v>
          </cell>
          <cell r="S178" t="str">
            <v xml:space="preserve"> </v>
          </cell>
          <cell r="T178" t="str">
            <v>PKW / SUV / VAN unverändert zu 1. September 2017</v>
          </cell>
          <cell r="U178" t="str">
            <v xml:space="preserve">Cooper 4x4 „Off Road“, Preisanpassung 1.5% </v>
          </cell>
          <cell r="V178" t="str">
            <v xml:space="preserve"> 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 t="str">
            <v xml:space="preserve"> </v>
          </cell>
          <cell r="AE178" t="str">
            <v xml:space="preserve"> 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</row>
        <row r="179">
          <cell r="B179">
            <v>1089</v>
          </cell>
          <cell r="C179" t="str">
            <v xml:space="preserve"> </v>
          </cell>
          <cell r="D179" t="str">
            <v xml:space="preserve"> </v>
          </cell>
          <cell r="E179" t="str">
            <v>DRIVER CENTER PNEU AEPLE</v>
          </cell>
          <cell r="F179">
            <v>0</v>
          </cell>
          <cell r="G179" t="str">
            <v>Pascal Zellweger</v>
          </cell>
          <cell r="H179" t="str">
            <v>BILDSTR. 8</v>
          </cell>
          <cell r="I179" t="str">
            <v>9030 ABTWIL SG</v>
          </cell>
          <cell r="J179" t="str">
            <v xml:space="preserve"> </v>
          </cell>
          <cell r="K179" t="str">
            <v>071 313 90 60</v>
          </cell>
          <cell r="L179" t="str">
            <v>079 253 26 61</v>
          </cell>
          <cell r="M179" t="str">
            <v>filiale.abtwil@agom.ch</v>
          </cell>
          <cell r="N179" t="str">
            <v>pascal.zellweger@agom.ch</v>
          </cell>
          <cell r="O179">
            <v>0</v>
          </cell>
          <cell r="P179">
            <v>68</v>
          </cell>
          <cell r="Q179">
            <v>1</v>
          </cell>
          <cell r="R179">
            <v>0</v>
          </cell>
          <cell r="S179" t="str">
            <v xml:space="preserve"> </v>
          </cell>
          <cell r="T179" t="str">
            <v>PKW / SUV / VAN unverändert zu 1. September 2017</v>
          </cell>
          <cell r="U179" t="str">
            <v xml:space="preserve">Cooper 4x4 „Off Road“, Preisanpassung 1.5% </v>
          </cell>
          <cell r="V179" t="str">
            <v xml:space="preserve"> </v>
          </cell>
          <cell r="W179">
            <v>102</v>
          </cell>
          <cell r="X179">
            <v>0.14705882352941177</v>
          </cell>
          <cell r="Y179">
            <v>15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 t="str">
            <v xml:space="preserve"> </v>
          </cell>
          <cell r="AE179" t="str">
            <v xml:space="preserve"> 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101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13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2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</row>
        <row r="180">
          <cell r="B180">
            <v>1228</v>
          </cell>
          <cell r="C180" t="str">
            <v>RETAILER</v>
          </cell>
          <cell r="D180" t="str">
            <v>RETAILER</v>
          </cell>
          <cell r="E180" t="str">
            <v>AUTO-ZENTRUM ST. MARGRETHEN</v>
          </cell>
          <cell r="F180" t="str">
            <v xml:space="preserve"> </v>
          </cell>
          <cell r="G180" t="str">
            <v>Ruedi Dietsche</v>
          </cell>
          <cell r="H180" t="str">
            <v>NEBENGRABEN 5</v>
          </cell>
          <cell r="I180" t="str">
            <v>9430 ST.MARGRETHEN</v>
          </cell>
          <cell r="J180" t="str">
            <v xml:space="preserve"> </v>
          </cell>
          <cell r="K180" t="str">
            <v>071 886 49 26</v>
          </cell>
          <cell r="L180" t="str">
            <v xml:space="preserve"> </v>
          </cell>
          <cell r="M180" t="str">
            <v>r.dietsche@fordautozentrum.ch</v>
          </cell>
          <cell r="N180" t="str">
            <v xml:space="preserve"> </v>
          </cell>
          <cell r="O180">
            <v>0</v>
          </cell>
          <cell r="P180">
            <v>68</v>
          </cell>
          <cell r="Q180">
            <v>1</v>
          </cell>
          <cell r="R180">
            <v>0</v>
          </cell>
          <cell r="S180" t="str">
            <v xml:space="preserve"> </v>
          </cell>
          <cell r="T180" t="str">
            <v>PKW / SUV / VAN unverändert zu 1. September 2017</v>
          </cell>
          <cell r="U180" t="str">
            <v xml:space="preserve">Cooper 4x4 „Off Road“, Preisanpassung 1.5% </v>
          </cell>
          <cell r="V180" t="str">
            <v xml:space="preserve"> </v>
          </cell>
          <cell r="W180">
            <v>6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 t="str">
            <v xml:space="preserve"> </v>
          </cell>
          <cell r="AE180" t="str">
            <v xml:space="preserve"> 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6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</row>
        <row r="181">
          <cell r="B181">
            <v>1421</v>
          </cell>
          <cell r="C181" t="str">
            <v>RETAILER</v>
          </cell>
          <cell r="D181" t="str">
            <v>RETAILER</v>
          </cell>
          <cell r="E181" t="str">
            <v>PNEUHAUS BOENI AG</v>
          </cell>
          <cell r="F181" t="str">
            <v>PNEUHAUS</v>
          </cell>
          <cell r="G181" t="str">
            <v>Michael Morf</v>
          </cell>
          <cell r="H181" t="str">
            <v>LANGACKERSTR. 11</v>
          </cell>
          <cell r="I181" t="str">
            <v>8708 MAENNEDORF</v>
          </cell>
          <cell r="J181" t="str">
            <v xml:space="preserve"> </v>
          </cell>
          <cell r="K181" t="str">
            <v>044 920 30 85</v>
          </cell>
          <cell r="L181" t="str">
            <v xml:space="preserve"> </v>
          </cell>
          <cell r="M181" t="str">
            <v>pneuhausboeniag@bluewin.ch</v>
          </cell>
          <cell r="N181" t="str">
            <v xml:space="preserve"> </v>
          </cell>
          <cell r="O181">
            <v>0</v>
          </cell>
          <cell r="P181">
            <v>68</v>
          </cell>
          <cell r="Q181">
            <v>1</v>
          </cell>
          <cell r="R181">
            <v>0</v>
          </cell>
          <cell r="S181" t="str">
            <v xml:space="preserve"> </v>
          </cell>
          <cell r="T181" t="str">
            <v>PKW / SUV / VAN unverändert zu 1. September 2017</v>
          </cell>
          <cell r="U181" t="str">
            <v xml:space="preserve">Cooper 4x4 „Off Road“, Preisanpassung 1.5% </v>
          </cell>
          <cell r="V181" t="str">
            <v xml:space="preserve"> </v>
          </cell>
          <cell r="W181">
            <v>10</v>
          </cell>
          <cell r="X181">
            <v>2.2000000000000002</v>
          </cell>
          <cell r="Y181">
            <v>22</v>
          </cell>
          <cell r="Z181">
            <v>0.63636363636363635</v>
          </cell>
          <cell r="AA181">
            <v>14</v>
          </cell>
          <cell r="AB181">
            <v>0</v>
          </cell>
          <cell r="AC181">
            <v>0</v>
          </cell>
          <cell r="AD181" t="str">
            <v xml:space="preserve"> </v>
          </cell>
          <cell r="AE181" t="str">
            <v xml:space="preserve"> 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4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6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10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12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10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4</v>
          </cell>
          <cell r="BU181">
            <v>0</v>
          </cell>
          <cell r="BV181">
            <v>0</v>
          </cell>
        </row>
        <row r="182">
          <cell r="B182">
            <v>1517</v>
          </cell>
          <cell r="C182" t="str">
            <v>RETAILER</v>
          </cell>
          <cell r="D182" t="str">
            <v>RETAILER</v>
          </cell>
          <cell r="E182" t="str">
            <v>BUCHEGGER AG</v>
          </cell>
          <cell r="F182" t="str">
            <v>PNEU - CENTER</v>
          </cell>
          <cell r="G182" t="str">
            <v>Rolf Buchegger</v>
          </cell>
          <cell r="H182" t="str">
            <v>HEIDENBUEHL</v>
          </cell>
          <cell r="I182" t="str">
            <v>8840 EINSIEDELN</v>
          </cell>
          <cell r="J182" t="str">
            <v xml:space="preserve"> </v>
          </cell>
          <cell r="K182" t="str">
            <v>055 412 48 61</v>
          </cell>
          <cell r="L182" t="str">
            <v xml:space="preserve"> </v>
          </cell>
          <cell r="M182" t="str">
            <v>rolf.buchegger@bluewin.ch</v>
          </cell>
          <cell r="N182" t="str">
            <v xml:space="preserve"> </v>
          </cell>
          <cell r="O182">
            <v>0</v>
          </cell>
          <cell r="P182">
            <v>68</v>
          </cell>
          <cell r="Q182">
            <v>1</v>
          </cell>
          <cell r="R182">
            <v>0</v>
          </cell>
          <cell r="S182" t="str">
            <v xml:space="preserve"> </v>
          </cell>
          <cell r="T182" t="str">
            <v>PKW / SUV / VAN unverändert zu 1. September 2017</v>
          </cell>
          <cell r="U182" t="str">
            <v xml:space="preserve">Cooper 4x4 „Off Road“, Preisanpassung 1.5% </v>
          </cell>
          <cell r="V182" t="str">
            <v xml:space="preserve"> </v>
          </cell>
          <cell r="W182">
            <v>13</v>
          </cell>
          <cell r="X182">
            <v>0</v>
          </cell>
          <cell r="Y182">
            <v>0</v>
          </cell>
          <cell r="Z182">
            <v>0</v>
          </cell>
          <cell r="AA182">
            <v>14</v>
          </cell>
          <cell r="AB182">
            <v>0</v>
          </cell>
          <cell r="AC182">
            <v>0</v>
          </cell>
          <cell r="AD182" t="str">
            <v>f85001517rb</v>
          </cell>
          <cell r="AE182" t="str">
            <v>Cooper2017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5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8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8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6</v>
          </cell>
          <cell r="BU182">
            <v>0</v>
          </cell>
          <cell r="BV182">
            <v>0</v>
          </cell>
        </row>
        <row r="183">
          <cell r="B183">
            <v>1579</v>
          </cell>
          <cell r="C183" t="str">
            <v>RETAILER</v>
          </cell>
          <cell r="D183" t="str">
            <v>RETAILER</v>
          </cell>
          <cell r="E183" t="str">
            <v>CAHENZLI ROLAND</v>
          </cell>
          <cell r="F183" t="str">
            <v>PNEUSERVICE</v>
          </cell>
          <cell r="G183" t="str">
            <v>Roland Cahenzli</v>
          </cell>
          <cell r="H183" t="str">
            <v>FELDSTR. 147</v>
          </cell>
          <cell r="I183" t="str">
            <v>8004 ZUERICH</v>
          </cell>
          <cell r="J183" t="str">
            <v xml:space="preserve"> </v>
          </cell>
          <cell r="K183" t="str">
            <v>044 291 12 00</v>
          </cell>
          <cell r="L183" t="str">
            <v xml:space="preserve"> </v>
          </cell>
          <cell r="M183" t="str">
            <v>roland.cahenzli@bluewin.ch</v>
          </cell>
          <cell r="N183" t="str">
            <v xml:space="preserve"> </v>
          </cell>
          <cell r="O183">
            <v>0</v>
          </cell>
          <cell r="P183">
            <v>68</v>
          </cell>
          <cell r="Q183">
            <v>1</v>
          </cell>
          <cell r="R183">
            <v>0</v>
          </cell>
          <cell r="S183" t="str">
            <v xml:space="preserve"> </v>
          </cell>
          <cell r="T183" t="str">
            <v>PKW / SUV / VAN unverändert zu 1. September 2017</v>
          </cell>
          <cell r="U183" t="str">
            <v xml:space="preserve">Cooper 4x4 „Off Road“, Preisanpassung 1.5% </v>
          </cell>
          <cell r="V183" t="str">
            <v xml:space="preserve"> </v>
          </cell>
          <cell r="W183">
            <v>0</v>
          </cell>
          <cell r="X183">
            <v>0</v>
          </cell>
          <cell r="Y183">
            <v>4</v>
          </cell>
          <cell r="Z183">
            <v>2</v>
          </cell>
          <cell r="AA183">
            <v>8</v>
          </cell>
          <cell r="AB183">
            <v>0</v>
          </cell>
          <cell r="AC183">
            <v>0</v>
          </cell>
          <cell r="AD183" t="str">
            <v xml:space="preserve"> </v>
          </cell>
          <cell r="AE183" t="str">
            <v xml:space="preserve"> 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4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4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4</v>
          </cell>
          <cell r="BU183">
            <v>0</v>
          </cell>
          <cell r="BV183">
            <v>0</v>
          </cell>
        </row>
        <row r="184">
          <cell r="B184">
            <v>1709</v>
          </cell>
          <cell r="C184" t="str">
            <v xml:space="preserve"> </v>
          </cell>
          <cell r="D184" t="str">
            <v xml:space="preserve"> </v>
          </cell>
          <cell r="E184" t="str">
            <v>DERENDINGER DIETLIKON AG</v>
          </cell>
          <cell r="F184" t="str">
            <v>FILIALE RUESCHLIKON</v>
          </cell>
          <cell r="G184" t="str">
            <v xml:space="preserve"> </v>
          </cell>
          <cell r="H184" t="str">
            <v>LOOSSTR.11</v>
          </cell>
          <cell r="I184" t="str">
            <v>8803 RUESCHLIKON</v>
          </cell>
          <cell r="J184" t="str">
            <v xml:space="preserve"> </v>
          </cell>
          <cell r="K184" t="str">
            <v>044 704 58 10</v>
          </cell>
          <cell r="L184" t="str">
            <v xml:space="preserve"> </v>
          </cell>
          <cell r="M184" t="str">
            <v>filru@derendinger.ch</v>
          </cell>
          <cell r="N184" t="str">
            <v xml:space="preserve"> </v>
          </cell>
          <cell r="O184">
            <v>0</v>
          </cell>
          <cell r="P184">
            <v>68</v>
          </cell>
          <cell r="Q184">
            <v>1</v>
          </cell>
          <cell r="R184">
            <v>0</v>
          </cell>
          <cell r="S184" t="str">
            <v xml:space="preserve"> </v>
          </cell>
          <cell r="T184" t="str">
            <v>PKW / SUV / VAN unverändert zu 1. September 2017</v>
          </cell>
          <cell r="U184" t="str">
            <v xml:space="preserve">Cooper 4x4 „Off Road“, Preisanpassung 1.5% </v>
          </cell>
          <cell r="V184" t="str">
            <v xml:space="preserve"> 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 t="str">
            <v xml:space="preserve"> </v>
          </cell>
          <cell r="AE184" t="str">
            <v xml:space="preserve"> 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</row>
        <row r="185">
          <cell r="B185">
            <v>1763</v>
          </cell>
          <cell r="C185" t="str">
            <v>RETAILER PLUS PREMIO</v>
          </cell>
          <cell r="D185" t="str">
            <v>RETAILER PLUS PREMIO</v>
          </cell>
          <cell r="E185" t="str">
            <v>HE REIFEN SERVICE AG</v>
          </cell>
          <cell r="F185" t="str">
            <v>H. EBERHARD-RUBLI</v>
          </cell>
          <cell r="G185" t="str">
            <v>P. Eberhard</v>
          </cell>
          <cell r="H185" t="str">
            <v>STEINACKERSTR. 23</v>
          </cell>
          <cell r="I185" t="str">
            <v>8302 KLOTEN</v>
          </cell>
          <cell r="J185" t="str">
            <v xml:space="preserve"> </v>
          </cell>
          <cell r="K185" t="str">
            <v>044 813 79 22</v>
          </cell>
          <cell r="L185" t="str">
            <v xml:space="preserve"> </v>
          </cell>
          <cell r="M185" t="str">
            <v>info@he-reifen.ch</v>
          </cell>
          <cell r="N185" t="str">
            <v xml:space="preserve"> </v>
          </cell>
          <cell r="O185">
            <v>0</v>
          </cell>
          <cell r="P185">
            <v>68</v>
          </cell>
          <cell r="Q185">
            <v>1</v>
          </cell>
          <cell r="R185">
            <v>0</v>
          </cell>
          <cell r="S185" t="str">
            <v xml:space="preserve"> </v>
          </cell>
          <cell r="T185" t="str">
            <v>PKW / SUV / VAN unverändert zu 1. September 2017</v>
          </cell>
          <cell r="U185" t="str">
            <v xml:space="preserve">Cooper 4x4 „Off Road“, Preisanpassung 1.5% </v>
          </cell>
          <cell r="V185" t="str">
            <v xml:space="preserve"> 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 t="str">
            <v xml:space="preserve"> </v>
          </cell>
          <cell r="AE185" t="str">
            <v xml:space="preserve"> 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</row>
        <row r="186">
          <cell r="B186">
            <v>1968</v>
          </cell>
          <cell r="C186" t="str">
            <v>RETAILER</v>
          </cell>
          <cell r="D186" t="str">
            <v>RETAILER</v>
          </cell>
          <cell r="E186" t="str">
            <v>FORRER HANS</v>
          </cell>
          <cell r="F186" t="str">
            <v>PNEUHAUS</v>
          </cell>
          <cell r="G186" t="str">
            <v>Hans Forrer</v>
          </cell>
          <cell r="H186" t="str">
            <v>TROEN 10</v>
          </cell>
          <cell r="I186" t="str">
            <v>9225 ST. PELAGIBERG</v>
          </cell>
          <cell r="J186" t="str">
            <v xml:space="preserve"> </v>
          </cell>
          <cell r="K186" t="str">
            <v>071 433 12 24</v>
          </cell>
          <cell r="L186" t="str">
            <v xml:space="preserve"> </v>
          </cell>
          <cell r="M186" t="str">
            <v>info@pneu-forrer.ch</v>
          </cell>
          <cell r="N186" t="str">
            <v xml:space="preserve"> </v>
          </cell>
          <cell r="O186">
            <v>0</v>
          </cell>
          <cell r="P186">
            <v>68</v>
          </cell>
          <cell r="Q186">
            <v>1</v>
          </cell>
          <cell r="R186">
            <v>0</v>
          </cell>
          <cell r="S186" t="str">
            <v xml:space="preserve"> </v>
          </cell>
          <cell r="T186" t="str">
            <v>PKW / SUV / VAN unverändert zu 1. September 2017</v>
          </cell>
          <cell r="U186" t="str">
            <v xml:space="preserve">Cooper 4x4 „Off Road“, Preisanpassung 1.5% </v>
          </cell>
          <cell r="V186" t="str">
            <v xml:space="preserve"> </v>
          </cell>
          <cell r="W186">
            <v>21</v>
          </cell>
          <cell r="X186">
            <v>0.2857142857142857</v>
          </cell>
          <cell r="Y186">
            <v>6</v>
          </cell>
          <cell r="Z186">
            <v>3.6666666666666665</v>
          </cell>
          <cell r="AA186">
            <v>22</v>
          </cell>
          <cell r="AB186">
            <v>0</v>
          </cell>
          <cell r="AC186">
            <v>0</v>
          </cell>
          <cell r="AD186" t="str">
            <v>f850001968hf</v>
          </cell>
          <cell r="AE186" t="str">
            <v xml:space="preserve"> 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17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4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4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2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18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4</v>
          </cell>
          <cell r="BU186">
            <v>0</v>
          </cell>
          <cell r="BV186">
            <v>0</v>
          </cell>
        </row>
        <row r="187">
          <cell r="B187">
            <v>2286</v>
          </cell>
          <cell r="C187" t="str">
            <v>RETAILER PLUS LARGE STG</v>
          </cell>
          <cell r="D187" t="str">
            <v>RETAILER PLUS LARGE STG</v>
          </cell>
          <cell r="E187" t="str">
            <v>HAEPO REIFENSERVICE AG</v>
          </cell>
          <cell r="F187">
            <v>0</v>
          </cell>
          <cell r="G187" t="str">
            <v>Urs Hächler und Jürg Ott</v>
          </cell>
          <cell r="H187" t="str">
            <v>ST.GALLERSTR. 128</v>
          </cell>
          <cell r="I187" t="str">
            <v>8404 WINTERTHUR</v>
          </cell>
          <cell r="J187" t="str">
            <v>Swiss Tire Group Member</v>
          </cell>
          <cell r="K187" t="str">
            <v>052 233 27 21</v>
          </cell>
          <cell r="L187" t="str">
            <v xml:space="preserve"> </v>
          </cell>
          <cell r="M187" t="str">
            <v>info@haepo.ch</v>
          </cell>
          <cell r="N187" t="str">
            <v xml:space="preserve"> </v>
          </cell>
          <cell r="O187">
            <v>0</v>
          </cell>
          <cell r="P187">
            <v>68</v>
          </cell>
          <cell r="Q187">
            <v>1</v>
          </cell>
          <cell r="R187">
            <v>0</v>
          </cell>
          <cell r="S187" t="str">
            <v xml:space="preserve"> </v>
          </cell>
          <cell r="T187" t="str">
            <v>PKW / SUV / VAN unverändert zu 1. September 2017</v>
          </cell>
          <cell r="U187" t="str">
            <v xml:space="preserve">Cooper 4x4 „Off Road“, Preisanpassung 1.5% </v>
          </cell>
          <cell r="V187" t="str">
            <v xml:space="preserve"> </v>
          </cell>
          <cell r="W187">
            <v>129</v>
          </cell>
          <cell r="X187">
            <v>0.88372093023255816</v>
          </cell>
          <cell r="Y187">
            <v>114</v>
          </cell>
          <cell r="Z187">
            <v>1.5263157894736843</v>
          </cell>
          <cell r="AA187">
            <v>174</v>
          </cell>
          <cell r="AB187">
            <v>0</v>
          </cell>
          <cell r="AC187">
            <v>0</v>
          </cell>
          <cell r="AD187" t="str">
            <v>F85002286JO</v>
          </cell>
          <cell r="AE187" t="str">
            <v xml:space="preserve"> 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87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42</v>
          </cell>
          <cell r="AS187">
            <v>0</v>
          </cell>
          <cell r="AT187">
            <v>0</v>
          </cell>
          <cell r="AU187">
            <v>40</v>
          </cell>
          <cell r="AV187">
            <v>0</v>
          </cell>
          <cell r="AW187">
            <v>0</v>
          </cell>
          <cell r="AX187">
            <v>40</v>
          </cell>
          <cell r="AY187">
            <v>84</v>
          </cell>
          <cell r="AZ187">
            <v>42558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30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126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48</v>
          </cell>
          <cell r="BU187">
            <v>0</v>
          </cell>
          <cell r="BV187">
            <v>0</v>
          </cell>
        </row>
        <row r="188">
          <cell r="B188">
            <v>2321</v>
          </cell>
          <cell r="C188" t="str">
            <v>RETAILER PLUS FSTP</v>
          </cell>
          <cell r="D188" t="str">
            <v>RETAILER PLUS FSTP</v>
          </cell>
          <cell r="E188" t="str">
            <v>PNEUHAUS LETZI AG</v>
          </cell>
          <cell r="F188">
            <v>0</v>
          </cell>
          <cell r="G188" t="str">
            <v>Urs Rast</v>
          </cell>
          <cell r="H188" t="str">
            <v>LETZIGRABEN 111</v>
          </cell>
          <cell r="I188" t="str">
            <v>8047 ZUERICH</v>
          </cell>
          <cell r="J188" t="str">
            <v>First Stop</v>
          </cell>
          <cell r="K188" t="str">
            <v>044 491 71 40</v>
          </cell>
          <cell r="L188" t="str">
            <v xml:space="preserve"> </v>
          </cell>
          <cell r="M188" t="str">
            <v>urast@bluewin.ch</v>
          </cell>
          <cell r="N188" t="str">
            <v xml:space="preserve"> </v>
          </cell>
          <cell r="O188">
            <v>0</v>
          </cell>
          <cell r="P188">
            <v>68</v>
          </cell>
          <cell r="Q188">
            <v>1</v>
          </cell>
          <cell r="R188">
            <v>0</v>
          </cell>
          <cell r="S188" t="str">
            <v xml:space="preserve"> </v>
          </cell>
          <cell r="T188" t="str">
            <v>PKW / SUV / VAN unverändert zu 1. September 2017</v>
          </cell>
          <cell r="U188" t="str">
            <v xml:space="preserve">Cooper 4x4 „Off Road“, Preisanpassung 1.5% </v>
          </cell>
          <cell r="V188" t="str">
            <v xml:space="preserve"> </v>
          </cell>
          <cell r="W188">
            <v>2</v>
          </cell>
          <cell r="X188">
            <v>2.5</v>
          </cell>
          <cell r="Y188">
            <v>5</v>
          </cell>
          <cell r="Z188">
            <v>2.4</v>
          </cell>
          <cell r="AA188">
            <v>12</v>
          </cell>
          <cell r="AB188">
            <v>0</v>
          </cell>
          <cell r="AC188">
            <v>0</v>
          </cell>
          <cell r="AD188" t="str">
            <v xml:space="preserve"> </v>
          </cell>
          <cell r="AE188" t="str">
            <v xml:space="preserve"> 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2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5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12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</row>
        <row r="189">
          <cell r="B189">
            <v>2435</v>
          </cell>
          <cell r="C189" t="str">
            <v>RETAILER</v>
          </cell>
          <cell r="D189" t="str">
            <v>RETAILER</v>
          </cell>
          <cell r="E189" t="str">
            <v>PNEUHAUS HUG GMBH</v>
          </cell>
          <cell r="F189">
            <v>0</v>
          </cell>
          <cell r="G189" t="str">
            <v>Daniel Hug</v>
          </cell>
          <cell r="H189" t="str">
            <v>EBNET 4</v>
          </cell>
          <cell r="I189" t="str">
            <v>9315 NEUKIRCH</v>
          </cell>
          <cell r="J189" t="str">
            <v xml:space="preserve"> </v>
          </cell>
          <cell r="K189" t="str">
            <v>071 477 16 28</v>
          </cell>
          <cell r="L189" t="str">
            <v xml:space="preserve"> </v>
          </cell>
          <cell r="M189" t="str">
            <v>info@pneuhaushug.ch</v>
          </cell>
          <cell r="N189" t="str">
            <v>rechnungen@pneuhaushug.ch</v>
          </cell>
          <cell r="O189">
            <v>0</v>
          </cell>
          <cell r="P189">
            <v>68</v>
          </cell>
          <cell r="Q189">
            <v>6</v>
          </cell>
          <cell r="R189">
            <v>0</v>
          </cell>
          <cell r="S189" t="str">
            <v xml:space="preserve"> </v>
          </cell>
          <cell r="T189" t="str">
            <v>PKW / SUV / VAN unverändert zu 1. September 2017</v>
          </cell>
          <cell r="U189" t="str">
            <v xml:space="preserve">Cooper 4x4 „Off Road“, Preisanpassung 1.5% </v>
          </cell>
          <cell r="V189" t="str">
            <v xml:space="preserve"> </v>
          </cell>
          <cell r="W189">
            <v>106</v>
          </cell>
          <cell r="X189">
            <v>1.4245283018867925</v>
          </cell>
          <cell r="Y189">
            <v>151</v>
          </cell>
          <cell r="Z189">
            <v>0.92715231788079466</v>
          </cell>
          <cell r="AA189">
            <v>140</v>
          </cell>
          <cell r="AB189">
            <v>0</v>
          </cell>
          <cell r="AC189">
            <v>0</v>
          </cell>
          <cell r="AD189" t="str">
            <v>f85002435dh</v>
          </cell>
          <cell r="AE189" t="str">
            <v xml:space="preserve"> </v>
          </cell>
          <cell r="AF189">
            <v>0</v>
          </cell>
          <cell r="AG189">
            <v>34</v>
          </cell>
          <cell r="AH189">
            <v>0</v>
          </cell>
          <cell r="AI189">
            <v>0</v>
          </cell>
          <cell r="AJ189">
            <v>34</v>
          </cell>
          <cell r="AK189">
            <v>102</v>
          </cell>
          <cell r="AL189">
            <v>42242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4</v>
          </cell>
          <cell r="AS189">
            <v>0</v>
          </cell>
          <cell r="AT189">
            <v>0</v>
          </cell>
          <cell r="AU189">
            <v>68</v>
          </cell>
          <cell r="AV189">
            <v>0</v>
          </cell>
          <cell r="AW189">
            <v>0</v>
          </cell>
          <cell r="AX189">
            <v>68</v>
          </cell>
          <cell r="AY189">
            <v>86</v>
          </cell>
          <cell r="AZ189">
            <v>42604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65</v>
          </cell>
          <cell r="BG189">
            <v>0</v>
          </cell>
          <cell r="BH189">
            <v>0</v>
          </cell>
          <cell r="BI189">
            <v>70</v>
          </cell>
          <cell r="BJ189">
            <v>0</v>
          </cell>
          <cell r="BK189">
            <v>0</v>
          </cell>
          <cell r="BL189">
            <v>70</v>
          </cell>
          <cell r="BM189">
            <v>89</v>
          </cell>
          <cell r="BN189">
            <v>42976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51</v>
          </cell>
          <cell r="BU189">
            <v>0</v>
          </cell>
          <cell r="BV189">
            <v>0</v>
          </cell>
        </row>
        <row r="190">
          <cell r="B190">
            <v>2536</v>
          </cell>
          <cell r="C190" t="str">
            <v>RETAILER PLUS LARGE</v>
          </cell>
          <cell r="D190" t="str">
            <v>RETAILER PLUS LARGE</v>
          </cell>
          <cell r="E190" t="str">
            <v>PNEU JUNOD AG</v>
          </cell>
          <cell r="F190">
            <v>0</v>
          </cell>
          <cell r="G190" t="str">
            <v>Jean Pierre Junod</v>
          </cell>
          <cell r="H190" t="str">
            <v>SCHANZWEG 8</v>
          </cell>
          <cell r="I190" t="str">
            <v>8330 PFAEFFIKON ZH</v>
          </cell>
          <cell r="J190" t="str">
            <v xml:space="preserve"> </v>
          </cell>
          <cell r="K190" t="str">
            <v>044 953 16 16</v>
          </cell>
          <cell r="L190" t="str">
            <v xml:space="preserve"> </v>
          </cell>
          <cell r="M190" t="str">
            <v>info@pneu-junod.ch</v>
          </cell>
          <cell r="N190" t="str">
            <v xml:space="preserve"> </v>
          </cell>
          <cell r="O190">
            <v>0</v>
          </cell>
          <cell r="P190">
            <v>68</v>
          </cell>
          <cell r="Q190">
            <v>1</v>
          </cell>
          <cell r="R190">
            <v>0</v>
          </cell>
          <cell r="S190" t="str">
            <v xml:space="preserve"> </v>
          </cell>
          <cell r="T190" t="str">
            <v>PKW / SUV / VAN unverändert zu 1. September 2017</v>
          </cell>
          <cell r="U190" t="str">
            <v xml:space="preserve">Cooper 4x4 „Off Road“, Preisanpassung 1.5% </v>
          </cell>
          <cell r="V190" t="str">
            <v xml:space="preserve"> </v>
          </cell>
          <cell r="W190">
            <v>344</v>
          </cell>
          <cell r="X190">
            <v>0.22674418604651161</v>
          </cell>
          <cell r="Y190">
            <v>78</v>
          </cell>
          <cell r="Z190">
            <v>0.66666666666666663</v>
          </cell>
          <cell r="AA190">
            <v>52</v>
          </cell>
          <cell r="AB190">
            <v>0</v>
          </cell>
          <cell r="AC190">
            <v>0</v>
          </cell>
          <cell r="AD190" t="str">
            <v>f85002536mg</v>
          </cell>
          <cell r="AE190" t="str">
            <v xml:space="preserve"> </v>
          </cell>
          <cell r="AF190">
            <v>0</v>
          </cell>
          <cell r="AG190">
            <v>232</v>
          </cell>
          <cell r="AH190">
            <v>0</v>
          </cell>
          <cell r="AI190">
            <v>0</v>
          </cell>
          <cell r="AJ190">
            <v>232</v>
          </cell>
          <cell r="AK190">
            <v>308</v>
          </cell>
          <cell r="AL190">
            <v>42209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36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69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9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40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12</v>
          </cell>
          <cell r="BU190">
            <v>0</v>
          </cell>
          <cell r="BV190">
            <v>0</v>
          </cell>
        </row>
        <row r="191">
          <cell r="B191">
            <v>2537</v>
          </cell>
          <cell r="C191" t="str">
            <v>RETAILER PLUS LARGE</v>
          </cell>
          <cell r="D191" t="str">
            <v>RETAILER PLUS LARGE</v>
          </cell>
          <cell r="E191" t="str">
            <v>PNEU JUNOD HANDELS AG</v>
          </cell>
          <cell r="F191">
            <v>0</v>
          </cell>
          <cell r="G191" t="str">
            <v xml:space="preserve"> </v>
          </cell>
          <cell r="H191" t="str">
            <v>SCHANZWEG 7</v>
          </cell>
          <cell r="I191" t="str">
            <v>8330 PFAEFFIKON</v>
          </cell>
          <cell r="J191" t="str">
            <v xml:space="preserve"> </v>
          </cell>
          <cell r="K191" t="str">
            <v>044 953 16 16</v>
          </cell>
          <cell r="L191" t="str">
            <v xml:space="preserve"> </v>
          </cell>
          <cell r="M191" t="str">
            <v>info@pneu-junod.ch</v>
          </cell>
          <cell r="N191" t="str">
            <v xml:space="preserve"> </v>
          </cell>
          <cell r="O191">
            <v>0</v>
          </cell>
          <cell r="P191">
            <v>68</v>
          </cell>
          <cell r="Q191">
            <v>1</v>
          </cell>
          <cell r="R191">
            <v>0</v>
          </cell>
          <cell r="S191" t="str">
            <v xml:space="preserve"> </v>
          </cell>
          <cell r="T191" t="str">
            <v>PKW / SUV / VAN unverändert zu 1. September 2017</v>
          </cell>
          <cell r="U191" t="str">
            <v xml:space="preserve">Cooper 4x4 „Off Road“, Preisanpassung 1.5% </v>
          </cell>
          <cell r="V191" t="str">
            <v xml:space="preserve"> 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 t="str">
            <v>f85002537bf</v>
          </cell>
          <cell r="AE191" t="str">
            <v xml:space="preserve"> 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</row>
        <row r="192">
          <cell r="B192">
            <v>2619</v>
          </cell>
          <cell r="C192" t="str">
            <v>RETAILER</v>
          </cell>
          <cell r="D192" t="str">
            <v>RETAILER</v>
          </cell>
          <cell r="E192" t="str">
            <v>PNEUSHOP SCHWADERLOH AG</v>
          </cell>
          <cell r="F192" t="str">
            <v>KLIMAX RACING</v>
          </cell>
          <cell r="G192" t="str">
            <v>Herr Klinkert</v>
          </cell>
          <cell r="H192" t="str">
            <v>GREESTR. 34</v>
          </cell>
          <cell r="I192" t="str">
            <v>8566 NEUWILEN TG</v>
          </cell>
          <cell r="J192" t="str">
            <v xml:space="preserve"> </v>
          </cell>
          <cell r="K192" t="str">
            <v>071 698 60 60</v>
          </cell>
          <cell r="L192" t="str">
            <v xml:space="preserve"> </v>
          </cell>
          <cell r="M192" t="str">
            <v>psa@klimax.ch</v>
          </cell>
          <cell r="N192" t="str">
            <v xml:space="preserve"> </v>
          </cell>
          <cell r="O192">
            <v>0</v>
          </cell>
          <cell r="P192">
            <v>68</v>
          </cell>
          <cell r="Q192">
            <v>1</v>
          </cell>
          <cell r="R192">
            <v>0</v>
          </cell>
          <cell r="S192" t="str">
            <v xml:space="preserve"> </v>
          </cell>
          <cell r="T192" t="str">
            <v>PKW / SUV / VAN unverändert zu 1. September 2017</v>
          </cell>
          <cell r="U192" t="str">
            <v xml:space="preserve">Cooper 4x4 „Off Road“, Preisanpassung 1.5% </v>
          </cell>
          <cell r="V192" t="str">
            <v xml:space="preserve"> 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 t="str">
            <v xml:space="preserve"> </v>
          </cell>
          <cell r="AE192" t="str">
            <v xml:space="preserve"> 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</row>
        <row r="193">
          <cell r="B193">
            <v>2924</v>
          </cell>
          <cell r="C193" t="str">
            <v>RETAILER MIGROL</v>
          </cell>
          <cell r="D193" t="str">
            <v>RETAILER MIGROL</v>
          </cell>
          <cell r="E193" t="str">
            <v>MIGROL AUTO SERVICE</v>
          </cell>
          <cell r="F193" t="str">
            <v xml:space="preserve"> </v>
          </cell>
          <cell r="G193" t="str">
            <v>Adem Januzi</v>
          </cell>
          <cell r="H193" t="str">
            <v>GROSSFELDSTRASSE 56</v>
          </cell>
          <cell r="I193" t="str">
            <v>8879 MELS</v>
          </cell>
          <cell r="J193" t="str">
            <v xml:space="preserve"> </v>
          </cell>
          <cell r="K193" t="str">
            <v>081 723 95 90</v>
          </cell>
          <cell r="L193" t="str">
            <v xml:space="preserve"> </v>
          </cell>
          <cell r="M193" t="str">
            <v>mels@migrolservice.ch</v>
          </cell>
          <cell r="N193" t="str">
            <v xml:space="preserve"> </v>
          </cell>
          <cell r="O193">
            <v>0</v>
          </cell>
          <cell r="P193">
            <v>68</v>
          </cell>
          <cell r="Q193">
            <v>1</v>
          </cell>
          <cell r="R193">
            <v>0</v>
          </cell>
          <cell r="S193" t="str">
            <v xml:space="preserve"> </v>
          </cell>
          <cell r="T193" t="str">
            <v>PKW / SUV / VAN unverändert zu 1. September 2017</v>
          </cell>
          <cell r="U193" t="str">
            <v xml:space="preserve">Cooper 4x4 „Off Road“, Preisanpassung 1.5% </v>
          </cell>
          <cell r="V193" t="str">
            <v xml:space="preserve"> </v>
          </cell>
          <cell r="W193">
            <v>125</v>
          </cell>
          <cell r="X193">
            <v>0.52</v>
          </cell>
          <cell r="Y193">
            <v>65</v>
          </cell>
          <cell r="Z193">
            <v>7.6923076923076927E-2</v>
          </cell>
          <cell r="AA193">
            <v>5</v>
          </cell>
          <cell r="AB193">
            <v>0</v>
          </cell>
          <cell r="AC193">
            <v>0</v>
          </cell>
          <cell r="AD193" t="str">
            <v xml:space="preserve"> </v>
          </cell>
          <cell r="AE193" t="str">
            <v xml:space="preserve"> 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78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47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62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3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5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</row>
        <row r="194">
          <cell r="B194">
            <v>3041</v>
          </cell>
          <cell r="C194" t="str">
            <v>RETAILER PLUS</v>
          </cell>
          <cell r="D194" t="str">
            <v>RETAILER PLUS</v>
          </cell>
          <cell r="E194" t="str">
            <v>PNEUHAUS OTHMAR NETT'O</v>
          </cell>
          <cell r="F194" t="str">
            <v>REIFENHANDEL GMBH</v>
          </cell>
          <cell r="G194" t="str">
            <v>Andy Kammermann</v>
          </cell>
          <cell r="H194" t="str">
            <v>BERNSTR. 31</v>
          </cell>
          <cell r="I194" t="str">
            <v>8952 SCHLIEREN</v>
          </cell>
          <cell r="J194" t="str">
            <v xml:space="preserve"> </v>
          </cell>
          <cell r="K194">
            <v>447300443</v>
          </cell>
          <cell r="L194" t="str">
            <v xml:space="preserve"> </v>
          </cell>
          <cell r="M194" t="str">
            <v>info@pneucenter.ch</v>
          </cell>
          <cell r="N194" t="str">
            <v xml:space="preserve"> </v>
          </cell>
          <cell r="O194">
            <v>0</v>
          </cell>
          <cell r="P194">
            <v>68</v>
          </cell>
          <cell r="Q194">
            <v>1</v>
          </cell>
          <cell r="R194">
            <v>0</v>
          </cell>
          <cell r="S194" t="str">
            <v xml:space="preserve"> </v>
          </cell>
          <cell r="T194" t="str">
            <v>PKW / SUV / VAN unverändert zu 1. September 2017</v>
          </cell>
          <cell r="U194" t="str">
            <v xml:space="preserve">Cooper 4x4 „Off Road“, Preisanpassung 1.5% </v>
          </cell>
          <cell r="V194" t="str">
            <v xml:space="preserve"> </v>
          </cell>
          <cell r="W194">
            <v>8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 t="str">
            <v xml:space="preserve"> </v>
          </cell>
          <cell r="AE194" t="str">
            <v xml:space="preserve"> 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8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</row>
        <row r="195">
          <cell r="B195">
            <v>3107</v>
          </cell>
          <cell r="C195" t="str">
            <v>RETAILER PLUS</v>
          </cell>
          <cell r="D195" t="str">
            <v>RETAILER PLUS</v>
          </cell>
          <cell r="E195" t="str">
            <v>PAG AG</v>
          </cell>
          <cell r="F195">
            <v>0</v>
          </cell>
          <cell r="G195" t="str">
            <v>Hanspeter Jud</v>
          </cell>
          <cell r="H195" t="str">
            <v>GEWERBEWEG 32</v>
          </cell>
          <cell r="I195" t="str">
            <v>9493 MAUREN</v>
          </cell>
          <cell r="J195" t="str">
            <v>Pneu Pool und First Stop</v>
          </cell>
          <cell r="K195" t="str">
            <v>00423 375 03 22</v>
          </cell>
          <cell r="L195" t="str">
            <v>00423 793 93 93</v>
          </cell>
          <cell r="M195" t="str">
            <v>pag-ag@adon.li</v>
          </cell>
          <cell r="N195" t="str">
            <v xml:space="preserve"> </v>
          </cell>
          <cell r="O195">
            <v>0</v>
          </cell>
          <cell r="P195">
            <v>68</v>
          </cell>
          <cell r="Q195">
            <v>1</v>
          </cell>
          <cell r="R195">
            <v>0</v>
          </cell>
          <cell r="S195" t="str">
            <v xml:space="preserve"> </v>
          </cell>
          <cell r="T195" t="str">
            <v>PKW / SUV / VAN unverändert zu 1. September 2017</v>
          </cell>
          <cell r="U195" t="str">
            <v xml:space="preserve">Cooper 4x4 „Off Road“, Preisanpassung 1.5% </v>
          </cell>
          <cell r="V195" t="str">
            <v xml:space="preserve"> </v>
          </cell>
          <cell r="W195">
            <v>172</v>
          </cell>
          <cell r="X195">
            <v>2.6686046511627906</v>
          </cell>
          <cell r="Y195">
            <v>459</v>
          </cell>
          <cell r="Z195">
            <v>0.84967320261437906</v>
          </cell>
          <cell r="AA195">
            <v>390</v>
          </cell>
          <cell r="AB195">
            <v>0</v>
          </cell>
          <cell r="AC195">
            <v>0</v>
          </cell>
          <cell r="AD195" t="str">
            <v>f85003107hj</v>
          </cell>
          <cell r="AE195" t="str">
            <v xml:space="preserve"> </v>
          </cell>
          <cell r="AF195">
            <v>0</v>
          </cell>
          <cell r="AG195">
            <v>65</v>
          </cell>
          <cell r="AH195">
            <v>0</v>
          </cell>
          <cell r="AI195">
            <v>0</v>
          </cell>
          <cell r="AJ195">
            <v>65</v>
          </cell>
          <cell r="AK195">
            <v>122</v>
          </cell>
          <cell r="AL195">
            <v>42235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50</v>
          </cell>
          <cell r="AS195">
            <v>0</v>
          </cell>
          <cell r="AT195">
            <v>0</v>
          </cell>
          <cell r="AU195">
            <v>108</v>
          </cell>
          <cell r="AV195">
            <v>0</v>
          </cell>
          <cell r="AW195">
            <v>0</v>
          </cell>
          <cell r="AX195">
            <v>108</v>
          </cell>
          <cell r="AY195">
            <v>303</v>
          </cell>
          <cell r="AZ195">
            <v>42566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156</v>
          </cell>
          <cell r="BG195">
            <v>0</v>
          </cell>
          <cell r="BH195">
            <v>0</v>
          </cell>
          <cell r="BI195">
            <v>68</v>
          </cell>
          <cell r="BJ195">
            <v>0</v>
          </cell>
          <cell r="BK195">
            <v>0</v>
          </cell>
          <cell r="BL195">
            <v>68</v>
          </cell>
          <cell r="BM195">
            <v>108</v>
          </cell>
          <cell r="BN195">
            <v>42976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282</v>
          </cell>
          <cell r="BU195">
            <v>0</v>
          </cell>
          <cell r="BV195">
            <v>0</v>
          </cell>
        </row>
        <row r="196">
          <cell r="B196">
            <v>3156</v>
          </cell>
          <cell r="C196" t="str">
            <v>RETAILER PLUS FSTP</v>
          </cell>
          <cell r="D196" t="str">
            <v>RETAILER PLUS FSTP</v>
          </cell>
          <cell r="E196" t="str">
            <v>PNEU PEYER</v>
          </cell>
          <cell r="F196" t="str">
            <v>PEYER HELEN</v>
          </cell>
          <cell r="G196" t="str">
            <v>Helen Peyer und HR Räber</v>
          </cell>
          <cell r="H196" t="str">
            <v>GROSSER LETTEN 3</v>
          </cell>
          <cell r="I196" t="str">
            <v>8213 NEUNKIRCH SH</v>
          </cell>
          <cell r="J196" t="str">
            <v xml:space="preserve"> </v>
          </cell>
          <cell r="K196" t="str">
            <v>052 681 14 48</v>
          </cell>
          <cell r="L196" t="str">
            <v xml:space="preserve"> </v>
          </cell>
          <cell r="M196" t="str">
            <v>info@pneu-peyer.ch</v>
          </cell>
          <cell r="N196" t="str">
            <v xml:space="preserve"> </v>
          </cell>
          <cell r="O196">
            <v>0</v>
          </cell>
          <cell r="P196">
            <v>68</v>
          </cell>
          <cell r="Q196">
            <v>1</v>
          </cell>
          <cell r="R196">
            <v>0</v>
          </cell>
          <cell r="S196" t="str">
            <v xml:space="preserve"> </v>
          </cell>
          <cell r="T196" t="str">
            <v>PKW / SUV / VAN unverändert zu 1. September 2017</v>
          </cell>
          <cell r="U196" t="str">
            <v xml:space="preserve">Cooper 4x4 „Off Road“, Preisanpassung 1.5% </v>
          </cell>
          <cell r="V196" t="str">
            <v xml:space="preserve"> </v>
          </cell>
          <cell r="W196">
            <v>30</v>
          </cell>
          <cell r="X196">
            <v>0.6333333333333333</v>
          </cell>
          <cell r="Y196">
            <v>19</v>
          </cell>
          <cell r="Z196">
            <v>0.47368421052631576</v>
          </cell>
          <cell r="AA196">
            <v>9</v>
          </cell>
          <cell r="AB196">
            <v>0</v>
          </cell>
          <cell r="AC196">
            <v>0</v>
          </cell>
          <cell r="AD196" t="str">
            <v>F85003156HP</v>
          </cell>
          <cell r="AE196" t="str">
            <v xml:space="preserve"> 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10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20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11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8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9</v>
          </cell>
          <cell r="BU196">
            <v>0</v>
          </cell>
          <cell r="BV196">
            <v>0</v>
          </cell>
        </row>
        <row r="197">
          <cell r="B197">
            <v>3220</v>
          </cell>
          <cell r="C197" t="str">
            <v>RETAILER PLUS</v>
          </cell>
          <cell r="D197" t="str">
            <v>RETAILER PLUS</v>
          </cell>
          <cell r="E197" t="str">
            <v>PNEUHAUS HOHLSTRASSE AG</v>
          </cell>
          <cell r="F197">
            <v>0</v>
          </cell>
          <cell r="G197" t="str">
            <v>Armand Hanselmann</v>
          </cell>
          <cell r="H197" t="str">
            <v>GASWERKSTR. 2A</v>
          </cell>
          <cell r="I197" t="str">
            <v>8952 SCHLIEREN</v>
          </cell>
          <cell r="J197" t="str">
            <v xml:space="preserve"> </v>
          </cell>
          <cell r="K197" t="str">
            <v>044 493 23 83</v>
          </cell>
          <cell r="L197" t="str">
            <v xml:space="preserve"> </v>
          </cell>
          <cell r="M197" t="str">
            <v>pneuhohlstrasse@bluewin.ch</v>
          </cell>
          <cell r="N197" t="str">
            <v xml:space="preserve"> </v>
          </cell>
          <cell r="O197">
            <v>0</v>
          </cell>
          <cell r="P197">
            <v>68</v>
          </cell>
          <cell r="Q197">
            <v>1</v>
          </cell>
          <cell r="R197">
            <v>0</v>
          </cell>
          <cell r="S197" t="str">
            <v xml:space="preserve"> </v>
          </cell>
          <cell r="T197" t="str">
            <v>PKW / SUV / VAN unverändert zu 1. September 2017</v>
          </cell>
          <cell r="U197" t="str">
            <v xml:space="preserve">Cooper 4x4 „Off Road“, Preisanpassung 1.5% </v>
          </cell>
          <cell r="V197" t="str">
            <v xml:space="preserve"> </v>
          </cell>
          <cell r="W197">
            <v>5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 t="str">
            <v>f85003220ah</v>
          </cell>
          <cell r="AE197" t="str">
            <v xml:space="preserve"> 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1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4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</row>
        <row r="198">
          <cell r="B198">
            <v>3334</v>
          </cell>
          <cell r="C198" t="str">
            <v>RETAILER PLUS PREMIO</v>
          </cell>
          <cell r="D198" t="str">
            <v>RETAILER PLUS PREMIO</v>
          </cell>
          <cell r="E198" t="str">
            <v>PNEUHAUS ROELLIN AG</v>
          </cell>
          <cell r="F198" t="str">
            <v xml:space="preserve"> </v>
          </cell>
          <cell r="G198" t="str">
            <v>Daniel Röllin</v>
          </cell>
          <cell r="H198" t="str">
            <v>RIEDIKERSTR. 74</v>
          </cell>
          <cell r="I198" t="str">
            <v>8616 RIEDIKON</v>
          </cell>
          <cell r="J198" t="str">
            <v xml:space="preserve"> </v>
          </cell>
          <cell r="K198" t="str">
            <v>044 941 09 63</v>
          </cell>
          <cell r="L198" t="str">
            <v xml:space="preserve"> </v>
          </cell>
          <cell r="M198" t="str">
            <v>pneuroellin@sunrise.ch</v>
          </cell>
          <cell r="N198" t="str">
            <v xml:space="preserve"> </v>
          </cell>
          <cell r="O198">
            <v>0</v>
          </cell>
          <cell r="P198">
            <v>68</v>
          </cell>
          <cell r="Q198">
            <v>1</v>
          </cell>
          <cell r="R198">
            <v>0</v>
          </cell>
          <cell r="S198" t="str">
            <v xml:space="preserve"> </v>
          </cell>
          <cell r="T198" t="str">
            <v>PKW / SUV / VAN unverändert zu 1. September 2017</v>
          </cell>
          <cell r="U198" t="str">
            <v xml:space="preserve">Cooper 4x4 „Off Road“, Preisanpassung 1.5% </v>
          </cell>
          <cell r="V198" t="str">
            <v xml:space="preserve"> </v>
          </cell>
          <cell r="W198">
            <v>143</v>
          </cell>
          <cell r="X198">
            <v>2.2867132867132867</v>
          </cell>
          <cell r="Y198">
            <v>327</v>
          </cell>
          <cell r="Z198">
            <v>0.84097859327217128</v>
          </cell>
          <cell r="AA198">
            <v>275</v>
          </cell>
          <cell r="AB198">
            <v>0</v>
          </cell>
          <cell r="AC198">
            <v>0</v>
          </cell>
          <cell r="AD198" t="str">
            <v>f85003334dr</v>
          </cell>
          <cell r="AE198" t="str">
            <v xml:space="preserve"> </v>
          </cell>
          <cell r="AF198">
            <v>0</v>
          </cell>
          <cell r="AG198">
            <v>42</v>
          </cell>
          <cell r="AH198">
            <v>0</v>
          </cell>
          <cell r="AI198">
            <v>0</v>
          </cell>
          <cell r="AJ198">
            <v>42</v>
          </cell>
          <cell r="AK198">
            <v>140</v>
          </cell>
          <cell r="AL198">
            <v>42181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3</v>
          </cell>
          <cell r="AS198">
            <v>0</v>
          </cell>
          <cell r="AT198">
            <v>0</v>
          </cell>
          <cell r="AU198">
            <v>50</v>
          </cell>
          <cell r="AV198">
            <v>0</v>
          </cell>
          <cell r="AW198">
            <v>0</v>
          </cell>
          <cell r="AX198">
            <v>50</v>
          </cell>
          <cell r="AY198">
            <v>241</v>
          </cell>
          <cell r="AZ198">
            <v>42559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86</v>
          </cell>
          <cell r="BG198">
            <v>0</v>
          </cell>
          <cell r="BH198">
            <v>0</v>
          </cell>
          <cell r="BI198">
            <v>40</v>
          </cell>
          <cell r="BJ198">
            <v>0</v>
          </cell>
          <cell r="BK198">
            <v>0</v>
          </cell>
          <cell r="BL198">
            <v>40</v>
          </cell>
          <cell r="BM198">
            <v>210</v>
          </cell>
          <cell r="BN198">
            <v>42992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65</v>
          </cell>
          <cell r="BU198">
            <v>0</v>
          </cell>
          <cell r="BV198">
            <v>0</v>
          </cell>
        </row>
        <row r="199">
          <cell r="B199">
            <v>3352</v>
          </cell>
          <cell r="C199" t="str">
            <v>RETAILER</v>
          </cell>
          <cell r="D199" t="str">
            <v>RETAILER</v>
          </cell>
          <cell r="E199" t="str">
            <v>PFYL REIFENSERVICE AG</v>
          </cell>
          <cell r="F199">
            <v>0</v>
          </cell>
          <cell r="G199" t="str">
            <v>Herr Pfyl</v>
          </cell>
          <cell r="H199" t="str">
            <v>RAPPERSWILERSTR. 79</v>
          </cell>
          <cell r="I199" t="str">
            <v>8630 RUETI ZH</v>
          </cell>
          <cell r="J199" t="str">
            <v xml:space="preserve"> </v>
          </cell>
          <cell r="K199" t="str">
            <v>055 240 67 91</v>
          </cell>
          <cell r="L199" t="str">
            <v xml:space="preserve"> </v>
          </cell>
          <cell r="M199" t="str">
            <v>reifenservice.pfyl@bluewin.ch</v>
          </cell>
          <cell r="N199" t="str">
            <v xml:space="preserve"> </v>
          </cell>
          <cell r="O199">
            <v>0</v>
          </cell>
          <cell r="P199">
            <v>68</v>
          </cell>
          <cell r="Q199">
            <v>1</v>
          </cell>
          <cell r="R199">
            <v>0</v>
          </cell>
          <cell r="S199" t="str">
            <v xml:space="preserve"> </v>
          </cell>
          <cell r="T199" t="str">
            <v>PKW / SUV / VAN unverändert zu 1. September 2017</v>
          </cell>
          <cell r="U199" t="str">
            <v xml:space="preserve">Cooper 4x4 „Off Road“, Preisanpassung 1.5% </v>
          </cell>
          <cell r="V199" t="str">
            <v xml:space="preserve"> </v>
          </cell>
          <cell r="W199">
            <v>1</v>
          </cell>
          <cell r="X199">
            <v>0</v>
          </cell>
          <cell r="Y199">
            <v>0</v>
          </cell>
          <cell r="Z199">
            <v>0</v>
          </cell>
          <cell r="AA199">
            <v>8</v>
          </cell>
          <cell r="AB199">
            <v>0</v>
          </cell>
          <cell r="AC199">
            <v>0</v>
          </cell>
          <cell r="AD199" t="str">
            <v xml:space="preserve"> </v>
          </cell>
          <cell r="AE199" t="str">
            <v xml:space="preserve"> 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8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</row>
        <row r="200">
          <cell r="B200">
            <v>3392</v>
          </cell>
          <cell r="C200" t="str">
            <v>RETAILER</v>
          </cell>
          <cell r="D200" t="str">
            <v>RETAILER PLUS PREMIO</v>
          </cell>
          <cell r="E200" t="str">
            <v>RUETIHOF AG</v>
          </cell>
          <cell r="F200" t="str">
            <v>PNEUHAUS</v>
          </cell>
          <cell r="G200" t="str">
            <v>Silvano Frank</v>
          </cell>
          <cell r="H200" t="str">
            <v>UNTERWIESSTR. 3</v>
          </cell>
          <cell r="I200" t="str">
            <v>8630 RUETI ZH</v>
          </cell>
          <cell r="J200" t="str">
            <v xml:space="preserve"> </v>
          </cell>
          <cell r="K200" t="str">
            <v>055 240 39 39</v>
          </cell>
          <cell r="L200" t="str">
            <v xml:space="preserve"> </v>
          </cell>
          <cell r="M200" t="str">
            <v>pneuhaus-ruetihof@bluewin.ch</v>
          </cell>
          <cell r="N200" t="str">
            <v xml:space="preserve"> </v>
          </cell>
          <cell r="O200">
            <v>0</v>
          </cell>
          <cell r="P200">
            <v>68</v>
          </cell>
          <cell r="Q200">
            <v>1</v>
          </cell>
          <cell r="R200">
            <v>0</v>
          </cell>
          <cell r="S200" t="str">
            <v xml:space="preserve"> </v>
          </cell>
          <cell r="T200" t="str">
            <v>PKW / SUV / VAN unverändert zu 1. September 2017</v>
          </cell>
          <cell r="U200" t="str">
            <v xml:space="preserve">Cooper 4x4 „Off Road“, Preisanpassung 1.5% </v>
          </cell>
          <cell r="V200" t="str">
            <v xml:space="preserve"> </v>
          </cell>
          <cell r="W200">
            <v>88</v>
          </cell>
          <cell r="X200">
            <v>1.4431818181818181</v>
          </cell>
          <cell r="Y200">
            <v>127</v>
          </cell>
          <cell r="Z200">
            <v>0.48031496062992124</v>
          </cell>
          <cell r="AA200">
            <v>61</v>
          </cell>
          <cell r="AB200">
            <v>0</v>
          </cell>
          <cell r="AC200">
            <v>0</v>
          </cell>
          <cell r="AD200" t="str">
            <v>f85003392sf</v>
          </cell>
          <cell r="AE200" t="str">
            <v xml:space="preserve"> </v>
          </cell>
          <cell r="AF200">
            <v>0</v>
          </cell>
          <cell r="AG200">
            <v>32</v>
          </cell>
          <cell r="AH200">
            <v>0</v>
          </cell>
          <cell r="AI200">
            <v>0</v>
          </cell>
          <cell r="AJ200">
            <v>32</v>
          </cell>
          <cell r="AK200">
            <v>84</v>
          </cell>
          <cell r="AL200">
            <v>42242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4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35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92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13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48</v>
          </cell>
          <cell r="BU200">
            <v>0</v>
          </cell>
          <cell r="BV200">
            <v>0</v>
          </cell>
        </row>
        <row r="201">
          <cell r="B201">
            <v>3395</v>
          </cell>
          <cell r="C201" t="str">
            <v>RETAILER PLUS LARGE</v>
          </cell>
          <cell r="D201" t="str">
            <v>RETAILER PLUS LARGE</v>
          </cell>
          <cell r="E201" t="str">
            <v>J + N RUEDISUELI AG</v>
          </cell>
          <cell r="F201" t="str">
            <v>PNEUHAUS</v>
          </cell>
          <cell r="G201" t="str">
            <v>Niklaus Rüdisüli</v>
          </cell>
          <cell r="H201" t="str">
            <v>FELD 12</v>
          </cell>
          <cell r="I201" t="str">
            <v>8718 SCHAENIS SG</v>
          </cell>
          <cell r="J201" t="str">
            <v xml:space="preserve"> </v>
          </cell>
          <cell r="K201" t="str">
            <v>055 615 14 50</v>
          </cell>
          <cell r="L201" t="str">
            <v xml:space="preserve"> </v>
          </cell>
          <cell r="M201" t="str">
            <v>buchhaltung@felgen.ch</v>
          </cell>
          <cell r="N201" t="str">
            <v>verkauf@felgen.ch</v>
          </cell>
          <cell r="O201">
            <v>0</v>
          </cell>
          <cell r="P201">
            <v>68</v>
          </cell>
          <cell r="Q201">
            <v>1</v>
          </cell>
          <cell r="R201">
            <v>0</v>
          </cell>
          <cell r="S201" t="str">
            <v>e-mail prüfen</v>
          </cell>
          <cell r="T201" t="str">
            <v>PKW / SUV / VAN unverändert zu 1. September 2017</v>
          </cell>
          <cell r="U201" t="str">
            <v xml:space="preserve">Cooper 4x4 „Off Road“, Preisanpassung 1.5% </v>
          </cell>
          <cell r="V201" t="str">
            <v xml:space="preserve"> </v>
          </cell>
          <cell r="W201">
            <v>5137</v>
          </cell>
          <cell r="X201">
            <v>1.3338524430601519</v>
          </cell>
          <cell r="Y201">
            <v>6852</v>
          </cell>
          <cell r="Z201">
            <v>1.1630180969060129</v>
          </cell>
          <cell r="AA201">
            <v>7969</v>
          </cell>
          <cell r="AB201">
            <v>0</v>
          </cell>
          <cell r="AC201">
            <v>0</v>
          </cell>
          <cell r="AD201" t="str">
            <v>F85003395RN</v>
          </cell>
          <cell r="AE201" t="str">
            <v xml:space="preserve"> </v>
          </cell>
          <cell r="AF201">
            <v>0</v>
          </cell>
          <cell r="AG201">
            <v>400</v>
          </cell>
          <cell r="AH201">
            <v>0</v>
          </cell>
          <cell r="AI201">
            <v>0</v>
          </cell>
          <cell r="AJ201">
            <v>400</v>
          </cell>
          <cell r="AK201">
            <v>3801</v>
          </cell>
          <cell r="AL201">
            <v>42130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1336</v>
          </cell>
          <cell r="AS201">
            <v>0</v>
          </cell>
          <cell r="AT201">
            <v>0</v>
          </cell>
          <cell r="AU201">
            <v>2484</v>
          </cell>
          <cell r="AV201">
            <v>0</v>
          </cell>
          <cell r="AW201">
            <v>0</v>
          </cell>
          <cell r="AX201">
            <v>2484</v>
          </cell>
          <cell r="AY201">
            <v>4293</v>
          </cell>
          <cell r="AZ201">
            <v>42536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2559</v>
          </cell>
          <cell r="BG201">
            <v>0</v>
          </cell>
          <cell r="BH201">
            <v>0</v>
          </cell>
          <cell r="BI201">
            <v>4446</v>
          </cell>
          <cell r="BJ201">
            <v>0</v>
          </cell>
          <cell r="BK201">
            <v>0</v>
          </cell>
          <cell r="BL201">
            <v>4446</v>
          </cell>
          <cell r="BM201">
            <v>5761</v>
          </cell>
          <cell r="BN201">
            <v>42954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2208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</row>
        <row r="202">
          <cell r="B202">
            <v>3406</v>
          </cell>
          <cell r="C202" t="str">
            <v>BIG CAR DEALER</v>
          </cell>
          <cell r="D202" t="str">
            <v>BIG CAR DEALER</v>
          </cell>
          <cell r="E202" t="str">
            <v>OTTO RUPF AG</v>
          </cell>
          <cell r="F202" t="str">
            <v>GARAGE</v>
          </cell>
          <cell r="G202" t="str">
            <v>Erwin Hammer</v>
          </cell>
          <cell r="H202" t="str">
            <v>ZUERICHSTR. 127-131</v>
          </cell>
          <cell r="I202" t="str">
            <v>8600 DUEBENDORF</v>
          </cell>
          <cell r="J202" t="str">
            <v xml:space="preserve"> </v>
          </cell>
          <cell r="K202" t="str">
            <v>044 802 88 33</v>
          </cell>
          <cell r="L202" t="str">
            <v xml:space="preserve"> </v>
          </cell>
          <cell r="M202">
            <v>0</v>
          </cell>
          <cell r="N202" t="str">
            <v xml:space="preserve"> </v>
          </cell>
          <cell r="O202">
            <v>0</v>
          </cell>
          <cell r="P202">
            <v>68</v>
          </cell>
          <cell r="Q202">
            <v>1</v>
          </cell>
          <cell r="R202">
            <v>0</v>
          </cell>
          <cell r="S202" t="str">
            <v xml:space="preserve"> </v>
          </cell>
          <cell r="T202" t="str">
            <v>PKW / SUV / VAN unverändert zu 1. September 2017</v>
          </cell>
          <cell r="U202" t="str">
            <v xml:space="preserve">Cooper 4x4 „Off Road“, Preisanpassung 1.5% </v>
          </cell>
          <cell r="V202" t="str">
            <v xml:space="preserve"> </v>
          </cell>
          <cell r="W202">
            <v>4</v>
          </cell>
          <cell r="X202">
            <v>0.25</v>
          </cell>
          <cell r="Y202">
            <v>1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 t="str">
            <v xml:space="preserve"> </v>
          </cell>
          <cell r="AE202" t="str">
            <v xml:space="preserve"> 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4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1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</row>
        <row r="203">
          <cell r="B203">
            <v>3744</v>
          </cell>
          <cell r="C203" t="str">
            <v>RETAILER PLUS LARGE STG</v>
          </cell>
          <cell r="D203" t="str">
            <v>RETAILER PLUS LARGE STG</v>
          </cell>
          <cell r="E203" t="str">
            <v>STEINER REIFENSERVICE AG</v>
          </cell>
          <cell r="F203" t="str">
            <v>PNEUSERVICE</v>
          </cell>
          <cell r="G203" t="str">
            <v>Ruth Steiner</v>
          </cell>
          <cell r="H203" t="str">
            <v>BENKNERSTR. 70</v>
          </cell>
          <cell r="I203" t="str">
            <v>8722 KALTBRUNN</v>
          </cell>
          <cell r="J203" t="str">
            <v>Swiss Tire Group Member</v>
          </cell>
          <cell r="K203" t="str">
            <v>055 293 30 50</v>
          </cell>
          <cell r="L203" t="str">
            <v xml:space="preserve"> </v>
          </cell>
          <cell r="M203" t="str">
            <v>steiner@steiner-reifenservice.ch</v>
          </cell>
          <cell r="N203" t="str">
            <v xml:space="preserve"> </v>
          </cell>
          <cell r="O203">
            <v>0</v>
          </cell>
          <cell r="P203">
            <v>68</v>
          </cell>
          <cell r="Q203">
            <v>20</v>
          </cell>
          <cell r="R203">
            <v>0</v>
          </cell>
          <cell r="S203" t="str">
            <v xml:space="preserve"> </v>
          </cell>
          <cell r="T203" t="str">
            <v>PKW / SUV / VAN unverändert zu 1. September 2017</v>
          </cell>
          <cell r="U203" t="str">
            <v xml:space="preserve">Cooper 4x4 „Off Road“, Preisanpassung 1.5% </v>
          </cell>
          <cell r="V203" t="str">
            <v xml:space="preserve"> </v>
          </cell>
          <cell r="W203">
            <v>291</v>
          </cell>
          <cell r="X203">
            <v>0.97250859106529208</v>
          </cell>
          <cell r="Y203">
            <v>283</v>
          </cell>
          <cell r="Z203">
            <v>0.61130742049469966</v>
          </cell>
          <cell r="AA203">
            <v>173</v>
          </cell>
          <cell r="AB203">
            <v>0</v>
          </cell>
          <cell r="AC203">
            <v>0</v>
          </cell>
          <cell r="AD203" t="str">
            <v>f85003744ji</v>
          </cell>
          <cell r="AE203" t="str">
            <v xml:space="preserve"> </v>
          </cell>
          <cell r="AF203">
            <v>0</v>
          </cell>
          <cell r="AG203">
            <v>86</v>
          </cell>
          <cell r="AH203">
            <v>0</v>
          </cell>
          <cell r="AI203">
            <v>0</v>
          </cell>
          <cell r="AJ203">
            <v>86</v>
          </cell>
          <cell r="AK203">
            <v>235</v>
          </cell>
          <cell r="AL203">
            <v>42186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56</v>
          </cell>
          <cell r="AS203">
            <v>0</v>
          </cell>
          <cell r="AT203">
            <v>0</v>
          </cell>
          <cell r="AU203">
            <v>88</v>
          </cell>
          <cell r="AV203">
            <v>0</v>
          </cell>
          <cell r="AW203">
            <v>0</v>
          </cell>
          <cell r="AX203">
            <v>88</v>
          </cell>
          <cell r="AY203">
            <v>247</v>
          </cell>
          <cell r="AZ203">
            <v>42571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36</v>
          </cell>
          <cell r="BG203">
            <v>0</v>
          </cell>
          <cell r="BH203">
            <v>0</v>
          </cell>
          <cell r="BI203">
            <v>78</v>
          </cell>
          <cell r="BJ203">
            <v>0</v>
          </cell>
          <cell r="BK203">
            <v>0</v>
          </cell>
          <cell r="BL203">
            <v>78</v>
          </cell>
          <cell r="BM203">
            <v>158</v>
          </cell>
          <cell r="BN203">
            <v>42982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15</v>
          </cell>
          <cell r="BU203">
            <v>0</v>
          </cell>
          <cell r="BV203">
            <v>0</v>
          </cell>
        </row>
        <row r="204">
          <cell r="B204">
            <v>3818</v>
          </cell>
          <cell r="C204" t="str">
            <v>RETAILER PLUS PNEU LINK</v>
          </cell>
          <cell r="D204" t="str">
            <v>RETAILER PLUS PNEU LINK</v>
          </cell>
          <cell r="E204" t="str">
            <v>PSS PNEUHAUS + AUTOSHOP</v>
          </cell>
          <cell r="F204" t="str">
            <v>PNEU LINK</v>
          </cell>
          <cell r="G204" t="str">
            <v>B. Syfrig</v>
          </cell>
          <cell r="H204" t="str">
            <v>ALBISSTR. 27</v>
          </cell>
          <cell r="I204" t="str">
            <v>8134 ADLISWIL ZH</v>
          </cell>
          <cell r="J204" t="str">
            <v xml:space="preserve"> </v>
          </cell>
          <cell r="K204" t="str">
            <v>044 710 30 17</v>
          </cell>
          <cell r="L204" t="str">
            <v xml:space="preserve"> </v>
          </cell>
          <cell r="M204" t="str">
            <v>pss@hispeed.ch</v>
          </cell>
          <cell r="N204" t="str">
            <v xml:space="preserve"> </v>
          </cell>
          <cell r="O204">
            <v>0</v>
          </cell>
          <cell r="P204">
            <v>68</v>
          </cell>
          <cell r="Q204">
            <v>1</v>
          </cell>
          <cell r="R204">
            <v>0</v>
          </cell>
          <cell r="S204" t="str">
            <v xml:space="preserve"> </v>
          </cell>
          <cell r="T204" t="str">
            <v>PKW / SUV / VAN unverändert zu 1. September 2017</v>
          </cell>
          <cell r="U204" t="str">
            <v xml:space="preserve">Cooper 4x4 „Off Road“, Preisanpassung 1.5% </v>
          </cell>
          <cell r="V204" t="str">
            <v xml:space="preserve"> </v>
          </cell>
          <cell r="W204">
            <v>44</v>
          </cell>
          <cell r="X204">
            <v>4.5454545454545456E-2</v>
          </cell>
          <cell r="Y204">
            <v>2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 t="str">
            <v xml:space="preserve"> </v>
          </cell>
          <cell r="AE204" t="str">
            <v xml:space="preserve"> </v>
          </cell>
          <cell r="AF204">
            <v>0</v>
          </cell>
          <cell r="AG204">
            <v>40</v>
          </cell>
          <cell r="AH204">
            <v>0</v>
          </cell>
          <cell r="AI204">
            <v>0</v>
          </cell>
          <cell r="AJ204">
            <v>40</v>
          </cell>
          <cell r="AK204">
            <v>40</v>
          </cell>
          <cell r="AL204">
            <v>42206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4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2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</row>
        <row r="205">
          <cell r="B205">
            <v>3826</v>
          </cell>
          <cell r="C205" t="str">
            <v>RETAILER</v>
          </cell>
          <cell r="D205" t="str">
            <v>RETAILER</v>
          </cell>
          <cell r="E205" t="str">
            <v>PNEUHAUS TEMPERLI</v>
          </cell>
          <cell r="F205">
            <v>0</v>
          </cell>
          <cell r="G205" t="str">
            <v>Jürg Schmidel</v>
          </cell>
          <cell r="H205" t="str">
            <v>IM WISLI</v>
          </cell>
          <cell r="I205" t="str">
            <v>8805 RICHTERSWIL</v>
          </cell>
          <cell r="J205" t="str">
            <v xml:space="preserve"> </v>
          </cell>
          <cell r="K205" t="str">
            <v>044 784 68 10</v>
          </cell>
          <cell r="L205" t="str">
            <v xml:space="preserve"> </v>
          </cell>
          <cell r="M205">
            <v>0</v>
          </cell>
          <cell r="N205" t="str">
            <v xml:space="preserve"> </v>
          </cell>
          <cell r="O205">
            <v>0</v>
          </cell>
          <cell r="P205">
            <v>68</v>
          </cell>
          <cell r="Q205">
            <v>1</v>
          </cell>
          <cell r="R205">
            <v>0</v>
          </cell>
          <cell r="S205" t="str">
            <v xml:space="preserve"> </v>
          </cell>
          <cell r="T205" t="str">
            <v>PKW / SUV / VAN unverändert zu 1. September 2017</v>
          </cell>
          <cell r="U205" t="str">
            <v xml:space="preserve">Cooper 4x4 „Off Road“, Preisanpassung 1.5% </v>
          </cell>
          <cell r="V205" t="str">
            <v xml:space="preserve"> 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 t="str">
            <v xml:space="preserve"> </v>
          </cell>
          <cell r="AE205" t="str">
            <v xml:space="preserve"> 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</row>
        <row r="206">
          <cell r="B206">
            <v>3844</v>
          </cell>
          <cell r="C206" t="str">
            <v>RETAILER PLUS LARGE STG</v>
          </cell>
          <cell r="D206" t="str">
            <v>RETAILER PLUS LARGE STG</v>
          </cell>
          <cell r="E206" t="str">
            <v>TOMIC AG</v>
          </cell>
          <cell r="F206" t="str">
            <v>PNEUSERVICE</v>
          </cell>
          <cell r="G206" t="str">
            <v>René Tomic</v>
          </cell>
          <cell r="H206" t="str">
            <v>LAETTICHSTR. 19</v>
          </cell>
          <cell r="I206" t="str">
            <v>6342 BAAR</v>
          </cell>
          <cell r="J206" t="str">
            <v>Swiss Tire Group Member</v>
          </cell>
          <cell r="K206" t="str">
            <v>041 768 54 80</v>
          </cell>
          <cell r="L206" t="str">
            <v xml:space="preserve"> </v>
          </cell>
          <cell r="M206" t="str">
            <v>info@tomicpneu.ch</v>
          </cell>
          <cell r="N206" t="str">
            <v xml:space="preserve"> </v>
          </cell>
          <cell r="O206">
            <v>0</v>
          </cell>
          <cell r="P206">
            <v>68</v>
          </cell>
          <cell r="Q206">
            <v>1</v>
          </cell>
          <cell r="R206">
            <v>0</v>
          </cell>
          <cell r="S206" t="str">
            <v xml:space="preserve"> </v>
          </cell>
          <cell r="T206" t="str">
            <v>PKW / SUV / VAN unverändert zu 1. September 2017</v>
          </cell>
          <cell r="U206" t="str">
            <v xml:space="preserve">Cooper 4x4 „Off Road“, Preisanpassung 1.5% </v>
          </cell>
          <cell r="V206" t="str">
            <v xml:space="preserve"> </v>
          </cell>
          <cell r="W206">
            <v>25</v>
          </cell>
          <cell r="X206">
            <v>0.8</v>
          </cell>
          <cell r="Y206">
            <v>20</v>
          </cell>
          <cell r="Z206">
            <v>1.1499999999999999</v>
          </cell>
          <cell r="AA206">
            <v>23</v>
          </cell>
          <cell r="AB206">
            <v>0</v>
          </cell>
          <cell r="AC206">
            <v>0</v>
          </cell>
          <cell r="AD206" t="str">
            <v xml:space="preserve"> </v>
          </cell>
          <cell r="AE206" t="str">
            <v xml:space="preserve"> 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14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11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18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2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18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5</v>
          </cell>
          <cell r="BU206">
            <v>0</v>
          </cell>
          <cell r="BV206">
            <v>0</v>
          </cell>
        </row>
        <row r="207">
          <cell r="B207">
            <v>3980</v>
          </cell>
          <cell r="C207" t="str">
            <v>CAR DEALER</v>
          </cell>
          <cell r="D207" t="str">
            <v>CAR DEALER</v>
          </cell>
          <cell r="E207" t="str">
            <v>R. WALLISHAUSER AG</v>
          </cell>
          <cell r="F207" t="str">
            <v>GARAGE</v>
          </cell>
          <cell r="G207" t="str">
            <v xml:space="preserve"> </v>
          </cell>
          <cell r="H207" t="str">
            <v>WEHNTALERSTR. 121</v>
          </cell>
          <cell r="I207" t="str">
            <v>8057 ZUERICH</v>
          </cell>
          <cell r="J207" t="str">
            <v xml:space="preserve"> </v>
          </cell>
          <cell r="K207" t="str">
            <v>044 344 45 60</v>
          </cell>
          <cell r="L207" t="str">
            <v xml:space="preserve"> </v>
          </cell>
          <cell r="M207" t="str">
            <v>info@wallishauser.ch</v>
          </cell>
          <cell r="N207" t="str">
            <v xml:space="preserve"> </v>
          </cell>
          <cell r="O207">
            <v>0</v>
          </cell>
          <cell r="P207">
            <v>68</v>
          </cell>
          <cell r="Q207">
            <v>1</v>
          </cell>
          <cell r="R207">
            <v>0</v>
          </cell>
          <cell r="S207" t="str">
            <v xml:space="preserve"> </v>
          </cell>
          <cell r="T207" t="str">
            <v>PKW / SUV / VAN unverändert zu 1. September 2017</v>
          </cell>
          <cell r="U207" t="str">
            <v xml:space="preserve">Cooper 4x4 „Off Road“, Preisanpassung 1.5% </v>
          </cell>
          <cell r="V207" t="str">
            <v xml:space="preserve"> 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4</v>
          </cell>
          <cell r="AB207">
            <v>0</v>
          </cell>
          <cell r="AC207">
            <v>0</v>
          </cell>
          <cell r="AD207" t="str">
            <v xml:space="preserve"> </v>
          </cell>
          <cell r="AE207" t="str">
            <v xml:space="preserve"> 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4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</row>
        <row r="208">
          <cell r="B208">
            <v>4012</v>
          </cell>
          <cell r="C208" t="str">
            <v>RETAILER</v>
          </cell>
          <cell r="D208" t="str">
            <v>RETAILER</v>
          </cell>
          <cell r="E208" t="str">
            <v>PNEUHAUS WELTI</v>
          </cell>
          <cell r="F208" t="str">
            <v>INH. JAUCH KARL</v>
          </cell>
          <cell r="G208" t="str">
            <v>Hanspeter</v>
          </cell>
          <cell r="H208" t="str">
            <v>MILITAERSTR. 12</v>
          </cell>
          <cell r="I208" t="str">
            <v>6467 SCHATTDORF</v>
          </cell>
          <cell r="J208" t="str">
            <v xml:space="preserve"> </v>
          </cell>
          <cell r="K208" t="str">
            <v>041 870 34 45</v>
          </cell>
          <cell r="L208" t="str">
            <v xml:space="preserve"> </v>
          </cell>
          <cell r="M208" t="str">
            <v>pneuhaus.welti@bluewin.ch</v>
          </cell>
          <cell r="N208" t="str">
            <v xml:space="preserve"> </v>
          </cell>
          <cell r="O208">
            <v>0</v>
          </cell>
          <cell r="P208">
            <v>68</v>
          </cell>
          <cell r="Q208">
            <v>1</v>
          </cell>
          <cell r="R208">
            <v>0</v>
          </cell>
          <cell r="S208" t="str">
            <v xml:space="preserve"> </v>
          </cell>
          <cell r="T208" t="str">
            <v>PKW / SUV / VAN unverändert zu 1. September 2017</v>
          </cell>
          <cell r="U208" t="str">
            <v xml:space="preserve">Cooper 4x4 „Off Road“, Preisanpassung 1.5% </v>
          </cell>
          <cell r="V208" t="str">
            <v xml:space="preserve"> </v>
          </cell>
          <cell r="W208">
            <v>83</v>
          </cell>
          <cell r="X208">
            <v>1.9759036144578312</v>
          </cell>
          <cell r="Y208">
            <v>164</v>
          </cell>
          <cell r="Z208">
            <v>0.37804878048780488</v>
          </cell>
          <cell r="AA208">
            <v>62</v>
          </cell>
          <cell r="AB208">
            <v>0</v>
          </cell>
          <cell r="AC208">
            <v>0</v>
          </cell>
          <cell r="AD208" t="str">
            <v>f85004012hh</v>
          </cell>
          <cell r="AE208" t="str">
            <v xml:space="preserve"> 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67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16</v>
          </cell>
          <cell r="AS208">
            <v>0</v>
          </cell>
          <cell r="AT208">
            <v>0</v>
          </cell>
          <cell r="AU208">
            <v>20</v>
          </cell>
          <cell r="AV208">
            <v>0</v>
          </cell>
          <cell r="AW208">
            <v>0</v>
          </cell>
          <cell r="AX208">
            <v>20</v>
          </cell>
          <cell r="AY208">
            <v>67</v>
          </cell>
          <cell r="AZ208">
            <v>42601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97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32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30</v>
          </cell>
          <cell r="BU208">
            <v>0</v>
          </cell>
          <cell r="BV208">
            <v>0</v>
          </cell>
        </row>
        <row r="209">
          <cell r="B209">
            <v>4136</v>
          </cell>
          <cell r="C209" t="str">
            <v>RETAILER PLUS PNEU LINK</v>
          </cell>
          <cell r="D209" t="str">
            <v>RETAILER PLUS PNEU LINK</v>
          </cell>
          <cell r="E209" t="str">
            <v>ZWEIFEL + PARTNER</v>
          </cell>
          <cell r="F209" t="str">
            <v>PNEU LINK</v>
          </cell>
          <cell r="G209" t="str">
            <v>Alfio Zweifel und Teodor Mandik</v>
          </cell>
          <cell r="H209" t="str">
            <v>FORCHSTR. 111</v>
          </cell>
          <cell r="I209" t="str">
            <v>8127 FORCH ZH</v>
          </cell>
          <cell r="J209" t="str">
            <v xml:space="preserve"> </v>
          </cell>
          <cell r="K209" t="str">
            <v>043 366 21 01</v>
          </cell>
          <cell r="L209" t="str">
            <v xml:space="preserve"> </v>
          </cell>
          <cell r="M209" t="str">
            <v>zweiwebinfo@zweiweb.ch</v>
          </cell>
          <cell r="N209" t="str">
            <v xml:space="preserve"> </v>
          </cell>
          <cell r="O209">
            <v>0</v>
          </cell>
          <cell r="P209">
            <v>68</v>
          </cell>
          <cell r="Q209">
            <v>1</v>
          </cell>
          <cell r="R209">
            <v>0</v>
          </cell>
          <cell r="S209" t="str">
            <v xml:space="preserve"> </v>
          </cell>
          <cell r="T209" t="str">
            <v>PKW / SUV / VAN unverändert zu 1. September 2017</v>
          </cell>
          <cell r="U209" t="str">
            <v xml:space="preserve">Cooper 4x4 „Off Road“, Preisanpassung 1.5% </v>
          </cell>
          <cell r="V209" t="str">
            <v xml:space="preserve"> </v>
          </cell>
          <cell r="W209">
            <v>67</v>
          </cell>
          <cell r="X209">
            <v>0.31343283582089554</v>
          </cell>
          <cell r="Y209">
            <v>21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 t="str">
            <v>F85004136AZ</v>
          </cell>
          <cell r="AE209" t="str">
            <v xml:space="preserve"> </v>
          </cell>
          <cell r="AF209">
            <v>0</v>
          </cell>
          <cell r="AG209">
            <v>54</v>
          </cell>
          <cell r="AH209">
            <v>0</v>
          </cell>
          <cell r="AI209">
            <v>0</v>
          </cell>
          <cell r="AJ209">
            <v>54</v>
          </cell>
          <cell r="AK209">
            <v>59</v>
          </cell>
          <cell r="AL209">
            <v>42164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8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8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13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</row>
        <row r="210">
          <cell r="B210">
            <v>4207</v>
          </cell>
          <cell r="C210" t="str">
            <v>RETAILER MIGROL</v>
          </cell>
          <cell r="D210" t="str">
            <v>RETAILER MIGROL</v>
          </cell>
          <cell r="E210" t="str">
            <v>MIGROL AUTO SERVICE</v>
          </cell>
          <cell r="F210" t="str">
            <v>HERR FRANZ SCHMID</v>
          </cell>
          <cell r="G210" t="str">
            <v>Franz Schmid</v>
          </cell>
          <cell r="H210" t="str">
            <v>GOTTHARDSTR 100</v>
          </cell>
          <cell r="I210" t="str">
            <v>6438 IBACH SZ</v>
          </cell>
          <cell r="J210" t="str">
            <v xml:space="preserve"> </v>
          </cell>
          <cell r="K210" t="str">
            <v>041 811 41 21</v>
          </cell>
          <cell r="L210" t="str">
            <v xml:space="preserve"> </v>
          </cell>
          <cell r="M210" t="str">
            <v>migrol.ibach@migrolino.com</v>
          </cell>
          <cell r="N210" t="str">
            <v xml:space="preserve"> </v>
          </cell>
          <cell r="O210">
            <v>0</v>
          </cell>
          <cell r="P210">
            <v>68</v>
          </cell>
          <cell r="Q210">
            <v>1</v>
          </cell>
          <cell r="R210">
            <v>0</v>
          </cell>
          <cell r="S210" t="str">
            <v xml:space="preserve"> </v>
          </cell>
          <cell r="T210" t="str">
            <v>PKW / SUV / VAN unverändert zu 1. September 2017</v>
          </cell>
          <cell r="U210" t="str">
            <v xml:space="preserve">Cooper 4x4 „Off Road“, Preisanpassung 1.5% </v>
          </cell>
          <cell r="V210" t="str">
            <v xml:space="preserve"> </v>
          </cell>
          <cell r="W210">
            <v>12</v>
          </cell>
          <cell r="X210">
            <v>0.83333333333333337</v>
          </cell>
          <cell r="Y210">
            <v>10</v>
          </cell>
          <cell r="Z210">
            <v>0.6</v>
          </cell>
          <cell r="AA210">
            <v>6</v>
          </cell>
          <cell r="AB210">
            <v>0</v>
          </cell>
          <cell r="AC210">
            <v>0</v>
          </cell>
          <cell r="AD210" t="str">
            <v xml:space="preserve"> </v>
          </cell>
          <cell r="AE210" t="str">
            <v xml:space="preserve"> 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6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8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2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2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4</v>
          </cell>
          <cell r="BU210">
            <v>0</v>
          </cell>
          <cell r="BV210">
            <v>0</v>
          </cell>
        </row>
        <row r="211">
          <cell r="B211">
            <v>4354</v>
          </cell>
          <cell r="C211" t="str">
            <v>RETAILER MIGROL</v>
          </cell>
          <cell r="D211" t="str">
            <v>RETAILER MIGROL</v>
          </cell>
          <cell r="E211" t="str">
            <v>MIGROL AUTO SERVICE</v>
          </cell>
          <cell r="F211">
            <v>0</v>
          </cell>
          <cell r="G211" t="str">
            <v>Kurt Meier</v>
          </cell>
          <cell r="H211" t="str">
            <v>RORSCHACHERSTR. 219</v>
          </cell>
          <cell r="I211" t="str">
            <v>9000 ST.GALLEN</v>
          </cell>
          <cell r="J211" t="str">
            <v xml:space="preserve"> </v>
          </cell>
          <cell r="K211" t="str">
            <v>071 245 72 62</v>
          </cell>
          <cell r="L211" t="str">
            <v xml:space="preserve"> </v>
          </cell>
          <cell r="M211">
            <v>0</v>
          </cell>
          <cell r="N211" t="str">
            <v xml:space="preserve"> </v>
          </cell>
          <cell r="O211">
            <v>0</v>
          </cell>
          <cell r="P211">
            <v>68</v>
          </cell>
          <cell r="Q211">
            <v>1</v>
          </cell>
          <cell r="R211">
            <v>0</v>
          </cell>
          <cell r="S211" t="str">
            <v xml:space="preserve"> </v>
          </cell>
          <cell r="T211" t="str">
            <v>PKW / SUV / VAN unverändert zu 1. September 2017</v>
          </cell>
          <cell r="U211" t="str">
            <v xml:space="preserve">Cooper 4x4 „Off Road“, Preisanpassung 1.5% </v>
          </cell>
          <cell r="V211" t="str">
            <v xml:space="preserve"> 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4</v>
          </cell>
          <cell r="AB211">
            <v>0</v>
          </cell>
          <cell r="AC211">
            <v>0</v>
          </cell>
          <cell r="AD211" t="str">
            <v xml:space="preserve"> </v>
          </cell>
          <cell r="AE211" t="str">
            <v xml:space="preserve"> 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4</v>
          </cell>
          <cell r="BU211">
            <v>0</v>
          </cell>
          <cell r="BV211">
            <v>0</v>
          </cell>
        </row>
        <row r="212">
          <cell r="B212">
            <v>5396</v>
          </cell>
          <cell r="C212" t="str">
            <v>RETAILER</v>
          </cell>
          <cell r="D212" t="str">
            <v>RETAILER</v>
          </cell>
          <cell r="E212" t="str">
            <v>LEHNER PETER</v>
          </cell>
          <cell r="F212" t="str">
            <v>PNEUSERVICE</v>
          </cell>
          <cell r="G212" t="str">
            <v xml:space="preserve"> </v>
          </cell>
          <cell r="H212" t="str">
            <v>ZUGERSTRASSE 5</v>
          </cell>
          <cell r="I212" t="str">
            <v>5621 ZUFIKON</v>
          </cell>
          <cell r="J212" t="str">
            <v xml:space="preserve"> </v>
          </cell>
          <cell r="K212" t="str">
            <v>079 646 04 53</v>
          </cell>
          <cell r="L212" t="str">
            <v xml:space="preserve"> </v>
          </cell>
          <cell r="M212">
            <v>0</v>
          </cell>
          <cell r="N212" t="str">
            <v xml:space="preserve"> </v>
          </cell>
          <cell r="O212">
            <v>0</v>
          </cell>
          <cell r="P212">
            <v>68</v>
          </cell>
          <cell r="Q212">
            <v>1</v>
          </cell>
          <cell r="R212">
            <v>0</v>
          </cell>
          <cell r="S212" t="str">
            <v xml:space="preserve"> </v>
          </cell>
          <cell r="T212" t="str">
            <v>PKW / SUV / VAN unverändert zu 1. September 2017</v>
          </cell>
          <cell r="U212" t="str">
            <v xml:space="preserve">Cooper 4x4 „Off Road“, Preisanpassung 1.5% </v>
          </cell>
          <cell r="V212" t="str">
            <v xml:space="preserve"> </v>
          </cell>
          <cell r="W212">
            <v>61</v>
          </cell>
          <cell r="X212">
            <v>1.6065573770491803</v>
          </cell>
          <cell r="Y212">
            <v>98</v>
          </cell>
          <cell r="Z212">
            <v>1.0408163265306123</v>
          </cell>
          <cell r="AA212">
            <v>102</v>
          </cell>
          <cell r="AB212">
            <v>0</v>
          </cell>
          <cell r="AC212">
            <v>0</v>
          </cell>
          <cell r="AD212" t="str">
            <v xml:space="preserve"> </v>
          </cell>
          <cell r="AE212" t="str">
            <v xml:space="preserve"> 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43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18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82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16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42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60</v>
          </cell>
          <cell r="BU212">
            <v>0</v>
          </cell>
          <cell r="BV212">
            <v>0</v>
          </cell>
        </row>
        <row r="213">
          <cell r="B213">
            <v>5420</v>
          </cell>
          <cell r="C213" t="str">
            <v>RETAILER</v>
          </cell>
          <cell r="D213" t="str">
            <v>RETAILER</v>
          </cell>
          <cell r="E213" t="str">
            <v>PNEU SCHNYDER GMBH</v>
          </cell>
          <cell r="F213" t="str">
            <v>PNEUSERVICE</v>
          </cell>
          <cell r="G213" t="str">
            <v>Markus Schnyder</v>
          </cell>
          <cell r="H213" t="str">
            <v>SCHAFFHAUSERSTRASSE 94</v>
          </cell>
          <cell r="I213" t="str">
            <v>8050 ZUERICH</v>
          </cell>
          <cell r="J213" t="str">
            <v xml:space="preserve"> </v>
          </cell>
          <cell r="K213" t="str">
            <v>044 303 05 55</v>
          </cell>
          <cell r="L213" t="str">
            <v xml:space="preserve"> </v>
          </cell>
          <cell r="M213" t="str">
            <v>mail@pneuschnyder.ch</v>
          </cell>
          <cell r="N213" t="str">
            <v xml:space="preserve"> </v>
          </cell>
          <cell r="O213">
            <v>0</v>
          </cell>
          <cell r="P213">
            <v>68</v>
          </cell>
          <cell r="Q213">
            <v>1</v>
          </cell>
          <cell r="R213">
            <v>0</v>
          </cell>
          <cell r="S213" t="str">
            <v xml:space="preserve"> </v>
          </cell>
          <cell r="T213" t="str">
            <v>PKW / SUV / VAN unverändert zu 1. September 2017</v>
          </cell>
          <cell r="U213" t="str">
            <v xml:space="preserve">Cooper 4x4 „Off Road“, Preisanpassung 1.5% </v>
          </cell>
          <cell r="V213" t="str">
            <v xml:space="preserve"> </v>
          </cell>
          <cell r="W213">
            <v>0</v>
          </cell>
          <cell r="X213">
            <v>0</v>
          </cell>
          <cell r="Y213">
            <v>4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 t="str">
            <v xml:space="preserve"> </v>
          </cell>
          <cell r="AE213" t="str">
            <v xml:space="preserve"> 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4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</row>
        <row r="214">
          <cell r="B214">
            <v>5470</v>
          </cell>
          <cell r="C214" t="str">
            <v>RETAILER PLUS</v>
          </cell>
          <cell r="D214" t="str">
            <v>RETAILER PLUS</v>
          </cell>
          <cell r="E214" t="str">
            <v>PNEUHAUS MORESCHI GMBH</v>
          </cell>
          <cell r="F214">
            <v>0</v>
          </cell>
          <cell r="G214" t="str">
            <v>Mate Ljubic</v>
          </cell>
          <cell r="H214" t="str">
            <v>LANGAEULISTR. 10</v>
          </cell>
          <cell r="I214" t="str">
            <v>9470 BUCHS SG</v>
          </cell>
          <cell r="J214" t="str">
            <v xml:space="preserve"> </v>
          </cell>
          <cell r="K214" t="str">
            <v>081 740 00 88</v>
          </cell>
          <cell r="L214" t="str">
            <v xml:space="preserve"> </v>
          </cell>
          <cell r="M214" t="str">
            <v>pneu-moreschi@catv.rol.ch</v>
          </cell>
          <cell r="N214" t="str">
            <v xml:space="preserve"> </v>
          </cell>
          <cell r="O214">
            <v>0</v>
          </cell>
          <cell r="P214">
            <v>68</v>
          </cell>
          <cell r="Q214">
            <v>1</v>
          </cell>
          <cell r="R214">
            <v>0</v>
          </cell>
          <cell r="S214" t="str">
            <v xml:space="preserve"> </v>
          </cell>
          <cell r="T214" t="str">
            <v>PKW / SUV / VAN unverändert zu 1. September 2017</v>
          </cell>
          <cell r="U214" t="str">
            <v xml:space="preserve">Cooper 4x4 „Off Road“, Preisanpassung 1.5% </v>
          </cell>
          <cell r="V214" t="str">
            <v xml:space="preserve"> </v>
          </cell>
          <cell r="W214">
            <v>20</v>
          </cell>
          <cell r="X214">
            <v>0.2</v>
          </cell>
          <cell r="Y214">
            <v>4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 t="str">
            <v>F85005470ml</v>
          </cell>
          <cell r="AE214" t="str">
            <v>Welcome@123%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12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8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4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</row>
        <row r="215">
          <cell r="B215">
            <v>5559</v>
          </cell>
          <cell r="C215" t="str">
            <v>CAR DEALER</v>
          </cell>
          <cell r="D215" t="str">
            <v>CAR DEALER</v>
          </cell>
          <cell r="E215" t="str">
            <v>FREI GEORG</v>
          </cell>
          <cell r="F215" t="str">
            <v>CLASSIC CARS</v>
          </cell>
          <cell r="G215" t="str">
            <v>Frei Georg</v>
          </cell>
          <cell r="H215" t="str">
            <v>BACHSTR. 11</v>
          </cell>
          <cell r="I215" t="str">
            <v>8104 WEININGEN</v>
          </cell>
          <cell r="J215" t="str">
            <v xml:space="preserve"> </v>
          </cell>
          <cell r="K215" t="str">
            <v>044 750 40 20</v>
          </cell>
          <cell r="L215" t="str">
            <v xml:space="preserve"> </v>
          </cell>
          <cell r="M215" t="str">
            <v>info@classiccar-frei.ch</v>
          </cell>
          <cell r="N215" t="str">
            <v xml:space="preserve"> </v>
          </cell>
          <cell r="O215">
            <v>0</v>
          </cell>
          <cell r="P215">
            <v>68</v>
          </cell>
          <cell r="Q215">
            <v>1</v>
          </cell>
          <cell r="R215">
            <v>0</v>
          </cell>
          <cell r="S215" t="str">
            <v>e-mail prüfen / Neue Firma</v>
          </cell>
          <cell r="T215" t="str">
            <v>PKW / SUV / VAN unverändert zu 1. September 2017</v>
          </cell>
          <cell r="U215" t="str">
            <v xml:space="preserve">Cooper 4x4 „Off Road“, Preisanpassung 1.5% </v>
          </cell>
          <cell r="V215" t="str">
            <v xml:space="preserve"> </v>
          </cell>
          <cell r="W215">
            <v>16</v>
          </cell>
          <cell r="X215">
            <v>1.125</v>
          </cell>
          <cell r="Y215">
            <v>18</v>
          </cell>
          <cell r="Z215">
            <v>0.44444444444444442</v>
          </cell>
          <cell r="AA215">
            <v>8</v>
          </cell>
          <cell r="AB215">
            <v>0</v>
          </cell>
          <cell r="AC215">
            <v>0</v>
          </cell>
          <cell r="AD215" t="str">
            <v xml:space="preserve"> </v>
          </cell>
          <cell r="AE215" t="str">
            <v xml:space="preserve"> 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12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4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4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14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4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4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</row>
        <row r="216">
          <cell r="B216">
            <v>5609</v>
          </cell>
          <cell r="C216" t="str">
            <v>RETAILER</v>
          </cell>
          <cell r="D216" t="str">
            <v>RETAILER</v>
          </cell>
          <cell r="E216" t="str">
            <v>GARAGE &amp; PNEUHAUS GEES</v>
          </cell>
          <cell r="F216" t="str">
            <v xml:space="preserve"> </v>
          </cell>
          <cell r="G216" t="str">
            <v>Toni Jerliu</v>
          </cell>
          <cell r="H216" t="str">
            <v>ZÜRCHERSTRASSE 302</v>
          </cell>
          <cell r="I216" t="str">
            <v>8500 FRAUENFELD</v>
          </cell>
          <cell r="J216" t="str">
            <v xml:space="preserve"> </v>
          </cell>
          <cell r="K216" t="str">
            <v>052 722 40 25</v>
          </cell>
          <cell r="L216" t="str">
            <v xml:space="preserve"> </v>
          </cell>
          <cell r="M216" t="str">
            <v>garage-pneuhaus-gees@gmx.ch</v>
          </cell>
          <cell r="N216" t="str">
            <v xml:space="preserve"> </v>
          </cell>
          <cell r="O216">
            <v>0</v>
          </cell>
          <cell r="P216">
            <v>68</v>
          </cell>
          <cell r="Q216">
            <v>1</v>
          </cell>
          <cell r="R216">
            <v>0</v>
          </cell>
          <cell r="S216" t="str">
            <v xml:space="preserve"> </v>
          </cell>
          <cell r="T216" t="str">
            <v>PKW / SUV / VAN unverändert zu 1. September 2017</v>
          </cell>
          <cell r="U216" t="str">
            <v xml:space="preserve">Cooper 4x4 „Off Road“, Preisanpassung 1.5% </v>
          </cell>
          <cell r="V216" t="str">
            <v xml:space="preserve"> 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2</v>
          </cell>
          <cell r="AB216">
            <v>0</v>
          </cell>
          <cell r="AC216">
            <v>0</v>
          </cell>
          <cell r="AD216" t="str">
            <v>f85005609tj</v>
          </cell>
          <cell r="AE216" t="str">
            <v xml:space="preserve"> 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2</v>
          </cell>
          <cell r="BU216">
            <v>0</v>
          </cell>
          <cell r="BV216">
            <v>0</v>
          </cell>
        </row>
        <row r="217">
          <cell r="B217">
            <v>5619</v>
          </cell>
          <cell r="C217" t="str">
            <v>RETAILER PLUS LARGE STG</v>
          </cell>
          <cell r="D217" t="str">
            <v>RETAILER PLUS LARGE STG</v>
          </cell>
          <cell r="E217" t="str">
            <v>WEGMANN AG</v>
          </cell>
          <cell r="F217" t="str">
            <v>PNEUHAUS</v>
          </cell>
          <cell r="G217" t="str">
            <v>Ernst Wegmann</v>
          </cell>
          <cell r="H217" t="str">
            <v>RINGSTR. 2</v>
          </cell>
          <cell r="I217" t="str">
            <v>8317 TAGELSWANGEN</v>
          </cell>
          <cell r="J217" t="str">
            <v>Swiss Tire Group Member</v>
          </cell>
          <cell r="K217" t="str">
            <v>052 343 11 68</v>
          </cell>
          <cell r="L217" t="str">
            <v xml:space="preserve"> </v>
          </cell>
          <cell r="M217" t="str">
            <v>info@pneuhaus-wegmann.ch</v>
          </cell>
          <cell r="N217" t="str">
            <v xml:space="preserve"> </v>
          </cell>
          <cell r="O217">
            <v>0</v>
          </cell>
          <cell r="P217">
            <v>68</v>
          </cell>
          <cell r="Q217">
            <v>1</v>
          </cell>
          <cell r="R217">
            <v>0</v>
          </cell>
          <cell r="S217" t="str">
            <v xml:space="preserve"> </v>
          </cell>
          <cell r="T217" t="str">
            <v>PKW / SUV / VAN unverändert zu 1. September 2017</v>
          </cell>
          <cell r="U217" t="str">
            <v xml:space="preserve">Cooper 4x4 „Off Road“, Preisanpassung 1.5% </v>
          </cell>
          <cell r="V217" t="str">
            <v xml:space="preserve"> </v>
          </cell>
          <cell r="W217">
            <v>34</v>
          </cell>
          <cell r="X217">
            <v>0.29411764705882354</v>
          </cell>
          <cell r="Y217">
            <v>10</v>
          </cell>
          <cell r="Z217">
            <v>0.9</v>
          </cell>
          <cell r="AA217">
            <v>9</v>
          </cell>
          <cell r="AB217">
            <v>0</v>
          </cell>
          <cell r="AC217">
            <v>0</v>
          </cell>
          <cell r="AD217" t="str">
            <v>f85005619eb</v>
          </cell>
          <cell r="AE217" t="str">
            <v xml:space="preserve"> 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13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21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8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2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8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1</v>
          </cell>
          <cell r="BU217">
            <v>0</v>
          </cell>
          <cell r="BV217">
            <v>0</v>
          </cell>
        </row>
        <row r="218">
          <cell r="B218">
            <v>5680</v>
          </cell>
          <cell r="C218" t="str">
            <v>RETAILER</v>
          </cell>
          <cell r="D218" t="str">
            <v>RETAILER</v>
          </cell>
          <cell r="E218" t="str">
            <v>I&amp;I GARAGE SPORTAUTO</v>
          </cell>
          <cell r="F218">
            <v>0</v>
          </cell>
          <cell r="G218" t="str">
            <v xml:space="preserve"> </v>
          </cell>
          <cell r="H218" t="str">
            <v>INDUSTRIESTR. 82</v>
          </cell>
          <cell r="I218" t="str">
            <v>7310 BAD RAGAZ</v>
          </cell>
          <cell r="J218" t="str">
            <v xml:space="preserve"> </v>
          </cell>
          <cell r="K218" t="str">
            <v>081 302 49 73</v>
          </cell>
          <cell r="L218" t="str">
            <v xml:space="preserve"> </v>
          </cell>
          <cell r="M218" t="str">
            <v>pneu@i-sportauto.ch</v>
          </cell>
          <cell r="N218" t="str">
            <v xml:space="preserve"> </v>
          </cell>
          <cell r="O218">
            <v>0</v>
          </cell>
          <cell r="P218">
            <v>68</v>
          </cell>
          <cell r="Q218">
            <v>1</v>
          </cell>
          <cell r="R218">
            <v>0</v>
          </cell>
          <cell r="S218" t="str">
            <v xml:space="preserve"> </v>
          </cell>
          <cell r="T218" t="str">
            <v>PKW / SUV / VAN unverändert zu 1. September 2017</v>
          </cell>
          <cell r="U218" t="str">
            <v xml:space="preserve">Cooper 4x4 „Off Road“, Preisanpassung 1.5% </v>
          </cell>
          <cell r="V218" t="str">
            <v xml:space="preserve"> </v>
          </cell>
          <cell r="W218">
            <v>0</v>
          </cell>
          <cell r="X218">
            <v>0</v>
          </cell>
          <cell r="Y218">
            <v>12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 t="str">
            <v xml:space="preserve"> </v>
          </cell>
          <cell r="AE218" t="str">
            <v xml:space="preserve"> 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8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4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</row>
        <row r="219">
          <cell r="B219">
            <v>5691</v>
          </cell>
          <cell r="C219" t="str">
            <v>RETAILER</v>
          </cell>
          <cell r="D219" t="str">
            <v>RETAILER</v>
          </cell>
          <cell r="E219" t="str">
            <v>GARAGE PNEU TSCHUDI AG</v>
          </cell>
          <cell r="F219" t="str">
            <v>PNEUSERVICE</v>
          </cell>
          <cell r="G219" t="str">
            <v xml:space="preserve"> </v>
          </cell>
          <cell r="H219" t="str">
            <v>MOLLISERSTR 41</v>
          </cell>
          <cell r="I219" t="str">
            <v>8754 NETSTAL</v>
          </cell>
          <cell r="J219" t="str">
            <v xml:space="preserve"> </v>
          </cell>
          <cell r="K219" t="str">
            <v>055 640 78 46</v>
          </cell>
          <cell r="L219" t="str">
            <v xml:space="preserve"> </v>
          </cell>
          <cell r="M219" t="str">
            <v>pneu.tschudi@bluewin.ch</v>
          </cell>
          <cell r="N219" t="str">
            <v xml:space="preserve"> </v>
          </cell>
          <cell r="O219">
            <v>0</v>
          </cell>
          <cell r="P219">
            <v>68</v>
          </cell>
          <cell r="Q219">
            <v>1</v>
          </cell>
          <cell r="R219">
            <v>0</v>
          </cell>
          <cell r="S219" t="str">
            <v xml:space="preserve"> </v>
          </cell>
          <cell r="T219" t="str">
            <v>PKW / SUV / VAN unverändert zu 1. September 2017</v>
          </cell>
          <cell r="U219" t="str">
            <v xml:space="preserve">Cooper 4x4 „Off Road“, Preisanpassung 1.5% </v>
          </cell>
          <cell r="V219" t="str">
            <v xml:space="preserve"> 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 t="str">
            <v xml:space="preserve"> </v>
          </cell>
          <cell r="AE219" t="str">
            <v xml:space="preserve"> 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</row>
        <row r="220">
          <cell r="B220">
            <v>5746</v>
          </cell>
          <cell r="C220" t="str">
            <v>RETAILER</v>
          </cell>
          <cell r="D220" t="str">
            <v>RETAILER</v>
          </cell>
          <cell r="E220" t="str">
            <v>PNEUHAUS WIL AG</v>
          </cell>
          <cell r="F220">
            <v>0</v>
          </cell>
          <cell r="G220" t="str">
            <v>Thomas Volkmann</v>
          </cell>
          <cell r="H220" t="str">
            <v>ST.GALLER-STR.78</v>
          </cell>
          <cell r="I220" t="str">
            <v>9500 WIL SG</v>
          </cell>
          <cell r="J220" t="str">
            <v xml:space="preserve"> </v>
          </cell>
          <cell r="K220" t="str">
            <v>071 912 12 88</v>
          </cell>
          <cell r="L220" t="str">
            <v xml:space="preserve"> </v>
          </cell>
          <cell r="M220" t="str">
            <v>info@pneuhauswil.ch</v>
          </cell>
          <cell r="N220" t="str">
            <v xml:space="preserve"> </v>
          </cell>
          <cell r="O220">
            <v>0</v>
          </cell>
          <cell r="P220">
            <v>68</v>
          </cell>
          <cell r="Q220">
            <v>1</v>
          </cell>
          <cell r="R220">
            <v>0</v>
          </cell>
          <cell r="S220" t="str">
            <v xml:space="preserve"> </v>
          </cell>
          <cell r="T220" t="str">
            <v>PKW / SUV / VAN unverändert zu 1. September 2017</v>
          </cell>
          <cell r="U220" t="str">
            <v xml:space="preserve">Cooper 4x4 „Off Road“, Preisanpassung 1.5% </v>
          </cell>
          <cell r="V220" t="str">
            <v xml:space="preserve"> </v>
          </cell>
          <cell r="W220">
            <v>115</v>
          </cell>
          <cell r="X220">
            <v>1.6</v>
          </cell>
          <cell r="Y220">
            <v>184</v>
          </cell>
          <cell r="Z220">
            <v>0.96739130434782605</v>
          </cell>
          <cell r="AA220">
            <v>178</v>
          </cell>
          <cell r="AB220">
            <v>0</v>
          </cell>
          <cell r="AC220">
            <v>0</v>
          </cell>
          <cell r="AD220" t="str">
            <v xml:space="preserve"> </v>
          </cell>
          <cell r="AE220" t="str">
            <v xml:space="preserve"> </v>
          </cell>
          <cell r="AF220">
            <v>0</v>
          </cell>
          <cell r="AG220">
            <v>40</v>
          </cell>
          <cell r="AH220">
            <v>0</v>
          </cell>
          <cell r="AI220">
            <v>0</v>
          </cell>
          <cell r="AJ220">
            <v>40</v>
          </cell>
          <cell r="AK220">
            <v>105</v>
          </cell>
          <cell r="AL220">
            <v>42199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10</v>
          </cell>
          <cell r="AS220">
            <v>0</v>
          </cell>
          <cell r="AT220">
            <v>0</v>
          </cell>
          <cell r="AU220">
            <v>72</v>
          </cell>
          <cell r="AV220">
            <v>0</v>
          </cell>
          <cell r="AW220">
            <v>0</v>
          </cell>
          <cell r="AX220">
            <v>72</v>
          </cell>
          <cell r="AY220">
            <v>148</v>
          </cell>
          <cell r="AZ220">
            <v>42606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36</v>
          </cell>
          <cell r="BG220">
            <v>0</v>
          </cell>
          <cell r="BH220">
            <v>0</v>
          </cell>
          <cell r="BI220">
            <v>52</v>
          </cell>
          <cell r="BJ220">
            <v>0</v>
          </cell>
          <cell r="BK220">
            <v>0</v>
          </cell>
          <cell r="BL220">
            <v>52</v>
          </cell>
          <cell r="BM220">
            <v>90</v>
          </cell>
          <cell r="BN220">
            <v>42975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88</v>
          </cell>
          <cell r="BU220">
            <v>0</v>
          </cell>
          <cell r="BV220">
            <v>0</v>
          </cell>
        </row>
        <row r="221">
          <cell r="B221">
            <v>5774</v>
          </cell>
          <cell r="C221" t="str">
            <v>RETAILER</v>
          </cell>
          <cell r="D221" t="str">
            <v>RETAILER</v>
          </cell>
          <cell r="E221" t="str">
            <v>PROFIL CENTER GMBH</v>
          </cell>
          <cell r="F221" t="str">
            <v>PNEUHAUS + GARAGE</v>
          </cell>
          <cell r="G221" t="str">
            <v>Roman Meyer</v>
          </cell>
          <cell r="H221" t="str">
            <v>NEUGONZENBACH 10</v>
          </cell>
          <cell r="I221" t="str">
            <v>9601 LUETISBURG STATION</v>
          </cell>
          <cell r="J221" t="str">
            <v xml:space="preserve"> </v>
          </cell>
          <cell r="K221" t="str">
            <v>071 931 20 13</v>
          </cell>
          <cell r="L221" t="str">
            <v xml:space="preserve"> </v>
          </cell>
          <cell r="M221" t="str">
            <v>info@profil-center.ch</v>
          </cell>
          <cell r="N221" t="str">
            <v xml:space="preserve"> </v>
          </cell>
          <cell r="O221">
            <v>0</v>
          </cell>
          <cell r="P221">
            <v>68</v>
          </cell>
          <cell r="Q221">
            <v>1</v>
          </cell>
          <cell r="R221">
            <v>0</v>
          </cell>
          <cell r="S221" t="str">
            <v xml:space="preserve"> </v>
          </cell>
          <cell r="T221" t="str">
            <v>PKW / SUV / VAN unverändert zu 1. September 2017</v>
          </cell>
          <cell r="U221" t="str">
            <v xml:space="preserve">Cooper 4x4 „Off Road“, Preisanpassung 1.5% </v>
          </cell>
          <cell r="V221" t="str">
            <v xml:space="preserve"> 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 t="str">
            <v xml:space="preserve"> </v>
          </cell>
          <cell r="AE221" t="str">
            <v xml:space="preserve"> 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</row>
        <row r="222">
          <cell r="B222">
            <v>5844</v>
          </cell>
          <cell r="C222" t="str">
            <v>RETAILER PLUS FSTP</v>
          </cell>
          <cell r="D222" t="str">
            <v>RETAILER PLUS FSTP</v>
          </cell>
          <cell r="E222" t="str">
            <v>PNEUHAUS SCHAUFELBERGER AG</v>
          </cell>
          <cell r="F222" t="str">
            <v>PNEUHAUS</v>
          </cell>
          <cell r="G222" t="str">
            <v>Silvia und Stefan Schaufelberger</v>
          </cell>
          <cell r="H222" t="str">
            <v>FABRIKSTR. 3</v>
          </cell>
          <cell r="I222" t="str">
            <v>8340 HINWIL</v>
          </cell>
          <cell r="J222" t="str">
            <v xml:space="preserve"> </v>
          </cell>
          <cell r="K222" t="str">
            <v>044 937 43 91</v>
          </cell>
          <cell r="L222" t="str">
            <v xml:space="preserve"> </v>
          </cell>
          <cell r="M222" t="str">
            <v>pneuschaufelberger@bluewin.ch</v>
          </cell>
          <cell r="N222" t="str">
            <v xml:space="preserve"> </v>
          </cell>
          <cell r="O222">
            <v>0</v>
          </cell>
          <cell r="P222">
            <v>68</v>
          </cell>
          <cell r="Q222">
            <v>1</v>
          </cell>
          <cell r="R222">
            <v>0</v>
          </cell>
          <cell r="S222" t="str">
            <v xml:space="preserve"> </v>
          </cell>
          <cell r="T222" t="str">
            <v>PKW / SUV / VAN unverändert zu 1. September 2017</v>
          </cell>
          <cell r="U222" t="str">
            <v xml:space="preserve">Cooper 4x4 „Off Road“, Preisanpassung 1.5% </v>
          </cell>
          <cell r="V222" t="str">
            <v xml:space="preserve"> </v>
          </cell>
          <cell r="W222">
            <v>97</v>
          </cell>
          <cell r="X222">
            <v>1.8350515463917525</v>
          </cell>
          <cell r="Y222">
            <v>178</v>
          </cell>
          <cell r="Z222">
            <v>1.0168539325842696</v>
          </cell>
          <cell r="AA222">
            <v>181</v>
          </cell>
          <cell r="AB222">
            <v>0</v>
          </cell>
          <cell r="AC222">
            <v>0</v>
          </cell>
          <cell r="AD222" t="str">
            <v>f85005844ss</v>
          </cell>
          <cell r="AE222" t="str">
            <v xml:space="preserve"> </v>
          </cell>
          <cell r="AF222">
            <v>0</v>
          </cell>
          <cell r="AG222">
            <v>28</v>
          </cell>
          <cell r="AH222">
            <v>0</v>
          </cell>
          <cell r="AI222">
            <v>0</v>
          </cell>
          <cell r="AJ222">
            <v>28</v>
          </cell>
          <cell r="AK222">
            <v>73</v>
          </cell>
          <cell r="AL222">
            <v>42180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24</v>
          </cell>
          <cell r="AS222">
            <v>0</v>
          </cell>
          <cell r="AT222">
            <v>0</v>
          </cell>
          <cell r="AU222">
            <v>46</v>
          </cell>
          <cell r="AV222">
            <v>0</v>
          </cell>
          <cell r="AW222">
            <v>0</v>
          </cell>
          <cell r="AX222">
            <v>46</v>
          </cell>
          <cell r="AY222">
            <v>58</v>
          </cell>
          <cell r="AZ222">
            <v>42573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120</v>
          </cell>
          <cell r="BG222">
            <v>0</v>
          </cell>
          <cell r="BH222">
            <v>0</v>
          </cell>
          <cell r="BI222">
            <v>60</v>
          </cell>
          <cell r="BJ222">
            <v>0</v>
          </cell>
          <cell r="BK222">
            <v>0</v>
          </cell>
          <cell r="BL222">
            <v>60</v>
          </cell>
          <cell r="BM222">
            <v>107</v>
          </cell>
          <cell r="BN222">
            <v>42978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74</v>
          </cell>
          <cell r="BU222">
            <v>0</v>
          </cell>
          <cell r="BV222">
            <v>0</v>
          </cell>
        </row>
        <row r="223">
          <cell r="B223">
            <v>5920</v>
          </cell>
          <cell r="C223" t="str">
            <v>RETAILER PLUS LARGE</v>
          </cell>
          <cell r="D223" t="str">
            <v>RETAILER PLUS LARGE</v>
          </cell>
          <cell r="E223" t="str">
            <v>IWAG DISTRIBUTION AG</v>
          </cell>
          <cell r="F223" t="str">
            <v>ZENTRALLAGER</v>
          </cell>
          <cell r="G223" t="str">
            <v>Christian Schaller</v>
          </cell>
          <cell r="H223" t="str">
            <v>FLUGHOFSTR. 102</v>
          </cell>
          <cell r="I223" t="str">
            <v>8153 RUEMLANG ZH</v>
          </cell>
          <cell r="J223" t="str">
            <v xml:space="preserve"> </v>
          </cell>
          <cell r="K223" t="str">
            <v>044 818 77 77</v>
          </cell>
          <cell r="L223" t="str">
            <v xml:space="preserve"> </v>
          </cell>
          <cell r="M223" t="str">
            <v>buchhaltung@iwag.ch</v>
          </cell>
          <cell r="N223" t="str">
            <v xml:space="preserve"> </v>
          </cell>
          <cell r="O223">
            <v>0</v>
          </cell>
          <cell r="P223">
            <v>68</v>
          </cell>
          <cell r="Q223">
            <v>6</v>
          </cell>
          <cell r="R223">
            <v>0</v>
          </cell>
          <cell r="S223" t="str">
            <v xml:space="preserve"> </v>
          </cell>
          <cell r="T223" t="str">
            <v>PKW / SUV / VAN unverändert zu 1. September 2017</v>
          </cell>
          <cell r="U223" t="str">
            <v xml:space="preserve">Cooper 4x4 „Off Road“, Preisanpassung 1.5% </v>
          </cell>
          <cell r="V223" t="str">
            <v xml:space="preserve"> </v>
          </cell>
          <cell r="W223">
            <v>127</v>
          </cell>
          <cell r="X223">
            <v>1.4881889763779528</v>
          </cell>
          <cell r="Y223">
            <v>189</v>
          </cell>
          <cell r="Z223">
            <v>1.0158730158730158</v>
          </cell>
          <cell r="AA223">
            <v>192</v>
          </cell>
          <cell r="AB223">
            <v>0</v>
          </cell>
          <cell r="AC223">
            <v>0</v>
          </cell>
          <cell r="AD223" t="str">
            <v xml:space="preserve"> </v>
          </cell>
          <cell r="AE223" t="str">
            <v xml:space="preserve"> 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93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34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139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50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144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48</v>
          </cell>
          <cell r="BU223">
            <v>0</v>
          </cell>
          <cell r="BV223">
            <v>0</v>
          </cell>
        </row>
        <row r="224">
          <cell r="B224">
            <v>5945</v>
          </cell>
          <cell r="C224" t="str">
            <v>RETAILER</v>
          </cell>
          <cell r="D224" t="str">
            <v>RETAILER</v>
          </cell>
          <cell r="E224" t="str">
            <v>DUFT JOE</v>
          </cell>
          <cell r="F224" t="str">
            <v>PNEUHANDEL</v>
          </cell>
          <cell r="G224" t="str">
            <v>Joe Duft</v>
          </cell>
          <cell r="H224" t="str">
            <v>CRISTAINWEG 6</v>
          </cell>
          <cell r="I224" t="str">
            <v>7473 ALVANEU BAD</v>
          </cell>
          <cell r="J224" t="str">
            <v xml:space="preserve"> </v>
          </cell>
          <cell r="K224" t="str">
            <v>081 404 22 34</v>
          </cell>
          <cell r="L224" t="str">
            <v>079 357 22 88</v>
          </cell>
          <cell r="M224" t="str">
            <v>joe.duft@bluewin.ch</v>
          </cell>
          <cell r="N224" t="str">
            <v xml:space="preserve"> </v>
          </cell>
          <cell r="O224">
            <v>0</v>
          </cell>
          <cell r="P224">
            <v>68</v>
          </cell>
          <cell r="Q224">
            <v>1</v>
          </cell>
          <cell r="R224">
            <v>0</v>
          </cell>
          <cell r="S224" t="str">
            <v xml:space="preserve"> </v>
          </cell>
          <cell r="T224" t="str">
            <v>PKW / SUV / VAN unverändert zu 1. September 2017</v>
          </cell>
          <cell r="U224" t="str">
            <v xml:space="preserve">Cooper 4x4 „Off Road“, Preisanpassung 1.5% </v>
          </cell>
          <cell r="V224" t="str">
            <v xml:space="preserve"> </v>
          </cell>
          <cell r="W224">
            <v>285</v>
          </cell>
          <cell r="X224">
            <v>1.0771929824561404</v>
          </cell>
          <cell r="Y224">
            <v>307</v>
          </cell>
          <cell r="Z224">
            <v>0.31596091205211724</v>
          </cell>
          <cell r="AA224">
            <v>97</v>
          </cell>
          <cell r="AB224">
            <v>0</v>
          </cell>
          <cell r="AC224">
            <v>0</v>
          </cell>
          <cell r="AD224" t="str">
            <v xml:space="preserve"> </v>
          </cell>
          <cell r="AE224" t="str">
            <v xml:space="preserve"> </v>
          </cell>
          <cell r="AF224">
            <v>0</v>
          </cell>
          <cell r="AG224">
            <v>100</v>
          </cell>
          <cell r="AH224">
            <v>0</v>
          </cell>
          <cell r="AI224">
            <v>0</v>
          </cell>
          <cell r="AJ224">
            <v>100</v>
          </cell>
          <cell r="AK224">
            <v>200</v>
          </cell>
          <cell r="AL224">
            <v>42205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85</v>
          </cell>
          <cell r="AS224">
            <v>0</v>
          </cell>
          <cell r="AT224">
            <v>0</v>
          </cell>
          <cell r="AU224">
            <v>118</v>
          </cell>
          <cell r="AV224">
            <v>0</v>
          </cell>
          <cell r="AW224">
            <v>0</v>
          </cell>
          <cell r="AX224">
            <v>118</v>
          </cell>
          <cell r="AY224">
            <v>178</v>
          </cell>
          <cell r="AZ224">
            <v>42566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129</v>
          </cell>
          <cell r="BG224">
            <v>0</v>
          </cell>
          <cell r="BH224">
            <v>0</v>
          </cell>
          <cell r="BI224">
            <v>28</v>
          </cell>
          <cell r="BJ224">
            <v>0</v>
          </cell>
          <cell r="BK224">
            <v>0</v>
          </cell>
          <cell r="BL224">
            <v>28</v>
          </cell>
          <cell r="BM224">
            <v>40</v>
          </cell>
          <cell r="BN224">
            <v>42983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57</v>
          </cell>
          <cell r="BU224">
            <v>0</v>
          </cell>
          <cell r="BV224">
            <v>0</v>
          </cell>
        </row>
        <row r="225">
          <cell r="B225">
            <v>6002</v>
          </cell>
          <cell r="C225" t="str">
            <v>RETAILER</v>
          </cell>
          <cell r="D225" t="str">
            <v>RETAILER</v>
          </cell>
          <cell r="E225" t="str">
            <v>HELFENSTEIN ERICH</v>
          </cell>
          <cell r="F225" t="str">
            <v>PNEUSHOP</v>
          </cell>
          <cell r="G225" t="str">
            <v>Erich Helfenstein</v>
          </cell>
          <cell r="H225" t="str">
            <v>SEUZACHSTR. 32</v>
          </cell>
          <cell r="I225" t="str">
            <v>8413 NEFTENBACH ZH</v>
          </cell>
          <cell r="J225" t="str">
            <v xml:space="preserve"> </v>
          </cell>
          <cell r="K225" t="str">
            <v>052 315 47 00</v>
          </cell>
          <cell r="L225" t="str">
            <v xml:space="preserve"> </v>
          </cell>
          <cell r="M225" t="str">
            <v>info@pneu-helfenstein.ch</v>
          </cell>
          <cell r="N225" t="str">
            <v xml:space="preserve"> </v>
          </cell>
          <cell r="O225">
            <v>0</v>
          </cell>
          <cell r="P225">
            <v>68</v>
          </cell>
          <cell r="Q225">
            <v>1</v>
          </cell>
          <cell r="R225">
            <v>0</v>
          </cell>
          <cell r="S225" t="str">
            <v xml:space="preserve"> </v>
          </cell>
          <cell r="T225" t="str">
            <v>PKW / SUV / VAN unverändert zu 1. September 2017</v>
          </cell>
          <cell r="U225" t="str">
            <v xml:space="preserve">Cooper 4x4 „Off Road“, Preisanpassung 1.5% </v>
          </cell>
          <cell r="V225" t="str">
            <v xml:space="preserve"> </v>
          </cell>
          <cell r="W225">
            <v>0</v>
          </cell>
          <cell r="X225">
            <v>0</v>
          </cell>
          <cell r="Y225">
            <v>1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 t="str">
            <v xml:space="preserve"> </v>
          </cell>
          <cell r="AE225" t="str">
            <v xml:space="preserve"> 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1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</row>
        <row r="226">
          <cell r="B226">
            <v>6111</v>
          </cell>
          <cell r="C226" t="str">
            <v>RETAILER</v>
          </cell>
          <cell r="D226" t="str">
            <v>RETAILER</v>
          </cell>
          <cell r="E226" t="str">
            <v>PNEU SCHREIBER</v>
          </cell>
          <cell r="F226" t="str">
            <v>MARCO BONO</v>
          </cell>
          <cell r="G226" t="str">
            <v>Marco Bono</v>
          </cell>
          <cell r="H226" t="str">
            <v>LERZENSTRASSE 5</v>
          </cell>
          <cell r="I226" t="str">
            <v>8953 DIETIKON</v>
          </cell>
          <cell r="J226" t="str">
            <v xml:space="preserve"> </v>
          </cell>
          <cell r="K226" t="str">
            <v>044 742 28 42</v>
          </cell>
          <cell r="L226" t="str">
            <v xml:space="preserve"> </v>
          </cell>
          <cell r="M226" t="str">
            <v>info@pneuschreiber.ch</v>
          </cell>
          <cell r="N226" t="str">
            <v xml:space="preserve"> </v>
          </cell>
          <cell r="O226">
            <v>0</v>
          </cell>
          <cell r="P226">
            <v>68</v>
          </cell>
          <cell r="Q226">
            <v>1</v>
          </cell>
          <cell r="R226">
            <v>0</v>
          </cell>
          <cell r="S226" t="str">
            <v xml:space="preserve"> </v>
          </cell>
          <cell r="T226" t="str">
            <v>PKW / SUV / VAN unverändert zu 1. September 2017</v>
          </cell>
          <cell r="U226" t="str">
            <v xml:space="preserve">Cooper 4x4 „Off Road“, Preisanpassung 1.5% </v>
          </cell>
          <cell r="V226" t="str">
            <v xml:space="preserve"> </v>
          </cell>
          <cell r="W226">
            <v>0</v>
          </cell>
          <cell r="X226">
            <v>0</v>
          </cell>
          <cell r="Y226">
            <v>11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 t="str">
            <v>f85006111mb</v>
          </cell>
          <cell r="AE226" t="str">
            <v xml:space="preserve"> 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11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</row>
        <row r="227">
          <cell r="B227">
            <v>6263</v>
          </cell>
          <cell r="C227" t="str">
            <v>CAR DEALER</v>
          </cell>
          <cell r="D227" t="str">
            <v>CAR DEALER</v>
          </cell>
          <cell r="E227" t="str">
            <v>OFNER AG</v>
          </cell>
          <cell r="F227" t="str">
            <v>REPARATUR-WERKSTATT</v>
          </cell>
          <cell r="G227" t="str">
            <v xml:space="preserve"> </v>
          </cell>
          <cell r="H227" t="str">
            <v>MOEOESLISTR. 1</v>
          </cell>
          <cell r="I227" t="str">
            <v>8038 ZUERICH</v>
          </cell>
          <cell r="J227" t="str">
            <v xml:space="preserve"> </v>
          </cell>
          <cell r="K227" t="str">
            <v>044 482 15 02</v>
          </cell>
          <cell r="L227" t="str">
            <v xml:space="preserve"> </v>
          </cell>
          <cell r="M227">
            <v>0</v>
          </cell>
          <cell r="N227" t="str">
            <v xml:space="preserve"> </v>
          </cell>
          <cell r="O227">
            <v>0</v>
          </cell>
          <cell r="P227">
            <v>68</v>
          </cell>
          <cell r="Q227">
            <v>1</v>
          </cell>
          <cell r="R227">
            <v>0</v>
          </cell>
          <cell r="S227" t="str">
            <v xml:space="preserve"> </v>
          </cell>
          <cell r="T227" t="str">
            <v>PKW / SUV / VAN unverändert zu 1. September 2017</v>
          </cell>
          <cell r="U227" t="str">
            <v xml:space="preserve">Cooper 4x4 „Off Road“, Preisanpassung 1.5% </v>
          </cell>
          <cell r="V227" t="str">
            <v xml:space="preserve"> </v>
          </cell>
          <cell r="W227">
            <v>0</v>
          </cell>
          <cell r="X227">
            <v>0</v>
          </cell>
          <cell r="Y227">
            <v>1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 t="str">
            <v xml:space="preserve"> </v>
          </cell>
          <cell r="AE227" t="str">
            <v xml:space="preserve"> 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1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</row>
        <row r="228">
          <cell r="B228">
            <v>6276</v>
          </cell>
          <cell r="C228" t="str">
            <v>RETAILER</v>
          </cell>
          <cell r="D228" t="str">
            <v>RETAILER</v>
          </cell>
          <cell r="E228" t="str">
            <v>SICA AG</v>
          </cell>
          <cell r="F228" t="str">
            <v xml:space="preserve"> </v>
          </cell>
          <cell r="G228" t="str">
            <v>Rolf Siegenthaler</v>
          </cell>
          <cell r="H228" t="str">
            <v>SCHAFFHAUSERSTRASSE 46</v>
          </cell>
          <cell r="I228" t="str">
            <v>8472 OHRINGEN ZH</v>
          </cell>
          <cell r="J228" t="str">
            <v xml:space="preserve"> </v>
          </cell>
          <cell r="K228" t="str">
            <v>052 335 17 53</v>
          </cell>
          <cell r="L228" t="str">
            <v xml:space="preserve"> 079 621 62 71</v>
          </cell>
          <cell r="M228" t="str">
            <v>rolf.siegenthaler@hotmail.com</v>
          </cell>
          <cell r="N228" t="str">
            <v xml:space="preserve"> </v>
          </cell>
          <cell r="O228">
            <v>0</v>
          </cell>
          <cell r="P228">
            <v>68</v>
          </cell>
          <cell r="Q228">
            <v>1</v>
          </cell>
          <cell r="R228">
            <v>0</v>
          </cell>
          <cell r="S228" t="str">
            <v xml:space="preserve"> </v>
          </cell>
          <cell r="T228" t="str">
            <v>PKW / SUV / VAN unverändert zu 1. September 2017</v>
          </cell>
          <cell r="U228" t="str">
            <v xml:space="preserve">Cooper 4x4 „Off Road“, Preisanpassung 1.5% </v>
          </cell>
          <cell r="V228" t="str">
            <v xml:space="preserve"> 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4</v>
          </cell>
          <cell r="AB228">
            <v>0</v>
          </cell>
          <cell r="AC228">
            <v>0</v>
          </cell>
          <cell r="AD228" t="str">
            <v xml:space="preserve"> </v>
          </cell>
          <cell r="AE228" t="str">
            <v xml:space="preserve"> 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4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</row>
        <row r="229">
          <cell r="B229">
            <v>6401</v>
          </cell>
          <cell r="C229" t="str">
            <v>RETAILER PLUS LARGE</v>
          </cell>
          <cell r="D229" t="str">
            <v>RETAILER PLUS LARGE</v>
          </cell>
          <cell r="E229" t="str">
            <v>PNEU JUNOD AG</v>
          </cell>
          <cell r="F229">
            <v>0</v>
          </cell>
          <cell r="G229" t="str">
            <v>Martina Sebil</v>
          </cell>
          <cell r="H229" t="str">
            <v>IFANGSTR. 7</v>
          </cell>
          <cell r="I229" t="str">
            <v>8603 SCHWERZENBACH ZH</v>
          </cell>
          <cell r="J229" t="str">
            <v xml:space="preserve"> </v>
          </cell>
          <cell r="K229" t="str">
            <v>044 8254444</v>
          </cell>
          <cell r="L229" t="str">
            <v xml:space="preserve"> </v>
          </cell>
          <cell r="M229" t="str">
            <v>info@pneu-junod.ch</v>
          </cell>
          <cell r="N229" t="str">
            <v>j-pjunod@pneu-junod.ch</v>
          </cell>
          <cell r="O229">
            <v>0</v>
          </cell>
          <cell r="P229">
            <v>68</v>
          </cell>
          <cell r="Q229">
            <v>1</v>
          </cell>
          <cell r="R229">
            <v>0</v>
          </cell>
          <cell r="S229" t="str">
            <v xml:space="preserve"> </v>
          </cell>
          <cell r="T229" t="str">
            <v>PKW / SUV / VAN unverändert zu 1. September 2017</v>
          </cell>
          <cell r="U229" t="str">
            <v xml:space="preserve">Cooper 4x4 „Off Road“, Preisanpassung 1.5% </v>
          </cell>
          <cell r="V229" t="str">
            <v xml:space="preserve"> </v>
          </cell>
          <cell r="W229">
            <v>22</v>
          </cell>
          <cell r="X229">
            <v>2.6363636363636362</v>
          </cell>
          <cell r="Y229">
            <v>58</v>
          </cell>
          <cell r="Z229">
            <v>1.3275862068965518</v>
          </cell>
          <cell r="AA229">
            <v>77</v>
          </cell>
          <cell r="AB229">
            <v>0</v>
          </cell>
          <cell r="AC229">
            <v>0</v>
          </cell>
          <cell r="AD229" t="str">
            <v>f85006401ms</v>
          </cell>
          <cell r="AE229" t="str">
            <v xml:space="preserve"> 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20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2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14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44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17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60</v>
          </cell>
          <cell r="BU229">
            <v>0</v>
          </cell>
          <cell r="BV229">
            <v>0</v>
          </cell>
        </row>
        <row r="230">
          <cell r="B230">
            <v>6431</v>
          </cell>
          <cell r="C230" t="str">
            <v>RETAILER PLUS LARGE</v>
          </cell>
          <cell r="D230" t="str">
            <v>RETAILER PLUS LARGE</v>
          </cell>
          <cell r="E230" t="str">
            <v>RUEDISUELI ALOIS</v>
          </cell>
          <cell r="F230" t="str">
            <v>PNEUHAUS</v>
          </cell>
          <cell r="G230" t="str">
            <v>Alois Rüdisüli</v>
          </cell>
          <cell r="H230" t="str">
            <v>RIEDMATTSTR. 12</v>
          </cell>
          <cell r="I230" t="str">
            <v>8153 RUEMLANG</v>
          </cell>
          <cell r="J230" t="str">
            <v xml:space="preserve"> </v>
          </cell>
          <cell r="K230" t="str">
            <v>044 818 01 61</v>
          </cell>
          <cell r="L230" t="str">
            <v xml:space="preserve"> </v>
          </cell>
          <cell r="M230" t="str">
            <v>pneuruedisueli@gmx.ch</v>
          </cell>
          <cell r="N230" t="str">
            <v xml:space="preserve"> </v>
          </cell>
          <cell r="O230">
            <v>0</v>
          </cell>
          <cell r="P230">
            <v>68</v>
          </cell>
          <cell r="Q230">
            <v>1</v>
          </cell>
          <cell r="R230">
            <v>0</v>
          </cell>
          <cell r="S230" t="str">
            <v xml:space="preserve"> </v>
          </cell>
          <cell r="T230" t="str">
            <v>PKW / SUV / VAN unverändert zu 1. September 2017</v>
          </cell>
          <cell r="U230" t="str">
            <v xml:space="preserve">Cooper 4x4 „Off Road“, Preisanpassung 1.5% </v>
          </cell>
          <cell r="V230" t="str">
            <v xml:space="preserve"> </v>
          </cell>
          <cell r="W230">
            <v>996</v>
          </cell>
          <cell r="X230">
            <v>0.81024096385542166</v>
          </cell>
          <cell r="Y230">
            <v>807</v>
          </cell>
          <cell r="Z230">
            <v>0.65303593556381656</v>
          </cell>
          <cell r="AA230">
            <v>527</v>
          </cell>
          <cell r="AB230">
            <v>0</v>
          </cell>
          <cell r="AC230">
            <v>0</v>
          </cell>
          <cell r="AD230" t="str">
            <v>F85006431AR</v>
          </cell>
          <cell r="AE230" t="str">
            <v xml:space="preserve"> </v>
          </cell>
          <cell r="AF230">
            <v>0</v>
          </cell>
          <cell r="AG230">
            <v>732</v>
          </cell>
          <cell r="AH230">
            <v>20</v>
          </cell>
          <cell r="AI230">
            <v>0</v>
          </cell>
          <cell r="AJ230">
            <v>752</v>
          </cell>
          <cell r="AK230">
            <v>924</v>
          </cell>
          <cell r="AL230">
            <v>42226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72</v>
          </cell>
          <cell r="AS230">
            <v>0</v>
          </cell>
          <cell r="AT230">
            <v>0</v>
          </cell>
          <cell r="AU230">
            <v>412</v>
          </cell>
          <cell r="AV230">
            <v>0</v>
          </cell>
          <cell r="AW230">
            <v>0</v>
          </cell>
          <cell r="AX230">
            <v>412</v>
          </cell>
          <cell r="AY230">
            <v>592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215</v>
          </cell>
          <cell r="BG230">
            <v>0</v>
          </cell>
          <cell r="BH230">
            <v>0</v>
          </cell>
          <cell r="BI230">
            <v>282</v>
          </cell>
          <cell r="BJ230">
            <v>80</v>
          </cell>
          <cell r="BK230">
            <v>0</v>
          </cell>
          <cell r="BL230">
            <v>362</v>
          </cell>
          <cell r="BM230">
            <v>457</v>
          </cell>
          <cell r="BN230">
            <v>42996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70</v>
          </cell>
          <cell r="BU230">
            <v>0</v>
          </cell>
          <cell r="BV230">
            <v>0</v>
          </cell>
        </row>
        <row r="231">
          <cell r="B231">
            <v>6547</v>
          </cell>
          <cell r="C231" t="str">
            <v>RETAILER PLUS LARGE</v>
          </cell>
          <cell r="D231" t="str">
            <v>RETAILER PLUS LARGE</v>
          </cell>
          <cell r="E231" t="str">
            <v>RIKAG PNEU SERVICE AG</v>
          </cell>
          <cell r="F231" t="str">
            <v>PNEUHANDEL+SERVICEARBEIT</v>
          </cell>
          <cell r="G231" t="str">
            <v>Nuno dos Santos</v>
          </cell>
          <cell r="H231" t="str">
            <v>EBRISTSTRASSE 5</v>
          </cell>
          <cell r="I231" t="str">
            <v>8102 OBERENGSTRINGEN</v>
          </cell>
          <cell r="J231" t="str">
            <v xml:space="preserve"> </v>
          </cell>
          <cell r="K231" t="str">
            <v>044 278 40 20</v>
          </cell>
          <cell r="L231" t="str">
            <v xml:space="preserve"> </v>
          </cell>
          <cell r="M231" t="str">
            <v>s.heller@rikag.ch</v>
          </cell>
          <cell r="N231" t="str">
            <v>info@rikag.ch</v>
          </cell>
          <cell r="O231">
            <v>0</v>
          </cell>
          <cell r="P231">
            <v>68</v>
          </cell>
          <cell r="Q231">
            <v>1</v>
          </cell>
          <cell r="R231">
            <v>0</v>
          </cell>
          <cell r="S231" t="str">
            <v xml:space="preserve"> </v>
          </cell>
          <cell r="T231" t="str">
            <v>PKW / SUV / VAN unverändert zu 1. September 2017</v>
          </cell>
          <cell r="U231" t="str">
            <v xml:space="preserve">Cooper 4x4 „Off Road“, Preisanpassung 1.5% </v>
          </cell>
          <cell r="V231" t="str">
            <v xml:space="preserve"> </v>
          </cell>
          <cell r="W231">
            <v>317</v>
          </cell>
          <cell r="X231">
            <v>1.1198738170347002</v>
          </cell>
          <cell r="Y231">
            <v>355</v>
          </cell>
          <cell r="Z231">
            <v>2.1154929577464787</v>
          </cell>
          <cell r="AA231">
            <v>751</v>
          </cell>
          <cell r="AB231">
            <v>0</v>
          </cell>
          <cell r="AC231">
            <v>0</v>
          </cell>
          <cell r="AD231" t="str">
            <v>F85006547Nd</v>
          </cell>
          <cell r="AE231" t="str">
            <v xml:space="preserve"> </v>
          </cell>
          <cell r="AF231">
            <v>0</v>
          </cell>
          <cell r="AG231">
            <v>208</v>
          </cell>
          <cell r="AH231">
            <v>0</v>
          </cell>
          <cell r="AI231">
            <v>0</v>
          </cell>
          <cell r="AJ231">
            <v>208</v>
          </cell>
          <cell r="AK231">
            <v>316</v>
          </cell>
          <cell r="AL231">
            <v>42244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102</v>
          </cell>
          <cell r="AV231">
            <v>0</v>
          </cell>
          <cell r="AW231">
            <v>0</v>
          </cell>
          <cell r="AX231">
            <v>102</v>
          </cell>
          <cell r="AY231">
            <v>181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174</v>
          </cell>
          <cell r="BG231">
            <v>0</v>
          </cell>
          <cell r="BH231">
            <v>0</v>
          </cell>
          <cell r="BI231">
            <v>1168</v>
          </cell>
          <cell r="BJ231">
            <v>0</v>
          </cell>
          <cell r="BK231">
            <v>0</v>
          </cell>
          <cell r="BL231">
            <v>1168</v>
          </cell>
          <cell r="BM231">
            <v>635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116</v>
          </cell>
          <cell r="BU231">
            <v>0</v>
          </cell>
          <cell r="BV231">
            <v>0</v>
          </cell>
        </row>
        <row r="232">
          <cell r="B232">
            <v>6587</v>
          </cell>
          <cell r="C232" t="str">
            <v>RETAILER PLUS LARGE</v>
          </cell>
          <cell r="D232" t="str">
            <v>RETAILER PLUS LARGE</v>
          </cell>
          <cell r="E232" t="str">
            <v>ULRICH PIUS</v>
          </cell>
          <cell r="F232" t="str">
            <v>AUTOVERWERTUNG</v>
          </cell>
          <cell r="G232" t="str">
            <v>Pius Ulrich</v>
          </cell>
          <cell r="H232" t="str">
            <v>ZUGERSTR. 58</v>
          </cell>
          <cell r="I232" t="str">
            <v>6403 KUESSNACHT AM RIGI</v>
          </cell>
          <cell r="J232" t="str">
            <v xml:space="preserve"> </v>
          </cell>
          <cell r="K232" t="str">
            <v>041 850 48 81</v>
          </cell>
          <cell r="L232" t="str">
            <v xml:space="preserve"> </v>
          </cell>
          <cell r="M232" t="str">
            <v>info@autoverwertung-ulrich.ch</v>
          </cell>
          <cell r="N232" t="str">
            <v xml:space="preserve"> </v>
          </cell>
          <cell r="O232">
            <v>0</v>
          </cell>
          <cell r="P232">
            <v>68</v>
          </cell>
          <cell r="Q232">
            <v>1</v>
          </cell>
          <cell r="R232">
            <v>0</v>
          </cell>
          <cell r="S232" t="str">
            <v xml:space="preserve"> </v>
          </cell>
          <cell r="T232" t="str">
            <v>PKW / SUV / VAN unverändert zu 1. September 2017</v>
          </cell>
          <cell r="U232" t="str">
            <v xml:space="preserve">Cooper 4x4 „Off Road“, Preisanpassung 1.5% </v>
          </cell>
          <cell r="V232" t="str">
            <v xml:space="preserve"> </v>
          </cell>
          <cell r="W232">
            <v>248</v>
          </cell>
          <cell r="X232">
            <v>2.7620967741935485</v>
          </cell>
          <cell r="Y232">
            <v>685</v>
          </cell>
          <cell r="Z232">
            <v>0.84671532846715325</v>
          </cell>
          <cell r="AA232">
            <v>580</v>
          </cell>
          <cell r="AB232">
            <v>0</v>
          </cell>
          <cell r="AC232">
            <v>0</v>
          </cell>
          <cell r="AD232" t="str">
            <v>F85006587UP</v>
          </cell>
          <cell r="AE232" t="str">
            <v xml:space="preserve"> 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187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61</v>
          </cell>
          <cell r="AS232">
            <v>0</v>
          </cell>
          <cell r="AT232">
            <v>0</v>
          </cell>
          <cell r="AU232">
            <v>178</v>
          </cell>
          <cell r="AV232">
            <v>0</v>
          </cell>
          <cell r="AW232">
            <v>0</v>
          </cell>
          <cell r="AX232">
            <v>178</v>
          </cell>
          <cell r="AY232">
            <v>504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181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410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170</v>
          </cell>
          <cell r="BU232">
            <v>0</v>
          </cell>
          <cell r="BV232">
            <v>0</v>
          </cell>
        </row>
        <row r="233">
          <cell r="B233">
            <v>6652</v>
          </cell>
          <cell r="C233" t="str">
            <v>RETAILER</v>
          </cell>
          <cell r="D233" t="str">
            <v>RETAILER</v>
          </cell>
          <cell r="E233" t="str">
            <v>CALONDER US CAR</v>
          </cell>
          <cell r="F233" t="str">
            <v>TRUCK &amp; PARTS IMPORT</v>
          </cell>
          <cell r="G233" t="str">
            <v>Thomas Schmidmeister</v>
          </cell>
          <cell r="H233" t="str">
            <v>DAMMSTRASSE 1</v>
          </cell>
          <cell r="I233" t="str">
            <v>8953 DIETIKON</v>
          </cell>
          <cell r="J233" t="str">
            <v xml:space="preserve"> </v>
          </cell>
          <cell r="K233" t="str">
            <v>044 740 99 79</v>
          </cell>
          <cell r="L233" t="str">
            <v xml:space="preserve"> </v>
          </cell>
          <cell r="M233" t="str">
            <v>thomas@calonder.com</v>
          </cell>
          <cell r="N233" t="str">
            <v>reto@calonder.com</v>
          </cell>
          <cell r="O233">
            <v>0</v>
          </cell>
          <cell r="P233">
            <v>68</v>
          </cell>
          <cell r="Q233">
            <v>1</v>
          </cell>
          <cell r="R233">
            <v>0</v>
          </cell>
          <cell r="S233" t="str">
            <v xml:space="preserve"> </v>
          </cell>
          <cell r="T233" t="str">
            <v>PKW / SUV / VAN unverändert zu 1. September 2017</v>
          </cell>
          <cell r="U233" t="str">
            <v xml:space="preserve">Cooper 4x4 „Off Road“, Preisanpassung 1.5% </v>
          </cell>
          <cell r="V233" t="str">
            <v xml:space="preserve"> </v>
          </cell>
          <cell r="W233">
            <v>257</v>
          </cell>
          <cell r="X233">
            <v>0.58365758754863817</v>
          </cell>
          <cell r="Y233">
            <v>150</v>
          </cell>
          <cell r="Z233">
            <v>0.38666666666666666</v>
          </cell>
          <cell r="AA233">
            <v>58</v>
          </cell>
          <cell r="AB233">
            <v>0</v>
          </cell>
          <cell r="AC233">
            <v>0</v>
          </cell>
          <cell r="AD233" t="str">
            <v>f85006652ts</v>
          </cell>
          <cell r="AE233" t="str">
            <v xml:space="preserve"> 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76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181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25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125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10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48</v>
          </cell>
          <cell r="BU233">
            <v>0</v>
          </cell>
          <cell r="BV233">
            <v>0</v>
          </cell>
        </row>
        <row r="234">
          <cell r="B234">
            <v>6730</v>
          </cell>
          <cell r="C234" t="str">
            <v>RETAILER PLUS FSTP</v>
          </cell>
          <cell r="D234" t="str">
            <v>RETAILER PLUS FSTP</v>
          </cell>
          <cell r="E234" t="str">
            <v>PNEU SHOP BAI GMBH</v>
          </cell>
          <cell r="F234">
            <v>0</v>
          </cell>
          <cell r="G234" t="str">
            <v>Fabian Fahrni</v>
          </cell>
          <cell r="H234" t="str">
            <v>HEGNAUERSTR. 2</v>
          </cell>
          <cell r="I234" t="str">
            <v>8604 VOLKETSWIL</v>
          </cell>
          <cell r="J234" t="str">
            <v xml:space="preserve"> </v>
          </cell>
          <cell r="K234" t="str">
            <v>044 997 22 45</v>
          </cell>
          <cell r="L234" t="str">
            <v xml:space="preserve"> </v>
          </cell>
          <cell r="M234" t="str">
            <v>info@pneushopbai.ch</v>
          </cell>
          <cell r="N234" t="str">
            <v xml:space="preserve"> </v>
          </cell>
          <cell r="O234">
            <v>0</v>
          </cell>
          <cell r="P234">
            <v>68</v>
          </cell>
          <cell r="Q234">
            <v>1</v>
          </cell>
          <cell r="R234">
            <v>0</v>
          </cell>
          <cell r="S234" t="str">
            <v xml:space="preserve"> </v>
          </cell>
          <cell r="T234" t="str">
            <v>PKW / SUV / VAN unverändert zu 1. September 2017</v>
          </cell>
          <cell r="U234" t="str">
            <v xml:space="preserve">Cooper 4x4 „Off Road“, Preisanpassung 1.5% </v>
          </cell>
          <cell r="V234" t="str">
            <v xml:space="preserve"> </v>
          </cell>
          <cell r="W234">
            <v>12</v>
          </cell>
          <cell r="X234">
            <v>12.25</v>
          </cell>
          <cell r="Y234">
            <v>147</v>
          </cell>
          <cell r="Z234">
            <v>0.42857142857142855</v>
          </cell>
          <cell r="AA234">
            <v>63</v>
          </cell>
          <cell r="AB234">
            <v>0</v>
          </cell>
          <cell r="AC234">
            <v>0</v>
          </cell>
          <cell r="AD234" t="str">
            <v>f85006730</v>
          </cell>
          <cell r="AE234" t="str">
            <v xml:space="preserve"> 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12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60</v>
          </cell>
          <cell r="AV234">
            <v>0</v>
          </cell>
          <cell r="AW234">
            <v>0</v>
          </cell>
          <cell r="AX234">
            <v>60</v>
          </cell>
          <cell r="AY234">
            <v>64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83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6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57</v>
          </cell>
          <cell r="BU234">
            <v>0</v>
          </cell>
          <cell r="BV234">
            <v>0</v>
          </cell>
        </row>
        <row r="235">
          <cell r="B235">
            <v>6769</v>
          </cell>
          <cell r="C235" t="str">
            <v>RETAILER PLUS PREMIO</v>
          </cell>
          <cell r="D235" t="str">
            <v>RETAILER PLUS PREMIO</v>
          </cell>
          <cell r="E235" t="str">
            <v>PNEUHUUS WAEDI AG</v>
          </cell>
          <cell r="F235">
            <v>0</v>
          </cell>
          <cell r="G235" t="str">
            <v>Beat Rüegg und Peter Zeller</v>
          </cell>
          <cell r="H235" t="str">
            <v>OBERE SCHWANDENSTR.8</v>
          </cell>
          <cell r="I235" t="str">
            <v>8833 SAMSTAGERN</v>
          </cell>
          <cell r="J235" t="str">
            <v xml:space="preserve"> </v>
          </cell>
          <cell r="K235" t="str">
            <v>044 781 38 38</v>
          </cell>
          <cell r="L235" t="str">
            <v xml:space="preserve"> </v>
          </cell>
          <cell r="M235" t="str">
            <v>pneuhaus-waedi@hotmail.com</v>
          </cell>
          <cell r="N235" t="str">
            <v xml:space="preserve"> </v>
          </cell>
          <cell r="O235">
            <v>0</v>
          </cell>
          <cell r="P235">
            <v>68</v>
          </cell>
          <cell r="Q235">
            <v>1</v>
          </cell>
          <cell r="R235">
            <v>0</v>
          </cell>
          <cell r="S235" t="str">
            <v xml:space="preserve"> </v>
          </cell>
          <cell r="T235" t="str">
            <v>PKW / SUV / VAN unverändert zu 1. September 2017</v>
          </cell>
          <cell r="U235" t="str">
            <v xml:space="preserve">Cooper 4x4 „Off Road“, Preisanpassung 1.5% </v>
          </cell>
          <cell r="V235" t="str">
            <v xml:space="preserve"> </v>
          </cell>
          <cell r="W235">
            <v>109</v>
          </cell>
          <cell r="X235">
            <v>0.30275229357798167</v>
          </cell>
          <cell r="Y235">
            <v>33</v>
          </cell>
          <cell r="Z235">
            <v>0.66666666666666663</v>
          </cell>
          <cell r="AA235">
            <v>22</v>
          </cell>
          <cell r="AB235">
            <v>0</v>
          </cell>
          <cell r="AC235">
            <v>0</v>
          </cell>
          <cell r="AD235" t="str">
            <v>f85006769br</v>
          </cell>
          <cell r="AE235" t="str">
            <v xml:space="preserve"> </v>
          </cell>
          <cell r="AF235">
            <v>0</v>
          </cell>
          <cell r="AG235">
            <v>56</v>
          </cell>
          <cell r="AH235">
            <v>0</v>
          </cell>
          <cell r="AI235">
            <v>0</v>
          </cell>
          <cell r="AJ235">
            <v>56</v>
          </cell>
          <cell r="AK235">
            <v>94</v>
          </cell>
          <cell r="AL235">
            <v>42263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15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23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10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10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12</v>
          </cell>
          <cell r="BU235">
            <v>0</v>
          </cell>
          <cell r="BV235">
            <v>0</v>
          </cell>
        </row>
        <row r="236">
          <cell r="B236">
            <v>6788</v>
          </cell>
          <cell r="C236" t="str">
            <v>RETAILER</v>
          </cell>
          <cell r="D236" t="str">
            <v>RETAILER</v>
          </cell>
          <cell r="E236" t="str">
            <v>BELLMONT URS</v>
          </cell>
          <cell r="F236" t="str">
            <v>PNEUSERVICE</v>
          </cell>
          <cell r="G236" t="str">
            <v xml:space="preserve"> </v>
          </cell>
          <cell r="H236" t="str">
            <v>GERSAUERSTR. 82</v>
          </cell>
          <cell r="I236" t="str">
            <v>6440 BRUNNEN SZ</v>
          </cell>
          <cell r="J236" t="str">
            <v xml:space="preserve"> </v>
          </cell>
          <cell r="K236" t="str">
            <v>041 820 55 71</v>
          </cell>
          <cell r="L236" t="str">
            <v xml:space="preserve"> </v>
          </cell>
          <cell r="M236" t="str">
            <v>bellmont.urs@bluewin.ch</v>
          </cell>
          <cell r="N236" t="str">
            <v xml:space="preserve"> </v>
          </cell>
          <cell r="O236">
            <v>0</v>
          </cell>
          <cell r="P236">
            <v>68</v>
          </cell>
          <cell r="Q236">
            <v>1</v>
          </cell>
          <cell r="R236">
            <v>0</v>
          </cell>
          <cell r="S236" t="str">
            <v xml:space="preserve"> </v>
          </cell>
          <cell r="T236" t="str">
            <v>PKW / SUV / VAN unverändert zu 1. September 2017</v>
          </cell>
          <cell r="U236" t="str">
            <v xml:space="preserve">Cooper 4x4 „Off Road“, Preisanpassung 1.5% </v>
          </cell>
          <cell r="V236" t="str">
            <v xml:space="preserve"> </v>
          </cell>
          <cell r="W236">
            <v>72</v>
          </cell>
          <cell r="X236">
            <v>0.19444444444444445</v>
          </cell>
          <cell r="Y236">
            <v>14</v>
          </cell>
          <cell r="Z236">
            <v>0.5714285714285714</v>
          </cell>
          <cell r="AA236">
            <v>8</v>
          </cell>
          <cell r="AB236">
            <v>0</v>
          </cell>
          <cell r="AC236">
            <v>0</v>
          </cell>
          <cell r="AD236" t="str">
            <v xml:space="preserve"> </v>
          </cell>
          <cell r="AE236" t="str">
            <v xml:space="preserve"> 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72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14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8</v>
          </cell>
          <cell r="BU236">
            <v>0</v>
          </cell>
          <cell r="BV236">
            <v>0</v>
          </cell>
        </row>
        <row r="237">
          <cell r="B237">
            <v>6792</v>
          </cell>
          <cell r="C237" t="str">
            <v>RETAILER PLUS LARGE</v>
          </cell>
          <cell r="D237" t="str">
            <v>RETAILER PLUS LARGE</v>
          </cell>
          <cell r="E237" t="str">
            <v>DIETZIKER WERNER</v>
          </cell>
          <cell r="F237" t="str">
            <v>LKW + PKW-REIFEN</v>
          </cell>
          <cell r="G237" t="str">
            <v>Werner Dieziker</v>
          </cell>
          <cell r="H237" t="str">
            <v>IM HACKACKER 26</v>
          </cell>
          <cell r="I237" t="str">
            <v>8902 URDORF</v>
          </cell>
          <cell r="J237" t="str">
            <v xml:space="preserve"> </v>
          </cell>
          <cell r="K237" t="str">
            <v>044 734 67 69</v>
          </cell>
          <cell r="L237" t="str">
            <v xml:space="preserve"> </v>
          </cell>
          <cell r="M237" t="str">
            <v>werner.dietziker@bluewin.ch</v>
          </cell>
          <cell r="N237" t="str">
            <v xml:space="preserve"> </v>
          </cell>
          <cell r="O237">
            <v>0</v>
          </cell>
          <cell r="P237">
            <v>68</v>
          </cell>
          <cell r="Q237">
            <v>1</v>
          </cell>
          <cell r="R237">
            <v>0</v>
          </cell>
          <cell r="S237" t="str">
            <v xml:space="preserve"> </v>
          </cell>
          <cell r="T237" t="str">
            <v>PKW / SUV / VAN unverändert zu 1. September 2017</v>
          </cell>
          <cell r="U237" t="str">
            <v xml:space="preserve">Cooper 4x4 „Off Road“, Preisanpassung 1.5% </v>
          </cell>
          <cell r="V237" t="str">
            <v xml:space="preserve"> </v>
          </cell>
          <cell r="W237">
            <v>157</v>
          </cell>
          <cell r="X237">
            <v>4.7452229299363058</v>
          </cell>
          <cell r="Y237">
            <v>745</v>
          </cell>
          <cell r="Z237">
            <v>0.84697986577181206</v>
          </cell>
          <cell r="AA237">
            <v>631</v>
          </cell>
          <cell r="AB237">
            <v>0</v>
          </cell>
          <cell r="AC237">
            <v>0</v>
          </cell>
          <cell r="AD237" t="str">
            <v>F85006792WD</v>
          </cell>
          <cell r="AE237" t="str">
            <v xml:space="preserve"> 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71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86</v>
          </cell>
          <cell r="AS237">
            <v>0</v>
          </cell>
          <cell r="AT237">
            <v>0</v>
          </cell>
          <cell r="AU237">
            <v>213</v>
          </cell>
          <cell r="AV237">
            <v>0</v>
          </cell>
          <cell r="AW237">
            <v>0</v>
          </cell>
          <cell r="AX237">
            <v>213</v>
          </cell>
          <cell r="AY237">
            <v>331</v>
          </cell>
          <cell r="AZ237" t="str">
            <v>15,7,2016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414</v>
          </cell>
          <cell r="BG237">
            <v>0</v>
          </cell>
          <cell r="BH237">
            <v>0</v>
          </cell>
          <cell r="BI237">
            <v>174</v>
          </cell>
          <cell r="BJ237">
            <v>0</v>
          </cell>
          <cell r="BK237">
            <v>0</v>
          </cell>
          <cell r="BL237">
            <v>174</v>
          </cell>
          <cell r="BM237">
            <v>337</v>
          </cell>
          <cell r="BN237">
            <v>42954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294</v>
          </cell>
          <cell r="BU237">
            <v>0</v>
          </cell>
          <cell r="BV237">
            <v>0</v>
          </cell>
        </row>
        <row r="238">
          <cell r="B238">
            <v>6834</v>
          </cell>
          <cell r="C238" t="str">
            <v>RETAILER PLUS</v>
          </cell>
          <cell r="D238" t="str">
            <v>RETAILER PLUS</v>
          </cell>
          <cell r="E238" t="str">
            <v>SCHAETTI GUIDO</v>
          </cell>
          <cell r="F238" t="str">
            <v>PNEUHANDEL</v>
          </cell>
          <cell r="G238" t="str">
            <v>Schätti Guido</v>
          </cell>
          <cell r="H238" t="str">
            <v>ZUERCHERSTR. 71</v>
          </cell>
          <cell r="I238" t="str">
            <v>8854 SIEBNEN SZ</v>
          </cell>
          <cell r="J238" t="str">
            <v xml:space="preserve"> </v>
          </cell>
          <cell r="K238" t="str">
            <v>055 440 79 45</v>
          </cell>
          <cell r="L238" t="str">
            <v xml:space="preserve"> </v>
          </cell>
          <cell r="M238" t="str">
            <v>pneuhandel@bluewin.ch</v>
          </cell>
          <cell r="N238" t="str">
            <v xml:space="preserve"> </v>
          </cell>
          <cell r="O238">
            <v>0</v>
          </cell>
          <cell r="P238">
            <v>68</v>
          </cell>
          <cell r="Q238">
            <v>1</v>
          </cell>
          <cell r="R238">
            <v>0</v>
          </cell>
          <cell r="S238" t="str">
            <v xml:space="preserve"> </v>
          </cell>
          <cell r="T238" t="str">
            <v>PKW / SUV / VAN unverändert zu 1. September 2017</v>
          </cell>
          <cell r="U238" t="str">
            <v xml:space="preserve">Cooper 4x4 „Off Road“, Preisanpassung 1.5% </v>
          </cell>
          <cell r="V238" t="str">
            <v xml:space="preserve"> </v>
          </cell>
          <cell r="W238">
            <v>123</v>
          </cell>
          <cell r="X238">
            <v>8.943089430894309E-2</v>
          </cell>
          <cell r="Y238">
            <v>11</v>
          </cell>
          <cell r="Z238">
            <v>3.0909090909090908</v>
          </cell>
          <cell r="AA238">
            <v>34</v>
          </cell>
          <cell r="AB238">
            <v>0</v>
          </cell>
          <cell r="AC238">
            <v>0</v>
          </cell>
          <cell r="AD238" t="str">
            <v>f85006834gs</v>
          </cell>
          <cell r="AE238" t="str">
            <v xml:space="preserve"> </v>
          </cell>
          <cell r="AF238">
            <v>0</v>
          </cell>
          <cell r="AG238">
            <v>40</v>
          </cell>
          <cell r="AH238">
            <v>0</v>
          </cell>
          <cell r="AI238">
            <v>0</v>
          </cell>
          <cell r="AJ238">
            <v>40</v>
          </cell>
          <cell r="AK238">
            <v>85</v>
          </cell>
          <cell r="AL238">
            <v>42276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38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11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18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16</v>
          </cell>
          <cell r="BU238">
            <v>0</v>
          </cell>
          <cell r="BV238">
            <v>0</v>
          </cell>
        </row>
        <row r="239">
          <cell r="B239">
            <v>6838</v>
          </cell>
          <cell r="C239" t="str">
            <v>RETAILER</v>
          </cell>
          <cell r="D239" t="str">
            <v>RETAILER</v>
          </cell>
          <cell r="E239" t="str">
            <v>BORIOLI GMBH</v>
          </cell>
          <cell r="F239" t="str">
            <v>PNEUHAUS &amp; GARAGE</v>
          </cell>
          <cell r="G239" t="str">
            <v xml:space="preserve"> </v>
          </cell>
          <cell r="H239" t="str">
            <v>GROSSMATT</v>
          </cell>
          <cell r="I239" t="str">
            <v>8964 RUDOLFSTETTEN AG</v>
          </cell>
          <cell r="J239" t="str">
            <v xml:space="preserve"> </v>
          </cell>
          <cell r="K239" t="str">
            <v>056 633 64 74</v>
          </cell>
          <cell r="L239" t="str">
            <v xml:space="preserve"> </v>
          </cell>
          <cell r="M239">
            <v>0</v>
          </cell>
          <cell r="N239" t="str">
            <v xml:space="preserve"> </v>
          </cell>
          <cell r="O239">
            <v>0</v>
          </cell>
          <cell r="P239">
            <v>68</v>
          </cell>
          <cell r="Q239">
            <v>1</v>
          </cell>
          <cell r="R239">
            <v>0</v>
          </cell>
          <cell r="S239" t="str">
            <v xml:space="preserve"> </v>
          </cell>
          <cell r="T239" t="str">
            <v>PKW / SUV / VAN unverändert zu 1. September 2017</v>
          </cell>
          <cell r="U239" t="str">
            <v xml:space="preserve">Cooper 4x4 „Off Road“, Preisanpassung 1.5% </v>
          </cell>
          <cell r="V239" t="str">
            <v xml:space="preserve"> </v>
          </cell>
          <cell r="W239">
            <v>0</v>
          </cell>
          <cell r="X239">
            <v>0</v>
          </cell>
          <cell r="Y239">
            <v>2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 t="str">
            <v xml:space="preserve"> </v>
          </cell>
          <cell r="AE239" t="str">
            <v xml:space="preserve"> 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2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</row>
        <row r="240">
          <cell r="B240">
            <v>6944</v>
          </cell>
          <cell r="C240" t="str">
            <v>RETAILER PLUS PNEU POOL</v>
          </cell>
          <cell r="D240" t="str">
            <v>RETAILER PLUS PNEU POOL</v>
          </cell>
          <cell r="E240" t="str">
            <v>JEHLE AG</v>
          </cell>
          <cell r="F240" t="str">
            <v>PNEUSERVICE</v>
          </cell>
          <cell r="G240" t="str">
            <v>Markus Metzler</v>
          </cell>
          <cell r="H240" t="str">
            <v>LAGERSTR. 14</v>
          </cell>
          <cell r="I240" t="str">
            <v>8600 DUEBENDORF</v>
          </cell>
          <cell r="J240" t="str">
            <v xml:space="preserve"> </v>
          </cell>
          <cell r="K240" t="str">
            <v>044 820 02 91</v>
          </cell>
          <cell r="L240" t="str">
            <v xml:space="preserve"> </v>
          </cell>
          <cell r="M240" t="str">
            <v>info@pneu-jehle.ch</v>
          </cell>
          <cell r="N240" t="str">
            <v xml:space="preserve"> </v>
          </cell>
          <cell r="O240">
            <v>0</v>
          </cell>
          <cell r="P240">
            <v>68</v>
          </cell>
          <cell r="Q240">
            <v>1</v>
          </cell>
          <cell r="R240">
            <v>0</v>
          </cell>
          <cell r="S240" t="str">
            <v xml:space="preserve"> </v>
          </cell>
          <cell r="T240" t="str">
            <v>PKW / SUV / VAN unverändert zu 1. September 2017</v>
          </cell>
          <cell r="U240" t="str">
            <v xml:space="preserve">Cooper 4x4 „Off Road“, Preisanpassung 1.5% </v>
          </cell>
          <cell r="V240" t="str">
            <v xml:space="preserve"> </v>
          </cell>
          <cell r="W240">
            <v>8</v>
          </cell>
          <cell r="X240">
            <v>0.5</v>
          </cell>
          <cell r="Y240">
            <v>4</v>
          </cell>
          <cell r="Z240">
            <v>3</v>
          </cell>
          <cell r="AA240">
            <v>12</v>
          </cell>
          <cell r="AB240">
            <v>0</v>
          </cell>
          <cell r="AC240">
            <v>0</v>
          </cell>
          <cell r="AD240" t="str">
            <v xml:space="preserve"> </v>
          </cell>
          <cell r="AE240" t="str">
            <v xml:space="preserve"> 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8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4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12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</row>
        <row r="241">
          <cell r="B241">
            <v>6995</v>
          </cell>
          <cell r="C241" t="str">
            <v>RETAILER PLUS PNEU LINK</v>
          </cell>
          <cell r="D241" t="str">
            <v>RETAILER PLUS PNEU LINK</v>
          </cell>
          <cell r="E241" t="str">
            <v>LENHERR BEAT</v>
          </cell>
          <cell r="F241" t="str">
            <v>PNEU LINK</v>
          </cell>
          <cell r="G241" t="str">
            <v>Beat Lenherr</v>
          </cell>
          <cell r="H241" t="str">
            <v>EINSIEDLERSTR. 29 B</v>
          </cell>
          <cell r="I241" t="str">
            <v>8820 WAEDENSWIL</v>
          </cell>
          <cell r="J241" t="str">
            <v xml:space="preserve"> </v>
          </cell>
          <cell r="K241" t="str">
            <v>044 780 53 06</v>
          </cell>
          <cell r="L241" t="str">
            <v xml:space="preserve"> </v>
          </cell>
          <cell r="M241" t="str">
            <v>info@lenherr-pneuhaus.ch</v>
          </cell>
          <cell r="N241" t="str">
            <v xml:space="preserve"> </v>
          </cell>
          <cell r="O241">
            <v>0</v>
          </cell>
          <cell r="P241">
            <v>68</v>
          </cell>
          <cell r="Q241">
            <v>1</v>
          </cell>
          <cell r="R241">
            <v>0</v>
          </cell>
          <cell r="S241" t="str">
            <v xml:space="preserve"> </v>
          </cell>
          <cell r="T241" t="str">
            <v>PKW / SUV / VAN unverändert zu 1. September 2017</v>
          </cell>
          <cell r="U241" t="str">
            <v xml:space="preserve">Cooper 4x4 „Off Road“, Preisanpassung 1.5% </v>
          </cell>
          <cell r="V241" t="str">
            <v xml:space="preserve"> </v>
          </cell>
          <cell r="W241">
            <v>131</v>
          </cell>
          <cell r="X241">
            <v>1.4045801526717556</v>
          </cell>
          <cell r="Y241">
            <v>184</v>
          </cell>
          <cell r="Z241">
            <v>0.38043478260869568</v>
          </cell>
          <cell r="AA241">
            <v>70</v>
          </cell>
          <cell r="AB241">
            <v>0</v>
          </cell>
          <cell r="AC241">
            <v>0</v>
          </cell>
          <cell r="AD241" t="str">
            <v>f85006995bl</v>
          </cell>
          <cell r="AE241" t="str">
            <v xml:space="preserve"> </v>
          </cell>
          <cell r="AF241">
            <v>0</v>
          </cell>
          <cell r="AG241">
            <v>108</v>
          </cell>
          <cell r="AH241">
            <v>0</v>
          </cell>
          <cell r="AI241">
            <v>0</v>
          </cell>
          <cell r="AJ241">
            <v>108</v>
          </cell>
          <cell r="AK241">
            <v>131</v>
          </cell>
          <cell r="AL241">
            <v>42164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72</v>
          </cell>
          <cell r="AV241">
            <v>0</v>
          </cell>
          <cell r="AW241">
            <v>0</v>
          </cell>
          <cell r="AX241">
            <v>72</v>
          </cell>
          <cell r="AY241">
            <v>102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82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8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62</v>
          </cell>
          <cell r="BU241">
            <v>0</v>
          </cell>
          <cell r="BV241">
            <v>0</v>
          </cell>
        </row>
        <row r="242">
          <cell r="B242">
            <v>7045</v>
          </cell>
          <cell r="C242" t="str">
            <v>RETAILER</v>
          </cell>
          <cell r="D242" t="str">
            <v>RETAILER</v>
          </cell>
          <cell r="E242" t="str">
            <v>GARAGE GARTMANN GMBH</v>
          </cell>
          <cell r="F242" t="str">
            <v>GARTMANN STEFAN</v>
          </cell>
          <cell r="G242" t="str">
            <v>Stefan Gartmann</v>
          </cell>
          <cell r="H242" t="str">
            <v>IL STUTZ 15</v>
          </cell>
          <cell r="I242" t="str">
            <v>7018 FLIMS-WALDHAUS</v>
          </cell>
          <cell r="J242" t="str">
            <v xml:space="preserve"> </v>
          </cell>
          <cell r="K242" t="str">
            <v>081 911 39 37</v>
          </cell>
          <cell r="L242" t="str">
            <v xml:space="preserve"> </v>
          </cell>
          <cell r="M242" t="str">
            <v>info@garage-gartmann.ch</v>
          </cell>
          <cell r="N242" t="str">
            <v xml:space="preserve"> </v>
          </cell>
          <cell r="O242">
            <v>0</v>
          </cell>
          <cell r="P242">
            <v>68</v>
          </cell>
          <cell r="Q242">
            <v>1</v>
          </cell>
          <cell r="R242">
            <v>0</v>
          </cell>
          <cell r="S242" t="str">
            <v xml:space="preserve"> </v>
          </cell>
          <cell r="T242" t="str">
            <v>PKW / SUV / VAN unverändert zu 1. September 2017</v>
          </cell>
          <cell r="U242" t="str">
            <v xml:space="preserve">Cooper 4x4 „Off Road“, Preisanpassung 1.5% </v>
          </cell>
          <cell r="V242" t="str">
            <v xml:space="preserve"> </v>
          </cell>
          <cell r="W242">
            <v>101</v>
          </cell>
          <cell r="X242">
            <v>1.4257425742574257</v>
          </cell>
          <cell r="Y242">
            <v>144</v>
          </cell>
          <cell r="Z242">
            <v>0.8125</v>
          </cell>
          <cell r="AA242">
            <v>117</v>
          </cell>
          <cell r="AB242">
            <v>0</v>
          </cell>
          <cell r="AC242">
            <v>0</v>
          </cell>
          <cell r="AD242" t="str">
            <v xml:space="preserve"> </v>
          </cell>
          <cell r="AE242" t="str">
            <v xml:space="preserve"> 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91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10</v>
          </cell>
          <cell r="AS242">
            <v>0</v>
          </cell>
          <cell r="AT242">
            <v>0</v>
          </cell>
          <cell r="AU242">
            <v>48</v>
          </cell>
          <cell r="AV242">
            <v>0</v>
          </cell>
          <cell r="AW242">
            <v>0</v>
          </cell>
          <cell r="AX242">
            <v>48</v>
          </cell>
          <cell r="AY242">
            <v>136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8</v>
          </cell>
          <cell r="BG242">
            <v>0</v>
          </cell>
          <cell r="BH242">
            <v>0</v>
          </cell>
          <cell r="BI242">
            <v>44</v>
          </cell>
          <cell r="BJ242">
            <v>0</v>
          </cell>
          <cell r="BK242">
            <v>0</v>
          </cell>
          <cell r="BL242">
            <v>44</v>
          </cell>
          <cell r="BM242">
            <v>104</v>
          </cell>
          <cell r="BN242">
            <v>42992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13</v>
          </cell>
          <cell r="BU242">
            <v>0</v>
          </cell>
          <cell r="BV242">
            <v>0</v>
          </cell>
        </row>
        <row r="243">
          <cell r="B243">
            <v>7082</v>
          </cell>
          <cell r="C243" t="str">
            <v xml:space="preserve"> </v>
          </cell>
          <cell r="D243" t="str">
            <v xml:space="preserve"> </v>
          </cell>
          <cell r="E243" t="str">
            <v>TECHNOMAG AG</v>
          </cell>
          <cell r="F243">
            <v>0</v>
          </cell>
          <cell r="G243" t="str">
            <v xml:space="preserve"> </v>
          </cell>
          <cell r="H243" t="str">
            <v>CHURERSTR. 42</v>
          </cell>
          <cell r="I243" t="str">
            <v>8852 ALTENDORF</v>
          </cell>
          <cell r="J243" t="str">
            <v xml:space="preserve"> </v>
          </cell>
          <cell r="K243" t="str">
            <v>055 442 52 70</v>
          </cell>
          <cell r="L243" t="str">
            <v xml:space="preserve"> </v>
          </cell>
          <cell r="M243" t="str">
            <v>tmaltendorf@technomag.ch</v>
          </cell>
          <cell r="N243" t="str">
            <v xml:space="preserve"> </v>
          </cell>
          <cell r="O243">
            <v>0</v>
          </cell>
          <cell r="P243">
            <v>68</v>
          </cell>
          <cell r="Q243">
            <v>1</v>
          </cell>
          <cell r="R243">
            <v>0</v>
          </cell>
          <cell r="S243" t="str">
            <v xml:space="preserve"> </v>
          </cell>
          <cell r="T243" t="str">
            <v>PKW / SUV / VAN unverändert zu 1. September 2017</v>
          </cell>
          <cell r="U243" t="str">
            <v xml:space="preserve">Cooper 4x4 „Off Road“, Preisanpassung 1.5% </v>
          </cell>
          <cell r="V243" t="str">
            <v xml:space="preserve"> </v>
          </cell>
          <cell r="W243">
            <v>1</v>
          </cell>
          <cell r="X243">
            <v>0</v>
          </cell>
          <cell r="Y243">
            <v>0</v>
          </cell>
          <cell r="Z243">
            <v>0</v>
          </cell>
          <cell r="AA243">
            <v>2</v>
          </cell>
          <cell r="AB243">
            <v>0</v>
          </cell>
          <cell r="AC243">
            <v>0</v>
          </cell>
          <cell r="AD243" t="str">
            <v xml:space="preserve"> </v>
          </cell>
          <cell r="AE243" t="str">
            <v xml:space="preserve"> 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2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</row>
        <row r="244">
          <cell r="B244">
            <v>7085</v>
          </cell>
          <cell r="C244" t="str">
            <v xml:space="preserve"> </v>
          </cell>
          <cell r="D244" t="str">
            <v xml:space="preserve"> </v>
          </cell>
          <cell r="E244" t="str">
            <v>TECHNOMAG AG</v>
          </cell>
          <cell r="F244">
            <v>0</v>
          </cell>
          <cell r="G244" t="str">
            <v xml:space="preserve"> </v>
          </cell>
          <cell r="H244" t="str">
            <v>FELSENAUSTRASSE 5</v>
          </cell>
          <cell r="I244" t="str">
            <v>7000 CHUR</v>
          </cell>
          <cell r="J244" t="str">
            <v xml:space="preserve"> </v>
          </cell>
          <cell r="K244" t="str">
            <v>081 286 66 11</v>
          </cell>
          <cell r="L244" t="str">
            <v xml:space="preserve"> </v>
          </cell>
          <cell r="M244" t="str">
            <v>tmchur@technomag.ch</v>
          </cell>
          <cell r="N244" t="str">
            <v xml:space="preserve"> </v>
          </cell>
          <cell r="O244">
            <v>0</v>
          </cell>
          <cell r="P244">
            <v>68</v>
          </cell>
          <cell r="Q244">
            <v>1</v>
          </cell>
          <cell r="R244">
            <v>0</v>
          </cell>
          <cell r="S244" t="str">
            <v xml:space="preserve"> </v>
          </cell>
          <cell r="T244" t="str">
            <v>PKW / SUV / VAN unverändert zu 1. September 2017</v>
          </cell>
          <cell r="U244" t="str">
            <v xml:space="preserve">Cooper 4x4 „Off Road“, Preisanpassung 1.5% </v>
          </cell>
          <cell r="V244" t="str">
            <v xml:space="preserve"> </v>
          </cell>
          <cell r="W244">
            <v>0</v>
          </cell>
          <cell r="X244">
            <v>0</v>
          </cell>
          <cell r="Y244">
            <v>22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 t="str">
            <v xml:space="preserve"> </v>
          </cell>
          <cell r="AE244" t="str">
            <v xml:space="preserve"> 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22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</row>
        <row r="245">
          <cell r="B245">
            <v>7087</v>
          </cell>
          <cell r="C245" t="str">
            <v xml:space="preserve"> </v>
          </cell>
          <cell r="D245" t="str">
            <v xml:space="preserve"> </v>
          </cell>
          <cell r="E245" t="str">
            <v>TECHNOMAG AG</v>
          </cell>
          <cell r="F245">
            <v>0</v>
          </cell>
          <cell r="G245" t="str">
            <v xml:space="preserve"> </v>
          </cell>
          <cell r="H245" t="str">
            <v>KARMAAD 3</v>
          </cell>
          <cell r="I245" t="str">
            <v>9473 GAMS</v>
          </cell>
          <cell r="J245" t="str">
            <v xml:space="preserve"> </v>
          </cell>
          <cell r="K245" t="str">
            <v>081 354 14 10</v>
          </cell>
          <cell r="L245" t="str">
            <v xml:space="preserve"> </v>
          </cell>
          <cell r="M245" t="str">
            <v>tmgams@technomag.ch</v>
          </cell>
          <cell r="N245" t="str">
            <v xml:space="preserve"> </v>
          </cell>
          <cell r="O245">
            <v>0</v>
          </cell>
          <cell r="P245">
            <v>68</v>
          </cell>
          <cell r="Q245">
            <v>1</v>
          </cell>
          <cell r="R245">
            <v>0</v>
          </cell>
          <cell r="S245" t="str">
            <v xml:space="preserve"> </v>
          </cell>
          <cell r="T245" t="str">
            <v>PKW / SUV / VAN unverändert zu 1. September 2017</v>
          </cell>
          <cell r="U245" t="str">
            <v xml:space="preserve">Cooper 4x4 „Off Road“, Preisanpassung 1.5% </v>
          </cell>
          <cell r="V245" t="str">
            <v xml:space="preserve"> </v>
          </cell>
          <cell r="W245">
            <v>4</v>
          </cell>
          <cell r="X245">
            <v>0.25</v>
          </cell>
          <cell r="Y245">
            <v>1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 t="str">
            <v xml:space="preserve"> </v>
          </cell>
          <cell r="AE245" t="str">
            <v xml:space="preserve"> 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4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1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</row>
        <row r="246">
          <cell r="B246">
            <v>7099</v>
          </cell>
          <cell r="C246" t="str">
            <v xml:space="preserve"> </v>
          </cell>
          <cell r="D246" t="str">
            <v xml:space="preserve"> </v>
          </cell>
          <cell r="E246" t="str">
            <v>TECHNOMAG AG</v>
          </cell>
          <cell r="F246">
            <v>0</v>
          </cell>
          <cell r="G246" t="str">
            <v xml:space="preserve"> </v>
          </cell>
          <cell r="H246" t="str">
            <v>LERCHENTALSTR. 27</v>
          </cell>
          <cell r="I246" t="str">
            <v>9016 ST.GALLEN</v>
          </cell>
          <cell r="J246" t="str">
            <v xml:space="preserve"> </v>
          </cell>
          <cell r="K246" t="str">
            <v>071 282 99 10</v>
          </cell>
          <cell r="L246" t="str">
            <v xml:space="preserve"> </v>
          </cell>
          <cell r="M246" t="str">
            <v>tmstgallen@technomag.ch</v>
          </cell>
          <cell r="N246" t="str">
            <v xml:space="preserve"> </v>
          </cell>
          <cell r="O246">
            <v>0</v>
          </cell>
          <cell r="P246">
            <v>68</v>
          </cell>
          <cell r="Q246">
            <v>1</v>
          </cell>
          <cell r="R246">
            <v>0</v>
          </cell>
          <cell r="S246" t="str">
            <v xml:space="preserve"> </v>
          </cell>
          <cell r="T246" t="str">
            <v>PKW / SUV / VAN unverändert zu 1. September 2017</v>
          </cell>
          <cell r="U246" t="str">
            <v xml:space="preserve">Cooper 4x4 „Off Road“, Preisanpassung 1.5% </v>
          </cell>
          <cell r="V246" t="str">
            <v xml:space="preserve"> 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 t="str">
            <v xml:space="preserve"> </v>
          </cell>
          <cell r="AE246" t="str">
            <v xml:space="preserve"> 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</row>
        <row r="247">
          <cell r="B247">
            <v>7101</v>
          </cell>
          <cell r="C247" t="str">
            <v xml:space="preserve"> </v>
          </cell>
          <cell r="D247" t="str">
            <v xml:space="preserve"> </v>
          </cell>
          <cell r="E247" t="str">
            <v>TECHNOMAG AG</v>
          </cell>
          <cell r="F247">
            <v>0</v>
          </cell>
          <cell r="G247" t="str">
            <v xml:space="preserve"> </v>
          </cell>
          <cell r="H247" t="str">
            <v>SANDGRUBENSTR. 5</v>
          </cell>
          <cell r="I247" t="str">
            <v>8409 WINTERTHUR</v>
          </cell>
          <cell r="J247" t="str">
            <v xml:space="preserve"> </v>
          </cell>
          <cell r="K247" t="str">
            <v>052 245 08 88</v>
          </cell>
          <cell r="L247" t="str">
            <v xml:space="preserve"> </v>
          </cell>
          <cell r="M247" t="str">
            <v>tmwinterthur@technomag.ch</v>
          </cell>
          <cell r="N247" t="str">
            <v xml:space="preserve"> </v>
          </cell>
          <cell r="O247">
            <v>0</v>
          </cell>
          <cell r="P247">
            <v>68</v>
          </cell>
          <cell r="Q247">
            <v>1</v>
          </cell>
          <cell r="R247">
            <v>0</v>
          </cell>
          <cell r="S247" t="str">
            <v xml:space="preserve"> </v>
          </cell>
          <cell r="T247" t="str">
            <v>PKW / SUV / VAN unverändert zu 1. September 2017</v>
          </cell>
          <cell r="U247" t="str">
            <v xml:space="preserve">Cooper 4x4 „Off Road“, Preisanpassung 1.5% </v>
          </cell>
          <cell r="V247" t="str">
            <v xml:space="preserve"> 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 t="str">
            <v xml:space="preserve"> </v>
          </cell>
          <cell r="AE247" t="str">
            <v xml:space="preserve"> 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</row>
        <row r="248">
          <cell r="B248">
            <v>7102</v>
          </cell>
          <cell r="C248" t="str">
            <v xml:space="preserve"> </v>
          </cell>
          <cell r="D248" t="str">
            <v xml:space="preserve"> </v>
          </cell>
          <cell r="E248" t="str">
            <v>TECHNOMAG AG</v>
          </cell>
          <cell r="F248">
            <v>0</v>
          </cell>
          <cell r="G248">
            <v>0</v>
          </cell>
          <cell r="H248" t="str">
            <v>UNTERROHRSTR. 3</v>
          </cell>
          <cell r="I248" t="str">
            <v>8952 SCHLIEREN</v>
          </cell>
          <cell r="J248" t="str">
            <v xml:space="preserve"> </v>
          </cell>
          <cell r="K248" t="str">
            <v>043 311 80 80</v>
          </cell>
          <cell r="L248" t="str">
            <v xml:space="preserve"> </v>
          </cell>
          <cell r="M248" t="str">
            <v>tmschlieren@technomag.ch</v>
          </cell>
          <cell r="N248" t="str">
            <v xml:space="preserve"> </v>
          </cell>
          <cell r="O248">
            <v>0</v>
          </cell>
          <cell r="P248">
            <v>68</v>
          </cell>
          <cell r="Q248">
            <v>1</v>
          </cell>
          <cell r="R248">
            <v>0</v>
          </cell>
          <cell r="S248" t="str">
            <v xml:space="preserve"> </v>
          </cell>
          <cell r="T248" t="str">
            <v>PKW / SUV / VAN unverändert zu 1. September 2017</v>
          </cell>
          <cell r="U248" t="str">
            <v xml:space="preserve">Cooper 4x4 „Off Road“, Preisanpassung 1.5% </v>
          </cell>
          <cell r="V248" t="str">
            <v xml:space="preserve"> 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 t="str">
            <v xml:space="preserve"> </v>
          </cell>
          <cell r="AE248" t="str">
            <v xml:space="preserve"> 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</row>
        <row r="249">
          <cell r="B249">
            <v>7111</v>
          </cell>
          <cell r="C249" t="str">
            <v>BIG CAR DEALER</v>
          </cell>
          <cell r="D249" t="str">
            <v>BIG CAR DEALER</v>
          </cell>
          <cell r="E249" t="str">
            <v>INTERCAR GARAGE AG</v>
          </cell>
          <cell r="F249" t="str">
            <v>M.RUEDEMANN</v>
          </cell>
          <cell r="G249" t="str">
            <v>M. Ruedemann</v>
          </cell>
          <cell r="H249" t="str">
            <v>GATTIKONERSTR. 129</v>
          </cell>
          <cell r="I249" t="str">
            <v>8136 GATTIKON</v>
          </cell>
          <cell r="J249" t="str">
            <v xml:space="preserve"> </v>
          </cell>
          <cell r="K249" t="str">
            <v>044 722 38 88</v>
          </cell>
          <cell r="L249" t="str">
            <v xml:space="preserve"> </v>
          </cell>
          <cell r="M249" t="str">
            <v>intercargarageag@bluewin.ch</v>
          </cell>
          <cell r="N249" t="str">
            <v xml:space="preserve"> </v>
          </cell>
          <cell r="O249">
            <v>0</v>
          </cell>
          <cell r="P249">
            <v>68</v>
          </cell>
          <cell r="Q249">
            <v>1</v>
          </cell>
          <cell r="R249">
            <v>0</v>
          </cell>
          <cell r="S249" t="str">
            <v xml:space="preserve"> </v>
          </cell>
          <cell r="T249" t="str">
            <v>PKW / SUV / VAN unverändert zu 1. September 2017</v>
          </cell>
          <cell r="U249" t="str">
            <v xml:space="preserve">Cooper 4x4 „Off Road“, Preisanpassung 1.5% </v>
          </cell>
          <cell r="V249" t="str">
            <v xml:space="preserve"> </v>
          </cell>
          <cell r="W249">
            <v>12</v>
          </cell>
          <cell r="X249">
            <v>1</v>
          </cell>
          <cell r="Y249">
            <v>12</v>
          </cell>
          <cell r="Z249">
            <v>0.33333333333333331</v>
          </cell>
          <cell r="AA249">
            <v>4</v>
          </cell>
          <cell r="AB249">
            <v>0</v>
          </cell>
          <cell r="AC249">
            <v>0</v>
          </cell>
          <cell r="AD249" t="str">
            <v>f85007111mr</v>
          </cell>
          <cell r="AE249" t="str">
            <v xml:space="preserve"> 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8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4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4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8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4</v>
          </cell>
          <cell r="BU249">
            <v>0</v>
          </cell>
          <cell r="BV249">
            <v>0</v>
          </cell>
        </row>
        <row r="250">
          <cell r="B250">
            <v>7115</v>
          </cell>
          <cell r="C250" t="str">
            <v>RETAILER</v>
          </cell>
          <cell r="D250" t="str">
            <v>RETAILER</v>
          </cell>
          <cell r="E250" t="str">
            <v>HORAG HOTZ RACING AG</v>
          </cell>
          <cell r="F250" t="str">
            <v xml:space="preserve"> </v>
          </cell>
          <cell r="G250" t="str">
            <v>Tommaso Strataco</v>
          </cell>
          <cell r="H250" t="str">
            <v>KREUZLINGERSTRASSE 3</v>
          </cell>
          <cell r="I250" t="str">
            <v>8583 SULGEN</v>
          </cell>
          <cell r="J250" t="str">
            <v xml:space="preserve"> </v>
          </cell>
          <cell r="K250" t="str">
            <v>071 644 80 20</v>
          </cell>
          <cell r="L250" t="str">
            <v>079 642 85 45</v>
          </cell>
          <cell r="M250" t="str">
            <v>horag@bluewin.ch</v>
          </cell>
          <cell r="N250" t="str">
            <v xml:space="preserve"> </v>
          </cell>
          <cell r="O250">
            <v>0</v>
          </cell>
          <cell r="P250">
            <v>68</v>
          </cell>
          <cell r="Q250">
            <v>0</v>
          </cell>
          <cell r="R250">
            <v>0</v>
          </cell>
          <cell r="S250" t="str">
            <v xml:space="preserve"> </v>
          </cell>
          <cell r="T250" t="str">
            <v>PKW / SUV / VAN unverändert zu 1. September 2017</v>
          </cell>
          <cell r="U250" t="str">
            <v xml:space="preserve">Cooper 4x4 „Off Road“, Preisanpassung 1.5% </v>
          </cell>
          <cell r="V250" t="str">
            <v xml:space="preserve"> 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 t="str">
            <v xml:space="preserve"> </v>
          </cell>
          <cell r="AE250" t="str">
            <v xml:space="preserve"> 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</row>
        <row r="251">
          <cell r="B251">
            <v>7153</v>
          </cell>
          <cell r="C251" t="str">
            <v>RETAILER PLUS UGS</v>
          </cell>
          <cell r="D251" t="str">
            <v>RETAILER PLUS UGS</v>
          </cell>
          <cell r="E251" t="str">
            <v>AUGROS WETZIKON AG</v>
          </cell>
          <cell r="F251" t="str">
            <v>AUTOERSATZTEILE</v>
          </cell>
          <cell r="G251" t="str">
            <v xml:space="preserve"> </v>
          </cell>
          <cell r="H251" t="str">
            <v>GIESSEREISTR 4</v>
          </cell>
          <cell r="I251" t="str">
            <v>8622 WETZIKON</v>
          </cell>
          <cell r="J251" t="str">
            <v xml:space="preserve"> </v>
          </cell>
          <cell r="K251" t="str">
            <v>044 931 20 00</v>
          </cell>
          <cell r="L251" t="str">
            <v xml:space="preserve"> </v>
          </cell>
          <cell r="M251">
            <v>0</v>
          </cell>
          <cell r="N251" t="str">
            <v xml:space="preserve"> </v>
          </cell>
          <cell r="O251">
            <v>0</v>
          </cell>
          <cell r="P251">
            <v>68</v>
          </cell>
          <cell r="Q251">
            <v>1</v>
          </cell>
          <cell r="R251">
            <v>0</v>
          </cell>
          <cell r="S251" t="str">
            <v>e-mail prüfen</v>
          </cell>
          <cell r="T251" t="str">
            <v>PKW / SUV / VAN unverändert zu 1. September 2017</v>
          </cell>
          <cell r="U251" t="str">
            <v xml:space="preserve">Cooper 4x4 „Off Road“, Preisanpassung 1.5% </v>
          </cell>
          <cell r="V251" t="str">
            <v xml:space="preserve"> 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 t="str">
            <v xml:space="preserve"> </v>
          </cell>
          <cell r="AE251" t="str">
            <v xml:space="preserve"> 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</row>
        <row r="252">
          <cell r="B252">
            <v>7156</v>
          </cell>
          <cell r="C252" t="str">
            <v>CAR DEALER</v>
          </cell>
          <cell r="D252" t="str">
            <v>CAR DEALER</v>
          </cell>
          <cell r="E252" t="str">
            <v>PNOEGGI CAR HI-FI</v>
          </cell>
          <cell r="F252" t="str">
            <v>EGGENBERGER MARCEL</v>
          </cell>
          <cell r="G252" t="str">
            <v>Eggenberger Marcel</v>
          </cell>
          <cell r="H252" t="str">
            <v>SCHAFFHAUSERSTRASSE 87</v>
          </cell>
          <cell r="I252" t="str">
            <v>8152 GLATTBRUGG</v>
          </cell>
          <cell r="J252" t="str">
            <v xml:space="preserve"> </v>
          </cell>
          <cell r="K252" t="str">
            <v>044 8107647</v>
          </cell>
          <cell r="L252" t="str">
            <v xml:space="preserve"> </v>
          </cell>
          <cell r="M252" t="str">
            <v>info@pnoggi.ch</v>
          </cell>
          <cell r="N252" t="str">
            <v xml:space="preserve"> </v>
          </cell>
          <cell r="O252">
            <v>0</v>
          </cell>
          <cell r="P252">
            <v>68</v>
          </cell>
          <cell r="Q252">
            <v>1</v>
          </cell>
          <cell r="R252">
            <v>0</v>
          </cell>
          <cell r="S252" t="str">
            <v xml:space="preserve"> </v>
          </cell>
          <cell r="T252" t="str">
            <v>PKW / SUV / VAN unverändert zu 1. September 2017</v>
          </cell>
          <cell r="U252" t="str">
            <v xml:space="preserve">Cooper 4x4 „Off Road“, Preisanpassung 1.5% </v>
          </cell>
          <cell r="V252" t="str">
            <v xml:space="preserve"> 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 t="str">
            <v xml:space="preserve"> </v>
          </cell>
          <cell r="AE252" t="str">
            <v xml:space="preserve"> 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</row>
        <row r="253">
          <cell r="B253">
            <v>7248</v>
          </cell>
          <cell r="C253" t="str">
            <v>RETAILER</v>
          </cell>
          <cell r="D253" t="str">
            <v>RETAILER</v>
          </cell>
          <cell r="E253" t="str">
            <v>NEPTUN</v>
          </cell>
          <cell r="F253" t="str">
            <v>JANKOVIC DRAGISA</v>
          </cell>
          <cell r="G253" t="str">
            <v>Jankovic Dragisa</v>
          </cell>
          <cell r="H253" t="str">
            <v>LANGAEULISTRASSE 22</v>
          </cell>
          <cell r="I253" t="str">
            <v>9470 BUCHS SG</v>
          </cell>
          <cell r="J253" t="str">
            <v xml:space="preserve"> </v>
          </cell>
          <cell r="K253" t="str">
            <v>076 409 00 33</v>
          </cell>
          <cell r="L253" t="str">
            <v xml:space="preserve"> </v>
          </cell>
          <cell r="M253" t="str">
            <v>gile1@hispeed.ch</v>
          </cell>
          <cell r="N253" t="str">
            <v xml:space="preserve"> </v>
          </cell>
          <cell r="O253">
            <v>0</v>
          </cell>
          <cell r="P253">
            <v>68</v>
          </cell>
          <cell r="Q253">
            <v>1</v>
          </cell>
          <cell r="R253">
            <v>0</v>
          </cell>
          <cell r="S253" t="str">
            <v xml:space="preserve"> </v>
          </cell>
          <cell r="T253" t="str">
            <v>PKW / SUV / VAN unverändert zu 1. September 2017</v>
          </cell>
          <cell r="U253" t="str">
            <v xml:space="preserve">Cooper 4x4 „Off Road“, Preisanpassung 1.5% </v>
          </cell>
          <cell r="V253" t="str">
            <v xml:space="preserve"> </v>
          </cell>
          <cell r="W253">
            <v>72</v>
          </cell>
          <cell r="X253">
            <v>1.875</v>
          </cell>
          <cell r="Y253">
            <v>135</v>
          </cell>
          <cell r="Z253">
            <v>0.94814814814814818</v>
          </cell>
          <cell r="AA253">
            <v>128</v>
          </cell>
          <cell r="AB253">
            <v>0</v>
          </cell>
          <cell r="AC253">
            <v>0</v>
          </cell>
          <cell r="AD253" t="str">
            <v>f85007248dj</v>
          </cell>
          <cell r="AE253" t="str">
            <v xml:space="preserve"> </v>
          </cell>
          <cell r="AF253">
            <v>0</v>
          </cell>
          <cell r="AG253">
            <v>44</v>
          </cell>
          <cell r="AH253">
            <v>0</v>
          </cell>
          <cell r="AI253">
            <v>0</v>
          </cell>
          <cell r="AJ253">
            <v>44</v>
          </cell>
          <cell r="AK253">
            <v>66</v>
          </cell>
          <cell r="AL253">
            <v>42213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6</v>
          </cell>
          <cell r="AS253">
            <v>0</v>
          </cell>
          <cell r="AT253">
            <v>0</v>
          </cell>
          <cell r="AU253">
            <v>44</v>
          </cell>
          <cell r="AV253">
            <v>0</v>
          </cell>
          <cell r="AW253">
            <v>0</v>
          </cell>
          <cell r="AX253">
            <v>44</v>
          </cell>
          <cell r="AY253">
            <v>89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46</v>
          </cell>
          <cell r="BG253">
            <v>0</v>
          </cell>
          <cell r="BH253">
            <v>0</v>
          </cell>
          <cell r="BI253">
            <v>40</v>
          </cell>
          <cell r="BJ253">
            <v>0</v>
          </cell>
          <cell r="BK253">
            <v>0</v>
          </cell>
          <cell r="BL253">
            <v>40</v>
          </cell>
          <cell r="BM253">
            <v>66</v>
          </cell>
          <cell r="BN253">
            <v>42998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62</v>
          </cell>
          <cell r="BU253">
            <v>0</v>
          </cell>
          <cell r="BV253">
            <v>0</v>
          </cell>
        </row>
        <row r="254">
          <cell r="B254">
            <v>7259</v>
          </cell>
          <cell r="C254" t="str">
            <v>RETAILER PLUS</v>
          </cell>
          <cell r="D254" t="str">
            <v>RETAILER PLUS UGS</v>
          </cell>
          <cell r="E254" t="str">
            <v>AUTO TEILE ZUERICH AG</v>
          </cell>
          <cell r="F254" t="str">
            <v>AUTOZUBEHOER</v>
          </cell>
          <cell r="G254" t="str">
            <v xml:space="preserve"> </v>
          </cell>
          <cell r="H254" t="str">
            <v>ZURLINDENSTR. 225</v>
          </cell>
          <cell r="I254" t="str">
            <v>8003 ZUERICH</v>
          </cell>
          <cell r="J254" t="str">
            <v xml:space="preserve"> </v>
          </cell>
          <cell r="K254" t="str">
            <v>044 455 33 11</v>
          </cell>
          <cell r="L254" t="str">
            <v xml:space="preserve"> </v>
          </cell>
          <cell r="M254" t="str">
            <v>atz@autoteile-zuerich.ch</v>
          </cell>
          <cell r="N254" t="str">
            <v xml:space="preserve"> </v>
          </cell>
          <cell r="O254">
            <v>0</v>
          </cell>
          <cell r="P254">
            <v>68</v>
          </cell>
          <cell r="Q254">
            <v>1</v>
          </cell>
          <cell r="R254">
            <v>0</v>
          </cell>
          <cell r="S254" t="str">
            <v xml:space="preserve"> </v>
          </cell>
          <cell r="T254" t="str">
            <v>PKW / SUV / VAN unverändert zu 1. September 2017</v>
          </cell>
          <cell r="U254" t="str">
            <v xml:space="preserve">Cooper 4x4 „Off Road“, Preisanpassung 1.5% </v>
          </cell>
          <cell r="V254" t="str">
            <v xml:space="preserve"> 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 t="str">
            <v xml:space="preserve"> </v>
          </cell>
          <cell r="AE254" t="str">
            <v xml:space="preserve"> 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</row>
        <row r="255">
          <cell r="B255">
            <v>7302</v>
          </cell>
          <cell r="C255" t="str">
            <v>RETAILER PLUS LARGE STG</v>
          </cell>
          <cell r="D255" t="str">
            <v>RETAILER PLUS LARGE STG</v>
          </cell>
          <cell r="E255" t="str">
            <v>PNEUHAUS SCHLEGEL GMBH</v>
          </cell>
          <cell r="F255">
            <v>0</v>
          </cell>
          <cell r="G255" t="str">
            <v>Walter Scherrer</v>
          </cell>
          <cell r="H255" t="str">
            <v>UNTEREGGSTR. 55</v>
          </cell>
          <cell r="I255" t="str">
            <v>9403 GOLDACH SG</v>
          </cell>
          <cell r="J255" t="str">
            <v>Swiss Tire Group Member</v>
          </cell>
          <cell r="K255" t="str">
            <v>071 841 57 57</v>
          </cell>
          <cell r="L255" t="str">
            <v>078 778 64 09</v>
          </cell>
          <cell r="M255" t="str">
            <v>pneuhaus-schlegel@bluewin.ch</v>
          </cell>
          <cell r="N255" t="str">
            <v xml:space="preserve"> </v>
          </cell>
          <cell r="O255">
            <v>0</v>
          </cell>
          <cell r="P255">
            <v>68</v>
          </cell>
          <cell r="Q255">
            <v>1</v>
          </cell>
          <cell r="R255">
            <v>0</v>
          </cell>
          <cell r="S255" t="str">
            <v xml:space="preserve"> </v>
          </cell>
          <cell r="T255" t="str">
            <v>PKW / SUV / VAN unverändert zu 1. September 2017</v>
          </cell>
          <cell r="U255" t="str">
            <v xml:space="preserve">Cooper 4x4 „Off Road“, Preisanpassung 1.5% </v>
          </cell>
          <cell r="V255" t="str">
            <v xml:space="preserve"> </v>
          </cell>
          <cell r="W255">
            <v>62</v>
          </cell>
          <cell r="X255">
            <v>3.4516129032258065</v>
          </cell>
          <cell r="Y255">
            <v>214</v>
          </cell>
          <cell r="Z255">
            <v>0.74766355140186913</v>
          </cell>
          <cell r="AA255">
            <v>160</v>
          </cell>
          <cell r="AB255">
            <v>0</v>
          </cell>
          <cell r="AC255">
            <v>0</v>
          </cell>
          <cell r="AD255" t="str">
            <v xml:space="preserve"> </v>
          </cell>
          <cell r="AE255" t="str">
            <v xml:space="preserve"> </v>
          </cell>
          <cell r="AF255">
            <v>0</v>
          </cell>
          <cell r="AG255">
            <v>26</v>
          </cell>
          <cell r="AH255">
            <v>0</v>
          </cell>
          <cell r="AI255">
            <v>0</v>
          </cell>
          <cell r="AJ255">
            <v>26</v>
          </cell>
          <cell r="AK255">
            <v>56</v>
          </cell>
          <cell r="AL255">
            <v>42265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6</v>
          </cell>
          <cell r="AS255">
            <v>0</v>
          </cell>
          <cell r="AT255">
            <v>0</v>
          </cell>
          <cell r="AU255">
            <v>40</v>
          </cell>
          <cell r="AV255">
            <v>0</v>
          </cell>
          <cell r="AW255">
            <v>0</v>
          </cell>
          <cell r="AX255">
            <v>40</v>
          </cell>
          <cell r="AY255">
            <v>157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57</v>
          </cell>
          <cell r="BG255">
            <v>0</v>
          </cell>
          <cell r="BH255">
            <v>0</v>
          </cell>
          <cell r="BI255">
            <v>40</v>
          </cell>
          <cell r="BJ255">
            <v>0</v>
          </cell>
          <cell r="BK255">
            <v>0</v>
          </cell>
          <cell r="BL255">
            <v>40</v>
          </cell>
          <cell r="BM255">
            <v>90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70</v>
          </cell>
          <cell r="BU255">
            <v>0</v>
          </cell>
          <cell r="BV255">
            <v>0</v>
          </cell>
        </row>
        <row r="256">
          <cell r="B256">
            <v>7392</v>
          </cell>
          <cell r="C256" t="str">
            <v>CAR DEALER</v>
          </cell>
          <cell r="D256" t="str">
            <v>CAR DEALER</v>
          </cell>
          <cell r="E256" t="str">
            <v>GNÄDINGER MAX</v>
          </cell>
          <cell r="F256" t="str">
            <v xml:space="preserve"> </v>
          </cell>
          <cell r="G256" t="str">
            <v>Max Gnädinger</v>
          </cell>
          <cell r="H256" t="str">
            <v>RIEDACKERSTRASSE 5</v>
          </cell>
          <cell r="I256" t="str">
            <v>8153 RUEMLANG</v>
          </cell>
          <cell r="J256" t="str">
            <v xml:space="preserve"> </v>
          </cell>
          <cell r="K256" t="str">
            <v>044 817 33 94</v>
          </cell>
          <cell r="L256" t="str">
            <v xml:space="preserve"> </v>
          </cell>
          <cell r="M256" t="str">
            <v>uscenter@bluewin.ch</v>
          </cell>
          <cell r="N256" t="str">
            <v xml:space="preserve"> </v>
          </cell>
          <cell r="O256" t="str">
            <v xml:space="preserve"> </v>
          </cell>
          <cell r="P256">
            <v>68</v>
          </cell>
          <cell r="Q256">
            <v>1</v>
          </cell>
          <cell r="R256" t="str">
            <v xml:space="preserve"> </v>
          </cell>
          <cell r="S256" t="str">
            <v xml:space="preserve"> </v>
          </cell>
          <cell r="T256" t="str">
            <v>PKW / SUV / VAN unverändert zu 1. September 2017</v>
          </cell>
          <cell r="U256" t="str">
            <v xml:space="preserve">Cooper 4x4 „Off Road“, Preisanpassung 1.5% </v>
          </cell>
          <cell r="V256" t="str">
            <v xml:space="preserve"> </v>
          </cell>
          <cell r="W256">
            <v>18</v>
          </cell>
          <cell r="X256">
            <v>0.22222222222222221</v>
          </cell>
          <cell r="Y256">
            <v>4</v>
          </cell>
          <cell r="Z256">
            <v>2</v>
          </cell>
          <cell r="AA256">
            <v>8</v>
          </cell>
          <cell r="AB256">
            <v>0</v>
          </cell>
          <cell r="AC256">
            <v>0</v>
          </cell>
          <cell r="AD256" t="str">
            <v xml:space="preserve"> </v>
          </cell>
          <cell r="AE256" t="str">
            <v xml:space="preserve"> </v>
          </cell>
          <cell r="AF256" t="str">
            <v xml:space="preserve"> 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12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6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4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4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4</v>
          </cell>
          <cell r="BU256">
            <v>0</v>
          </cell>
          <cell r="BV256">
            <v>0</v>
          </cell>
        </row>
        <row r="257">
          <cell r="B257">
            <v>7414</v>
          </cell>
          <cell r="C257" t="str">
            <v>RETAILER</v>
          </cell>
          <cell r="D257" t="str">
            <v>RETAILER</v>
          </cell>
          <cell r="E257" t="str">
            <v>PNEU TEMPERLI AG</v>
          </cell>
          <cell r="F257" t="str">
            <v>PREMIO PNEUHAUS+WERKSTATT</v>
          </cell>
          <cell r="G257" t="str">
            <v xml:space="preserve"> </v>
          </cell>
          <cell r="H257" t="str">
            <v>SEESTR. 287</v>
          </cell>
          <cell r="I257" t="str">
            <v>8810 HORGEN</v>
          </cell>
          <cell r="J257" t="str">
            <v xml:space="preserve"> </v>
          </cell>
          <cell r="K257" t="str">
            <v>044 725 43 82</v>
          </cell>
          <cell r="L257" t="str">
            <v xml:space="preserve"> </v>
          </cell>
          <cell r="M257" t="str">
            <v>oz@pneutermperli.ch</v>
          </cell>
          <cell r="N257" t="str">
            <v xml:space="preserve"> </v>
          </cell>
          <cell r="O257">
            <v>0</v>
          </cell>
          <cell r="P257">
            <v>68</v>
          </cell>
          <cell r="Q257">
            <v>1</v>
          </cell>
          <cell r="R257">
            <v>0</v>
          </cell>
          <cell r="S257" t="str">
            <v>e-mail prüfen</v>
          </cell>
          <cell r="T257" t="str">
            <v>PKW / SUV / VAN unverändert zu 1. September 2017</v>
          </cell>
          <cell r="U257" t="str">
            <v xml:space="preserve">Cooper 4x4 „Off Road“, Preisanpassung 1.5% </v>
          </cell>
          <cell r="V257" t="str">
            <v xml:space="preserve"> 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 t="str">
            <v xml:space="preserve"> </v>
          </cell>
          <cell r="AE257" t="str">
            <v xml:space="preserve"> 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  <cell r="CT257">
            <v>0</v>
          </cell>
          <cell r="CU257">
            <v>0</v>
          </cell>
          <cell r="CV257">
            <v>0</v>
          </cell>
          <cell r="CW257">
            <v>0</v>
          </cell>
        </row>
        <row r="258">
          <cell r="B258">
            <v>7441</v>
          </cell>
          <cell r="C258" t="str">
            <v>BIG CAR DEALER</v>
          </cell>
          <cell r="D258" t="str">
            <v>BIG CAR DEALER</v>
          </cell>
          <cell r="E258" t="str">
            <v>PNEU SERVICE ENGADIN</v>
          </cell>
          <cell r="F258" t="str">
            <v>HELFENSTEIN ROLF</v>
          </cell>
          <cell r="G258" t="str">
            <v>Helfenstein Rolf</v>
          </cell>
          <cell r="H258" t="str">
            <v>VIA SOUT CHESAS 8 C</v>
          </cell>
          <cell r="I258" t="str">
            <v>7512 CHAMPFER</v>
          </cell>
          <cell r="J258" t="str">
            <v xml:space="preserve"> </v>
          </cell>
          <cell r="K258" t="str">
            <v>081 834 31 76</v>
          </cell>
          <cell r="L258" t="str">
            <v xml:space="preserve"> </v>
          </cell>
          <cell r="M258" t="str">
            <v>ps-engadin@bluewin.ch</v>
          </cell>
          <cell r="N258" t="str">
            <v xml:space="preserve"> </v>
          </cell>
          <cell r="O258">
            <v>0</v>
          </cell>
          <cell r="P258">
            <v>68</v>
          </cell>
          <cell r="Q258">
            <v>1</v>
          </cell>
          <cell r="R258">
            <v>0</v>
          </cell>
          <cell r="S258" t="str">
            <v xml:space="preserve"> </v>
          </cell>
          <cell r="T258" t="str">
            <v>PKW / SUV / VAN unverändert zu 1. September 2017</v>
          </cell>
          <cell r="U258" t="str">
            <v xml:space="preserve">Cooper 4x4 „Off Road“, Preisanpassung 1.5% </v>
          </cell>
          <cell r="V258" t="str">
            <v xml:space="preserve"> </v>
          </cell>
          <cell r="W258">
            <v>8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 t="str">
            <v xml:space="preserve"> </v>
          </cell>
          <cell r="AE258" t="str">
            <v xml:space="preserve"> 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6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2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</row>
        <row r="259">
          <cell r="B259">
            <v>7450</v>
          </cell>
          <cell r="C259" t="str">
            <v>CAR DEALER</v>
          </cell>
          <cell r="D259" t="str">
            <v>CAR DEALER</v>
          </cell>
          <cell r="E259" t="str">
            <v>BAYER MARCEL</v>
          </cell>
          <cell r="F259" t="str">
            <v>GARAGE</v>
          </cell>
          <cell r="G259" t="str">
            <v xml:space="preserve"> </v>
          </cell>
          <cell r="H259" t="str">
            <v>IFANGSTR. 12a</v>
          </cell>
          <cell r="I259" t="str">
            <v>8903 SCHWERZENBACH</v>
          </cell>
          <cell r="J259" t="str">
            <v xml:space="preserve"> </v>
          </cell>
          <cell r="K259" t="str">
            <v>044 825 63 60</v>
          </cell>
          <cell r="L259" t="str">
            <v xml:space="preserve"> </v>
          </cell>
          <cell r="M259" t="str">
            <v>marcelbayer@bluewin.ch</v>
          </cell>
          <cell r="N259" t="str">
            <v xml:space="preserve"> </v>
          </cell>
          <cell r="O259">
            <v>0</v>
          </cell>
          <cell r="P259">
            <v>68</v>
          </cell>
          <cell r="Q259">
            <v>1</v>
          </cell>
          <cell r="R259">
            <v>0</v>
          </cell>
          <cell r="S259" t="str">
            <v xml:space="preserve"> </v>
          </cell>
          <cell r="T259" t="str">
            <v>PKW / SUV / VAN unverändert zu 1. September 2017</v>
          </cell>
          <cell r="U259" t="str">
            <v xml:space="preserve">Cooper 4x4 „Off Road“, Preisanpassung 1.5% </v>
          </cell>
          <cell r="V259" t="str">
            <v xml:space="preserve"> </v>
          </cell>
          <cell r="W259">
            <v>60</v>
          </cell>
          <cell r="X259">
            <v>0.53333333333333333</v>
          </cell>
          <cell r="Y259">
            <v>32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 t="str">
            <v xml:space="preserve"> </v>
          </cell>
          <cell r="AE259" t="str">
            <v xml:space="preserve"> 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42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18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12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20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</row>
        <row r="260">
          <cell r="B260">
            <v>7451</v>
          </cell>
          <cell r="C260" t="str">
            <v>RETAILER</v>
          </cell>
          <cell r="D260" t="str">
            <v>RETAILER</v>
          </cell>
          <cell r="E260" t="str">
            <v>PNEUSHOP KREUZLINGEN GMBH</v>
          </cell>
          <cell r="F260" t="str">
            <v>MUNISHI NUE</v>
          </cell>
          <cell r="G260" t="str">
            <v>Nue Munishi</v>
          </cell>
          <cell r="H260" t="str">
            <v>MAURERSTR. 4</v>
          </cell>
          <cell r="I260" t="str">
            <v>8280 KREUZLINGEN</v>
          </cell>
          <cell r="J260" t="str">
            <v xml:space="preserve"> </v>
          </cell>
          <cell r="K260" t="str">
            <v>071 670 00 70</v>
          </cell>
          <cell r="L260" t="str">
            <v xml:space="preserve"> </v>
          </cell>
          <cell r="M260" t="str">
            <v>info@pneushop-kreuzlingen.ch</v>
          </cell>
          <cell r="N260" t="str">
            <v xml:space="preserve"> </v>
          </cell>
          <cell r="O260">
            <v>0</v>
          </cell>
          <cell r="P260">
            <v>68</v>
          </cell>
          <cell r="Q260">
            <v>1</v>
          </cell>
          <cell r="R260">
            <v>0</v>
          </cell>
          <cell r="S260" t="str">
            <v xml:space="preserve"> </v>
          </cell>
          <cell r="T260" t="str">
            <v>PKW / SUV / VAN unverändert zu 1. September 2017</v>
          </cell>
          <cell r="U260" t="str">
            <v xml:space="preserve">Cooper 4x4 „Off Road“, Preisanpassung 1.5% </v>
          </cell>
          <cell r="V260" t="str">
            <v xml:space="preserve"> </v>
          </cell>
          <cell r="W260">
            <v>0</v>
          </cell>
          <cell r="X260">
            <v>0</v>
          </cell>
          <cell r="Y260">
            <v>112</v>
          </cell>
          <cell r="Z260">
            <v>0.7053571428571429</v>
          </cell>
          <cell r="AA260">
            <v>79</v>
          </cell>
          <cell r="AB260">
            <v>0</v>
          </cell>
          <cell r="AC260">
            <v>0</v>
          </cell>
          <cell r="AD260" t="str">
            <v xml:space="preserve"> </v>
          </cell>
          <cell r="AE260" t="str">
            <v xml:space="preserve"> 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56</v>
          </cell>
          <cell r="AV260">
            <v>0</v>
          </cell>
          <cell r="AW260">
            <v>0</v>
          </cell>
          <cell r="AX260">
            <v>56</v>
          </cell>
          <cell r="AY260">
            <v>56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56</v>
          </cell>
          <cell r="BG260">
            <v>0</v>
          </cell>
          <cell r="BH260">
            <v>0</v>
          </cell>
          <cell r="BI260">
            <v>48</v>
          </cell>
          <cell r="BJ260">
            <v>0</v>
          </cell>
          <cell r="BK260">
            <v>0</v>
          </cell>
          <cell r="BL260">
            <v>48</v>
          </cell>
          <cell r="BM260">
            <v>71</v>
          </cell>
          <cell r="BN260">
            <v>0</v>
          </cell>
          <cell r="BO260">
            <v>43027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8</v>
          </cell>
          <cell r="BU260">
            <v>0</v>
          </cell>
          <cell r="BV260">
            <v>0</v>
          </cell>
        </row>
        <row r="261">
          <cell r="B261">
            <v>7477</v>
          </cell>
          <cell r="C261" t="str">
            <v>CAR DEALER</v>
          </cell>
          <cell r="D261" t="str">
            <v>CAR DEALER</v>
          </cell>
          <cell r="E261" t="str">
            <v>KLAPPAG SA</v>
          </cell>
          <cell r="F261" t="str">
            <v>GARAGE</v>
          </cell>
          <cell r="G261" t="str">
            <v xml:space="preserve"> </v>
          </cell>
          <cell r="H261" t="str">
            <v>BIRMENSDORFERSTR. 256</v>
          </cell>
          <cell r="I261" t="str">
            <v>8055 ZUERICH</v>
          </cell>
          <cell r="J261" t="str">
            <v xml:space="preserve"> </v>
          </cell>
          <cell r="K261" t="str">
            <v>044 463 55 75</v>
          </cell>
          <cell r="L261" t="str">
            <v xml:space="preserve"> </v>
          </cell>
          <cell r="M261" t="str">
            <v>garage-klappag@bluewin.ch</v>
          </cell>
          <cell r="N261" t="str">
            <v xml:space="preserve"> </v>
          </cell>
          <cell r="O261">
            <v>0</v>
          </cell>
          <cell r="P261">
            <v>68</v>
          </cell>
          <cell r="Q261">
            <v>1</v>
          </cell>
          <cell r="R261">
            <v>0</v>
          </cell>
          <cell r="S261" t="str">
            <v xml:space="preserve"> </v>
          </cell>
          <cell r="T261" t="str">
            <v>PKW / SUV / VAN unverändert zu 1. September 2017</v>
          </cell>
          <cell r="U261" t="str">
            <v xml:space="preserve">Cooper 4x4 „Off Road“, Preisanpassung 1.5% </v>
          </cell>
          <cell r="V261" t="str">
            <v xml:space="preserve"> 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 t="str">
            <v xml:space="preserve"> </v>
          </cell>
          <cell r="AE261" t="str">
            <v xml:space="preserve"> 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</row>
        <row r="262">
          <cell r="B262">
            <v>7546</v>
          </cell>
          <cell r="C262" t="str">
            <v>RETAILER</v>
          </cell>
          <cell r="D262" t="str">
            <v>RETAILER</v>
          </cell>
          <cell r="E262" t="str">
            <v>PNEUSERVICE MICHAEL</v>
          </cell>
          <cell r="F262">
            <v>0</v>
          </cell>
          <cell r="G262" t="str">
            <v>Alain Michael</v>
          </cell>
          <cell r="H262" t="str">
            <v>GUETERSTR. 4</v>
          </cell>
          <cell r="I262" t="str">
            <v>7000 CHUR</v>
          </cell>
          <cell r="J262" t="str">
            <v xml:space="preserve"> </v>
          </cell>
          <cell r="K262" t="str">
            <v>081 250 20 25</v>
          </cell>
          <cell r="L262" t="str">
            <v xml:space="preserve"> </v>
          </cell>
          <cell r="M262" t="str">
            <v>premio.chur@bluewin.ch</v>
          </cell>
          <cell r="N262" t="str">
            <v xml:space="preserve"> </v>
          </cell>
          <cell r="O262">
            <v>0</v>
          </cell>
          <cell r="P262">
            <v>68</v>
          </cell>
          <cell r="Q262">
            <v>1</v>
          </cell>
          <cell r="R262">
            <v>0</v>
          </cell>
          <cell r="S262" t="str">
            <v xml:space="preserve"> </v>
          </cell>
          <cell r="T262" t="str">
            <v>PKW / SUV / VAN unverändert zu 1. September 2017</v>
          </cell>
          <cell r="U262" t="str">
            <v xml:space="preserve">Cooper 4x4 „Off Road“, Preisanpassung 1.5% </v>
          </cell>
          <cell r="V262" t="str">
            <v xml:space="preserve"> </v>
          </cell>
          <cell r="W262">
            <v>45</v>
          </cell>
          <cell r="X262">
            <v>0.71111111111111114</v>
          </cell>
          <cell r="Y262">
            <v>32</v>
          </cell>
          <cell r="Z262">
            <v>0.4375</v>
          </cell>
          <cell r="AA262">
            <v>14</v>
          </cell>
          <cell r="AB262">
            <v>0</v>
          </cell>
          <cell r="AC262">
            <v>0</v>
          </cell>
          <cell r="AD262" t="str">
            <v xml:space="preserve"> </v>
          </cell>
          <cell r="AE262" t="str">
            <v xml:space="preserve"> 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22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23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20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12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4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10</v>
          </cell>
          <cell r="BU262">
            <v>0</v>
          </cell>
          <cell r="BV262">
            <v>0</v>
          </cell>
        </row>
        <row r="263">
          <cell r="B263">
            <v>7587</v>
          </cell>
          <cell r="C263" t="str">
            <v>RETAILER MIGROL</v>
          </cell>
          <cell r="D263" t="str">
            <v>RETAILER MIGROL</v>
          </cell>
          <cell r="E263" t="str">
            <v>MIGROL AUTO SERVICE</v>
          </cell>
          <cell r="F263" t="str">
            <v>HERR STEINEGGER</v>
          </cell>
          <cell r="G263" t="str">
            <v>Marcel Steinegger</v>
          </cell>
          <cell r="H263" t="str">
            <v>SEEDAMM CENTER</v>
          </cell>
          <cell r="I263" t="str">
            <v>8808 PFAEFFIKON SZ</v>
          </cell>
          <cell r="J263" t="str">
            <v xml:space="preserve"> </v>
          </cell>
          <cell r="K263" t="str">
            <v>055 410 10 78</v>
          </cell>
          <cell r="L263" t="str">
            <v xml:space="preserve"> </v>
          </cell>
          <cell r="M263" t="str">
            <v>pfaeffikon@migrolservice.ch</v>
          </cell>
          <cell r="N263" t="str">
            <v xml:space="preserve"> </v>
          </cell>
          <cell r="O263">
            <v>0</v>
          </cell>
          <cell r="P263">
            <v>68</v>
          </cell>
          <cell r="Q263">
            <v>1</v>
          </cell>
          <cell r="R263">
            <v>0</v>
          </cell>
          <cell r="S263" t="str">
            <v xml:space="preserve"> </v>
          </cell>
          <cell r="T263" t="str">
            <v>PKW / SUV / VAN unverändert zu 1. September 2017</v>
          </cell>
          <cell r="U263" t="str">
            <v xml:space="preserve">Cooper 4x4 „Off Road“, Preisanpassung 1.5% </v>
          </cell>
          <cell r="V263" t="str">
            <v xml:space="preserve"> </v>
          </cell>
          <cell r="W263">
            <v>104</v>
          </cell>
          <cell r="X263">
            <v>1.3461538461538463</v>
          </cell>
          <cell r="Y263">
            <v>140</v>
          </cell>
          <cell r="Z263">
            <v>0.2857142857142857</v>
          </cell>
          <cell r="AA263">
            <v>40</v>
          </cell>
          <cell r="AB263">
            <v>0</v>
          </cell>
          <cell r="AC263">
            <v>0</v>
          </cell>
          <cell r="AD263" t="str">
            <v xml:space="preserve"> </v>
          </cell>
          <cell r="AE263" t="str">
            <v xml:space="preserve"> </v>
          </cell>
          <cell r="AF263">
            <v>0</v>
          </cell>
          <cell r="AG263">
            <v>44</v>
          </cell>
          <cell r="AH263">
            <v>0</v>
          </cell>
          <cell r="AI263">
            <v>0</v>
          </cell>
          <cell r="AJ263">
            <v>44</v>
          </cell>
          <cell r="AK263">
            <v>102</v>
          </cell>
          <cell r="AL263">
            <v>42270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2</v>
          </cell>
          <cell r="AS263">
            <v>0</v>
          </cell>
          <cell r="AT263">
            <v>0</v>
          </cell>
          <cell r="AU263">
            <v>52</v>
          </cell>
          <cell r="AV263">
            <v>0</v>
          </cell>
          <cell r="AW263">
            <v>0</v>
          </cell>
          <cell r="AX263">
            <v>52</v>
          </cell>
          <cell r="AY263">
            <v>56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84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40</v>
          </cell>
          <cell r="BU263">
            <v>0</v>
          </cell>
          <cell r="BV263">
            <v>0</v>
          </cell>
        </row>
        <row r="264">
          <cell r="B264">
            <v>7592</v>
          </cell>
          <cell r="C264" t="str">
            <v>RETAILER</v>
          </cell>
          <cell r="D264" t="str">
            <v>RETAILER</v>
          </cell>
          <cell r="E264" t="str">
            <v>GARAGE UND PNEUHAUS HOLLENSTEIN GMBH</v>
          </cell>
          <cell r="F264">
            <v>0</v>
          </cell>
          <cell r="G264" t="str">
            <v xml:space="preserve"> </v>
          </cell>
          <cell r="H264" t="str">
            <v>GERBEWEG 7</v>
          </cell>
          <cell r="I264" t="str">
            <v>9630 WATTWIL</v>
          </cell>
          <cell r="J264" t="str">
            <v xml:space="preserve"> </v>
          </cell>
          <cell r="K264" t="str">
            <v>041 71 988 35 92</v>
          </cell>
          <cell r="L264" t="str">
            <v xml:space="preserve"> </v>
          </cell>
          <cell r="M264">
            <v>0</v>
          </cell>
          <cell r="N264" t="str">
            <v xml:space="preserve"> </v>
          </cell>
          <cell r="O264">
            <v>0</v>
          </cell>
          <cell r="P264">
            <v>68</v>
          </cell>
          <cell r="Q264">
            <v>0</v>
          </cell>
          <cell r="R264">
            <v>0</v>
          </cell>
          <cell r="S264" t="str">
            <v xml:space="preserve"> </v>
          </cell>
          <cell r="T264" t="str">
            <v>PKW / SUV / VAN unverändert zu 1. September 2017</v>
          </cell>
          <cell r="U264" t="str">
            <v xml:space="preserve">Cooper 4x4 „Off Road“, Preisanpassung 1.5% </v>
          </cell>
          <cell r="V264" t="str">
            <v xml:space="preserve"> </v>
          </cell>
          <cell r="W264">
            <v>12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 t="str">
            <v>f85007592mc</v>
          </cell>
          <cell r="AE264" t="str">
            <v xml:space="preserve"> 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8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4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</row>
        <row r="265">
          <cell r="B265">
            <v>7605</v>
          </cell>
          <cell r="C265" t="str">
            <v>RETAILER</v>
          </cell>
          <cell r="D265" t="str">
            <v>RETAILER</v>
          </cell>
          <cell r="E265" t="str">
            <v>CARSEN AUTOMOBILE AG</v>
          </cell>
          <cell r="F265">
            <v>0</v>
          </cell>
          <cell r="G265" t="str">
            <v>Hakan Sentürk</v>
          </cell>
          <cell r="H265" t="str">
            <v>HOHLSTRASSE 452</v>
          </cell>
          <cell r="I265" t="str">
            <v>8048 ZUERICH</v>
          </cell>
          <cell r="J265" t="str">
            <v xml:space="preserve"> </v>
          </cell>
          <cell r="K265" t="str">
            <v>044 400 10 80</v>
          </cell>
          <cell r="L265" t="str">
            <v xml:space="preserve"> </v>
          </cell>
          <cell r="M265" t="str">
            <v>hakan@carsen.ch</v>
          </cell>
          <cell r="N265" t="str">
            <v xml:space="preserve"> </v>
          </cell>
          <cell r="O265">
            <v>0</v>
          </cell>
          <cell r="P265">
            <v>68</v>
          </cell>
          <cell r="Q265">
            <v>1</v>
          </cell>
          <cell r="R265">
            <v>0</v>
          </cell>
          <cell r="S265" t="str">
            <v xml:space="preserve"> </v>
          </cell>
          <cell r="T265" t="str">
            <v>PKW / SUV / VAN unverändert zu 1. September 2017</v>
          </cell>
          <cell r="U265" t="str">
            <v xml:space="preserve">Cooper 4x4 „Off Road“, Preisanpassung 1.5% </v>
          </cell>
          <cell r="V265" t="str">
            <v xml:space="preserve"> </v>
          </cell>
          <cell r="W265">
            <v>34</v>
          </cell>
          <cell r="X265">
            <v>0.47058823529411764</v>
          </cell>
          <cell r="Y265">
            <v>16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 t="str">
            <v xml:space="preserve"> </v>
          </cell>
          <cell r="AE265" t="str">
            <v xml:space="preserve"> 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14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20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2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14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</row>
        <row r="266">
          <cell r="B266">
            <v>7894</v>
          </cell>
          <cell r="C266" t="str">
            <v>RETAILER</v>
          </cell>
          <cell r="D266" t="str">
            <v>RETAILER</v>
          </cell>
          <cell r="E266" t="str">
            <v>ZOLLGARAGE NEUHAUSEN</v>
          </cell>
          <cell r="F266" t="str">
            <v>U.S. AUTOMOBILE</v>
          </cell>
          <cell r="G266" t="str">
            <v xml:space="preserve"> </v>
          </cell>
          <cell r="H266" t="str">
            <v>ZOLLSTR. 99</v>
          </cell>
          <cell r="I266" t="str">
            <v>8212 NEUHAUSEN AM RHEINFALL</v>
          </cell>
          <cell r="J266" t="str">
            <v xml:space="preserve"> </v>
          </cell>
          <cell r="K266" t="str">
            <v>052 672 81 81</v>
          </cell>
          <cell r="L266" t="str">
            <v xml:space="preserve"> </v>
          </cell>
          <cell r="M266" t="str">
            <v>info@zollgarage-gmbh.ch</v>
          </cell>
          <cell r="N266" t="str">
            <v xml:space="preserve"> </v>
          </cell>
          <cell r="O266">
            <v>0</v>
          </cell>
          <cell r="P266">
            <v>68</v>
          </cell>
          <cell r="Q266">
            <v>1</v>
          </cell>
          <cell r="R266">
            <v>0</v>
          </cell>
          <cell r="S266" t="str">
            <v xml:space="preserve"> </v>
          </cell>
          <cell r="T266" t="str">
            <v>PKW / SUV / VAN unverändert zu 1. September 2017</v>
          </cell>
          <cell r="U266" t="str">
            <v xml:space="preserve">Cooper 4x4 „Off Road“, Preisanpassung 1.5% </v>
          </cell>
          <cell r="V266" t="str">
            <v xml:space="preserve"> 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 t="str">
            <v xml:space="preserve"> </v>
          </cell>
          <cell r="AE266" t="str">
            <v xml:space="preserve"> 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</row>
        <row r="267">
          <cell r="B267">
            <v>7903</v>
          </cell>
          <cell r="C267" t="str">
            <v>RETAILER PLUS</v>
          </cell>
          <cell r="D267" t="str">
            <v>RETAILER PLUS PREMIO</v>
          </cell>
          <cell r="E267" t="str">
            <v>PNEUHAUS RUETIHOF AG</v>
          </cell>
          <cell r="F267" t="str">
            <v>Premio Partner</v>
          </cell>
          <cell r="G267" t="str">
            <v>Ralpf Treichler</v>
          </cell>
          <cell r="H267" t="str">
            <v>EICHWIESSTR. 2</v>
          </cell>
          <cell r="I267" t="str">
            <v>8645 JONA</v>
          </cell>
          <cell r="J267" t="str">
            <v xml:space="preserve"> </v>
          </cell>
          <cell r="K267" t="str">
            <v>055 210 51 61</v>
          </cell>
          <cell r="L267" t="str">
            <v xml:space="preserve"> </v>
          </cell>
          <cell r="M267" t="str">
            <v>pneu@pneuhaus-ruetihof.ch</v>
          </cell>
          <cell r="N267" t="str">
            <v xml:space="preserve"> </v>
          </cell>
          <cell r="O267">
            <v>0</v>
          </cell>
          <cell r="P267">
            <v>68</v>
          </cell>
          <cell r="Q267">
            <v>1</v>
          </cell>
          <cell r="R267">
            <v>0</v>
          </cell>
          <cell r="S267" t="str">
            <v xml:space="preserve"> </v>
          </cell>
          <cell r="T267" t="str">
            <v>PKW / SUV / VAN unverändert zu 1. September 2017</v>
          </cell>
          <cell r="U267" t="str">
            <v xml:space="preserve">Cooper 4x4 „Off Road“, Preisanpassung 1.5% </v>
          </cell>
          <cell r="V267" t="str">
            <v xml:space="preserve"> </v>
          </cell>
          <cell r="W267">
            <v>16</v>
          </cell>
          <cell r="X267">
            <v>8.25</v>
          </cell>
          <cell r="Y267">
            <v>132</v>
          </cell>
          <cell r="Z267">
            <v>0.18939393939393939</v>
          </cell>
          <cell r="AA267">
            <v>25</v>
          </cell>
          <cell r="AB267">
            <v>0</v>
          </cell>
          <cell r="AC267">
            <v>0</v>
          </cell>
          <cell r="AD267" t="str">
            <v xml:space="preserve"> </v>
          </cell>
          <cell r="AE267" t="str">
            <v xml:space="preserve"> 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16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16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116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12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13</v>
          </cell>
          <cell r="BU267">
            <v>0</v>
          </cell>
          <cell r="BV267">
            <v>0</v>
          </cell>
        </row>
        <row r="268">
          <cell r="B268">
            <v>7922</v>
          </cell>
          <cell r="C268" t="str">
            <v>RETAILER PLUS FSTP</v>
          </cell>
          <cell r="D268" t="str">
            <v>RETAILER PLUS FSTP</v>
          </cell>
          <cell r="E268" t="str">
            <v>PNEU DUBACH GMBH</v>
          </cell>
          <cell r="F268">
            <v>0</v>
          </cell>
          <cell r="G268" t="str">
            <v xml:space="preserve"> </v>
          </cell>
          <cell r="H268" t="str">
            <v>INDUSTRIESTR. 10</v>
          </cell>
          <cell r="I268" t="str">
            <v>8836 BENNAU SZ</v>
          </cell>
          <cell r="J268" t="str">
            <v xml:space="preserve"> </v>
          </cell>
          <cell r="K268" t="str">
            <v>055 422 30 85</v>
          </cell>
          <cell r="L268" t="str">
            <v xml:space="preserve"> </v>
          </cell>
          <cell r="M268" t="str">
            <v>info@pneu-dubach.ch</v>
          </cell>
          <cell r="N268" t="str">
            <v xml:space="preserve"> </v>
          </cell>
          <cell r="O268">
            <v>0</v>
          </cell>
          <cell r="P268">
            <v>68</v>
          </cell>
          <cell r="Q268">
            <v>1</v>
          </cell>
          <cell r="R268">
            <v>0</v>
          </cell>
          <cell r="S268" t="str">
            <v xml:space="preserve"> </v>
          </cell>
          <cell r="T268" t="str">
            <v>PKW / SUV / VAN unverändert zu 1. September 2017</v>
          </cell>
          <cell r="U268" t="str">
            <v xml:space="preserve">Cooper 4x4 „Off Road“, Preisanpassung 1.5% </v>
          </cell>
          <cell r="V268" t="str">
            <v xml:space="preserve"> </v>
          </cell>
          <cell r="W268">
            <v>182</v>
          </cell>
          <cell r="X268">
            <v>0.60439560439560436</v>
          </cell>
          <cell r="Y268">
            <v>110</v>
          </cell>
          <cell r="Z268">
            <v>1.1090909090909091</v>
          </cell>
          <cell r="AA268">
            <v>122</v>
          </cell>
          <cell r="AB268">
            <v>0</v>
          </cell>
          <cell r="AC268">
            <v>0</v>
          </cell>
          <cell r="AD268" t="str">
            <v>F85007922ED</v>
          </cell>
          <cell r="AE268" t="str">
            <v xml:space="preserve"> 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160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22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98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12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66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56</v>
          </cell>
          <cell r="BU268">
            <v>0</v>
          </cell>
          <cell r="BV268">
            <v>0</v>
          </cell>
        </row>
        <row r="269">
          <cell r="B269">
            <v>7939</v>
          </cell>
          <cell r="C269" t="str">
            <v>CAR DEALER</v>
          </cell>
          <cell r="D269" t="str">
            <v>CAR DEALER</v>
          </cell>
          <cell r="E269" t="str">
            <v>GARAGE STUESSI</v>
          </cell>
          <cell r="F269" t="str">
            <v>DRIVE-IN GMBH</v>
          </cell>
          <cell r="G269" t="str">
            <v xml:space="preserve"> </v>
          </cell>
          <cell r="H269" t="str">
            <v>UZNACHERSTR. 57</v>
          </cell>
          <cell r="I269" t="str">
            <v>8722 KALTBRUNN</v>
          </cell>
          <cell r="J269" t="str">
            <v xml:space="preserve"> </v>
          </cell>
          <cell r="K269" t="str">
            <v>055 283 19 37</v>
          </cell>
          <cell r="L269" t="str">
            <v xml:space="preserve"> </v>
          </cell>
          <cell r="M269" t="str">
            <v>stuessi.garage@bluewin.ch</v>
          </cell>
          <cell r="N269" t="str">
            <v xml:space="preserve"> </v>
          </cell>
          <cell r="O269">
            <v>0</v>
          </cell>
          <cell r="P269">
            <v>68</v>
          </cell>
          <cell r="Q269">
            <v>1</v>
          </cell>
          <cell r="R269">
            <v>0</v>
          </cell>
          <cell r="S269" t="str">
            <v xml:space="preserve"> </v>
          </cell>
          <cell r="T269" t="str">
            <v>PKW / SUV / VAN unverändert zu 1. September 2017</v>
          </cell>
          <cell r="U269" t="str">
            <v xml:space="preserve">Cooper 4x4 „Off Road“, Preisanpassung 1.5% </v>
          </cell>
          <cell r="V269" t="str">
            <v xml:space="preserve"> </v>
          </cell>
          <cell r="W269">
            <v>0</v>
          </cell>
          <cell r="X269">
            <v>0</v>
          </cell>
          <cell r="Y269">
            <v>6</v>
          </cell>
          <cell r="Z269">
            <v>1.8333333333333333</v>
          </cell>
          <cell r="AA269">
            <v>11</v>
          </cell>
          <cell r="AB269">
            <v>0</v>
          </cell>
          <cell r="AC269">
            <v>0</v>
          </cell>
          <cell r="AD269" t="str">
            <v xml:space="preserve"> </v>
          </cell>
          <cell r="AE269" t="str">
            <v xml:space="preserve"> 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6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11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</row>
        <row r="270">
          <cell r="B270">
            <v>8045</v>
          </cell>
          <cell r="C270" t="str">
            <v>RETAILER</v>
          </cell>
          <cell r="D270" t="str">
            <v>RETAILER</v>
          </cell>
          <cell r="E270" t="str">
            <v>ALDO BEELI AG</v>
          </cell>
          <cell r="F270">
            <v>0</v>
          </cell>
          <cell r="G270" t="str">
            <v>Aldo Beeli</v>
          </cell>
          <cell r="H270" t="str">
            <v>VIA SANTERI 69</v>
          </cell>
          <cell r="I270" t="str">
            <v>7130 ILANZ</v>
          </cell>
          <cell r="J270" t="str">
            <v xml:space="preserve"> </v>
          </cell>
          <cell r="K270" t="str">
            <v>081 925 40 00</v>
          </cell>
          <cell r="L270" t="str">
            <v xml:space="preserve"> </v>
          </cell>
          <cell r="M270" t="str">
            <v>aldobeeli@bluewin.ch</v>
          </cell>
          <cell r="N270" t="str">
            <v xml:space="preserve"> </v>
          </cell>
          <cell r="O270">
            <v>0</v>
          </cell>
          <cell r="P270">
            <v>68</v>
          </cell>
          <cell r="Q270">
            <v>1</v>
          </cell>
          <cell r="R270">
            <v>0</v>
          </cell>
          <cell r="S270" t="str">
            <v xml:space="preserve"> </v>
          </cell>
          <cell r="T270" t="str">
            <v>PKW / SUV / VAN unverändert zu 1. September 2017</v>
          </cell>
          <cell r="U270" t="str">
            <v xml:space="preserve">Cooper 4x4 „Off Road“, Preisanpassung 1.5% </v>
          </cell>
          <cell r="V270" t="str">
            <v xml:space="preserve"> </v>
          </cell>
          <cell r="W270">
            <v>100</v>
          </cell>
          <cell r="X270">
            <v>1.37</v>
          </cell>
          <cell r="Y270">
            <v>137</v>
          </cell>
          <cell r="Z270">
            <v>0.51824817518248179</v>
          </cell>
          <cell r="AA270">
            <v>71</v>
          </cell>
          <cell r="AB270">
            <v>0</v>
          </cell>
          <cell r="AC270">
            <v>0</v>
          </cell>
          <cell r="AD270" t="str">
            <v xml:space="preserve"> </v>
          </cell>
          <cell r="AE270" t="str">
            <v xml:space="preserve"> 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26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74</v>
          </cell>
          <cell r="AS270">
            <v>0</v>
          </cell>
          <cell r="AT270">
            <v>0</v>
          </cell>
          <cell r="AU270">
            <v>24</v>
          </cell>
          <cell r="AV270">
            <v>0</v>
          </cell>
          <cell r="AW270">
            <v>0</v>
          </cell>
          <cell r="AX270">
            <v>24</v>
          </cell>
          <cell r="AY270">
            <v>26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111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4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67</v>
          </cell>
          <cell r="BU270">
            <v>0</v>
          </cell>
          <cell r="BV270">
            <v>0</v>
          </cell>
        </row>
        <row r="271">
          <cell r="B271">
            <v>8057</v>
          </cell>
          <cell r="C271" t="str">
            <v>RETAILER PLUS</v>
          </cell>
          <cell r="D271" t="str">
            <v>RETAILER PLUS</v>
          </cell>
          <cell r="E271" t="str">
            <v>AUBA AG</v>
          </cell>
          <cell r="F271" t="str">
            <v>PNEUSERVICE</v>
          </cell>
          <cell r="G271" t="str">
            <v>Manuel Garcia</v>
          </cell>
          <cell r="H271" t="str">
            <v>STEINERSTRASSE 11</v>
          </cell>
          <cell r="I271" t="str">
            <v>8263 BUCH SH</v>
          </cell>
          <cell r="J271" t="str">
            <v xml:space="preserve"> </v>
          </cell>
          <cell r="K271" t="str">
            <v>052 743 17 21</v>
          </cell>
          <cell r="L271" t="str">
            <v xml:space="preserve"> </v>
          </cell>
          <cell r="M271" t="str">
            <v>info@auba.ch</v>
          </cell>
          <cell r="N271" t="str">
            <v xml:space="preserve"> </v>
          </cell>
          <cell r="O271">
            <v>0</v>
          </cell>
          <cell r="P271">
            <v>68</v>
          </cell>
          <cell r="Q271">
            <v>1</v>
          </cell>
          <cell r="R271">
            <v>0</v>
          </cell>
          <cell r="S271" t="str">
            <v xml:space="preserve"> </v>
          </cell>
          <cell r="T271" t="str">
            <v>PKW / SUV / VAN unverändert zu 1. September 2017</v>
          </cell>
          <cell r="U271" t="str">
            <v xml:space="preserve">Cooper 4x4 „Off Road“, Preisanpassung 1.5% </v>
          </cell>
          <cell r="V271" t="str">
            <v xml:space="preserve"> </v>
          </cell>
          <cell r="W271">
            <v>83</v>
          </cell>
          <cell r="X271">
            <v>0.14457831325301204</v>
          </cell>
          <cell r="Y271">
            <v>12</v>
          </cell>
          <cell r="Z271">
            <v>2</v>
          </cell>
          <cell r="AA271">
            <v>24</v>
          </cell>
          <cell r="AB271">
            <v>0</v>
          </cell>
          <cell r="AC271">
            <v>0</v>
          </cell>
          <cell r="AD271" t="str">
            <v>f85008057sp</v>
          </cell>
          <cell r="AE271" t="str">
            <v xml:space="preserve"> 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74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9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12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18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6</v>
          </cell>
          <cell r="BU271">
            <v>0</v>
          </cell>
          <cell r="BV271">
            <v>0</v>
          </cell>
        </row>
        <row r="272">
          <cell r="B272">
            <v>8102</v>
          </cell>
          <cell r="C272" t="str">
            <v>RETAILER</v>
          </cell>
          <cell r="D272" t="str">
            <v>RETAILER</v>
          </cell>
          <cell r="E272" t="str">
            <v>CARROSSERIE STEINENBACH L.VIDI</v>
          </cell>
          <cell r="F272" t="str">
            <v>AUTOSPENGLEREI-PNEUSHOP</v>
          </cell>
          <cell r="G272" t="str">
            <v xml:space="preserve"> </v>
          </cell>
          <cell r="H272" t="str">
            <v>STEINENBACHSTR. 3a</v>
          </cell>
          <cell r="I272" t="str">
            <v>9642 EBNAT-KAPPEL SG</v>
          </cell>
          <cell r="J272" t="str">
            <v xml:space="preserve"> </v>
          </cell>
          <cell r="K272" t="str">
            <v>071 993 23 71</v>
          </cell>
          <cell r="L272" t="str">
            <v xml:space="preserve"> </v>
          </cell>
          <cell r="M272" t="str">
            <v>car-vidi@bluewin.ch</v>
          </cell>
          <cell r="N272" t="str">
            <v xml:space="preserve"> </v>
          </cell>
          <cell r="O272">
            <v>0</v>
          </cell>
          <cell r="P272">
            <v>68</v>
          </cell>
          <cell r="Q272">
            <v>1</v>
          </cell>
          <cell r="R272">
            <v>0</v>
          </cell>
          <cell r="S272" t="str">
            <v xml:space="preserve"> </v>
          </cell>
          <cell r="T272" t="str">
            <v>PKW / SUV / VAN unverändert zu 1. September 2017</v>
          </cell>
          <cell r="U272" t="str">
            <v xml:space="preserve">Cooper 4x4 „Off Road“, Preisanpassung 1.5% </v>
          </cell>
          <cell r="V272" t="str">
            <v xml:space="preserve"> 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 t="str">
            <v xml:space="preserve"> </v>
          </cell>
          <cell r="AE272" t="str">
            <v xml:space="preserve"> 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</row>
        <row r="273">
          <cell r="B273">
            <v>8121</v>
          </cell>
          <cell r="C273" t="str">
            <v>RETAILER</v>
          </cell>
          <cell r="D273" t="str">
            <v>RETAILER</v>
          </cell>
          <cell r="E273" t="str">
            <v>PNEUHAUS SPEED</v>
          </cell>
          <cell r="F273" t="str">
            <v>M. GUENTHART</v>
          </cell>
          <cell r="G273" t="str">
            <v>M. Guenthart</v>
          </cell>
          <cell r="H273" t="str">
            <v>DAELLIKERSTR. 39</v>
          </cell>
          <cell r="I273" t="str">
            <v>8107 BUCHS ZH</v>
          </cell>
          <cell r="J273" t="str">
            <v xml:space="preserve"> </v>
          </cell>
          <cell r="K273" t="str">
            <v>043 411 86 46</v>
          </cell>
          <cell r="L273" t="str">
            <v xml:space="preserve"> </v>
          </cell>
          <cell r="M273" t="str">
            <v>info@garage-speed.ch</v>
          </cell>
          <cell r="N273" t="str">
            <v xml:space="preserve"> </v>
          </cell>
          <cell r="O273">
            <v>0</v>
          </cell>
          <cell r="P273">
            <v>68</v>
          </cell>
          <cell r="Q273">
            <v>1</v>
          </cell>
          <cell r="R273">
            <v>0</v>
          </cell>
          <cell r="S273" t="str">
            <v xml:space="preserve"> </v>
          </cell>
          <cell r="T273" t="str">
            <v>PKW / SUV / VAN unverändert zu 1. September 2017</v>
          </cell>
          <cell r="U273" t="str">
            <v xml:space="preserve">Cooper 4x4 „Off Road“, Preisanpassung 1.5% </v>
          </cell>
          <cell r="V273" t="str">
            <v xml:space="preserve"> 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 t="str">
            <v xml:space="preserve"> </v>
          </cell>
          <cell r="AE273" t="str">
            <v xml:space="preserve"> 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</row>
        <row r="274">
          <cell r="B274">
            <v>8140</v>
          </cell>
          <cell r="C274" t="str">
            <v>RETAILER PLUS LARGE STG</v>
          </cell>
          <cell r="D274" t="str">
            <v>RETAILER PLUS LARGE STG</v>
          </cell>
          <cell r="E274" t="str">
            <v>PNEU TARDIS AG</v>
          </cell>
          <cell r="F274" t="str">
            <v xml:space="preserve"> </v>
          </cell>
          <cell r="G274" t="str">
            <v>Georg Meier</v>
          </cell>
          <cell r="H274" t="str">
            <v>TARDISSTRASSE 229</v>
          </cell>
          <cell r="I274" t="str">
            <v>7205 ZIZERS</v>
          </cell>
          <cell r="J274" t="str">
            <v>Swiss Tire Group Member</v>
          </cell>
          <cell r="K274" t="str">
            <v>081 322 51 55</v>
          </cell>
          <cell r="L274" t="str">
            <v xml:space="preserve"> </v>
          </cell>
          <cell r="M274" t="str">
            <v>info@pneutardis.ch</v>
          </cell>
          <cell r="N274" t="str">
            <v xml:space="preserve"> </v>
          </cell>
          <cell r="O274">
            <v>0</v>
          </cell>
          <cell r="P274">
            <v>68</v>
          </cell>
          <cell r="Q274">
            <v>1</v>
          </cell>
          <cell r="R274">
            <v>0</v>
          </cell>
          <cell r="S274" t="str">
            <v xml:space="preserve"> </v>
          </cell>
          <cell r="T274" t="str">
            <v>PKW / SUV / VAN unverändert zu 1. September 2017</v>
          </cell>
          <cell r="U274" t="str">
            <v xml:space="preserve">Cooper 4x4 „Off Road“, Preisanpassung 1.5% </v>
          </cell>
          <cell r="V274" t="str">
            <v xml:space="preserve"> </v>
          </cell>
          <cell r="W274">
            <v>605</v>
          </cell>
          <cell r="X274">
            <v>0.97024793388429753</v>
          </cell>
          <cell r="Y274">
            <v>587</v>
          </cell>
          <cell r="Z274">
            <v>0.868824531516184</v>
          </cell>
          <cell r="AA274">
            <v>510</v>
          </cell>
          <cell r="AB274">
            <v>0</v>
          </cell>
          <cell r="AC274">
            <v>0</v>
          </cell>
          <cell r="AD274" t="str">
            <v>f85008140em</v>
          </cell>
          <cell r="AE274" t="str">
            <v xml:space="preserve"> </v>
          </cell>
          <cell r="AF274">
            <v>0</v>
          </cell>
          <cell r="AG274">
            <v>120</v>
          </cell>
          <cell r="AH274">
            <v>0</v>
          </cell>
          <cell r="AI274">
            <v>0</v>
          </cell>
          <cell r="AJ274">
            <v>120</v>
          </cell>
          <cell r="AK274">
            <v>291</v>
          </cell>
          <cell r="AL274">
            <v>42254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314</v>
          </cell>
          <cell r="AS274">
            <v>0</v>
          </cell>
          <cell r="AT274">
            <v>0</v>
          </cell>
          <cell r="AU274">
            <v>224</v>
          </cell>
          <cell r="AV274">
            <v>0</v>
          </cell>
          <cell r="AW274">
            <v>0</v>
          </cell>
          <cell r="AX274">
            <v>224</v>
          </cell>
          <cell r="AY274">
            <v>341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246</v>
          </cell>
          <cell r="BG274">
            <v>0</v>
          </cell>
          <cell r="BH274">
            <v>0</v>
          </cell>
          <cell r="BI274">
            <v>250</v>
          </cell>
          <cell r="BJ274">
            <v>0</v>
          </cell>
          <cell r="BK274">
            <v>0</v>
          </cell>
          <cell r="BL274">
            <v>250</v>
          </cell>
          <cell r="BM274">
            <v>328</v>
          </cell>
          <cell r="BN274">
            <v>42954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182</v>
          </cell>
          <cell r="BU274">
            <v>0</v>
          </cell>
          <cell r="BV274">
            <v>0</v>
          </cell>
        </row>
        <row r="275">
          <cell r="B275">
            <v>8148</v>
          </cell>
          <cell r="C275" t="str">
            <v>RETAILER</v>
          </cell>
          <cell r="D275" t="str">
            <v>RETAILER</v>
          </cell>
          <cell r="E275" t="str">
            <v>PNEUHAUS EHRBAR GMBH</v>
          </cell>
          <cell r="F275" t="str">
            <v>HEEB BRUNO</v>
          </cell>
          <cell r="G275" t="str">
            <v>Heeb Bruno</v>
          </cell>
          <cell r="H275" t="str">
            <v>HOELZLISTR. 3</v>
          </cell>
          <cell r="I275" t="str">
            <v>9100 HERISAU</v>
          </cell>
          <cell r="J275" t="str">
            <v xml:space="preserve"> </v>
          </cell>
          <cell r="K275" t="str">
            <v>071 352 40 33</v>
          </cell>
          <cell r="L275" t="str">
            <v xml:space="preserve"> </v>
          </cell>
          <cell r="M275" t="str">
            <v>pneu.ehrbar@bluewin.ch</v>
          </cell>
          <cell r="N275" t="str">
            <v xml:space="preserve"> </v>
          </cell>
          <cell r="O275">
            <v>0</v>
          </cell>
          <cell r="P275">
            <v>68</v>
          </cell>
          <cell r="Q275">
            <v>1</v>
          </cell>
          <cell r="R275">
            <v>0</v>
          </cell>
          <cell r="S275" t="str">
            <v xml:space="preserve"> </v>
          </cell>
          <cell r="T275" t="str">
            <v>PKW / SUV / VAN unverändert zu 1. September 2017</v>
          </cell>
          <cell r="U275" t="str">
            <v xml:space="preserve">Cooper 4x4 „Off Road“, Preisanpassung 1.5% </v>
          </cell>
          <cell r="V275" t="str">
            <v xml:space="preserve"> 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 t="str">
            <v xml:space="preserve"> </v>
          </cell>
          <cell r="AE275" t="str">
            <v xml:space="preserve"> 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</row>
        <row r="276">
          <cell r="B276">
            <v>8152</v>
          </cell>
          <cell r="C276" t="str">
            <v>RETAILER</v>
          </cell>
          <cell r="D276" t="str">
            <v>RETAILER</v>
          </cell>
          <cell r="E276" t="str">
            <v>PNEU MULLIS</v>
          </cell>
          <cell r="F276">
            <v>0</v>
          </cell>
          <cell r="G276" t="str">
            <v>Roland Mullis</v>
          </cell>
          <cell r="H276" t="str">
            <v>RAGAZERSTR. 18b</v>
          </cell>
          <cell r="I276" t="str">
            <v>7320 SARGANS SG</v>
          </cell>
          <cell r="J276" t="str">
            <v xml:space="preserve"> </v>
          </cell>
          <cell r="K276" t="str">
            <v>081 723 29 75</v>
          </cell>
          <cell r="L276" t="str">
            <v xml:space="preserve"> </v>
          </cell>
          <cell r="M276" t="str">
            <v>roland.mullis@pneu-mullis.ch</v>
          </cell>
          <cell r="N276" t="str">
            <v xml:space="preserve"> </v>
          </cell>
          <cell r="O276">
            <v>0</v>
          </cell>
          <cell r="P276">
            <v>68</v>
          </cell>
          <cell r="Q276">
            <v>1</v>
          </cell>
          <cell r="R276">
            <v>0</v>
          </cell>
          <cell r="S276" t="str">
            <v xml:space="preserve"> </v>
          </cell>
          <cell r="T276" t="str">
            <v>PKW / SUV / VAN unverändert zu 1. September 2017</v>
          </cell>
          <cell r="U276" t="str">
            <v xml:space="preserve">Cooper 4x4 „Off Road“, Preisanpassung 1.5% </v>
          </cell>
          <cell r="V276" t="str">
            <v xml:space="preserve"> </v>
          </cell>
          <cell r="W276">
            <v>28</v>
          </cell>
          <cell r="X276">
            <v>1.1428571428571428</v>
          </cell>
          <cell r="Y276">
            <v>32</v>
          </cell>
          <cell r="Z276">
            <v>0.5</v>
          </cell>
          <cell r="AA276">
            <v>16</v>
          </cell>
          <cell r="AB276">
            <v>0</v>
          </cell>
          <cell r="AC276">
            <v>0</v>
          </cell>
          <cell r="AD276" t="str">
            <v xml:space="preserve"> </v>
          </cell>
          <cell r="AE276" t="str">
            <v xml:space="preserve"> 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14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14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9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23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10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6</v>
          </cell>
          <cell r="BU276">
            <v>0</v>
          </cell>
          <cell r="BV276">
            <v>0</v>
          </cell>
        </row>
        <row r="277">
          <cell r="B277">
            <v>8285</v>
          </cell>
          <cell r="C277" t="str">
            <v>BIG CAR DEALER</v>
          </cell>
          <cell r="D277" t="str">
            <v>BIG CAR DEALER</v>
          </cell>
          <cell r="E277" t="str">
            <v>SOS GARAGE AG</v>
          </cell>
          <cell r="F277">
            <v>0</v>
          </cell>
          <cell r="G277" t="str">
            <v xml:space="preserve"> </v>
          </cell>
          <cell r="H277" t="str">
            <v>ZUERCHERSTR. 34b</v>
          </cell>
          <cell r="I277" t="str">
            <v>8854 SIEBNEN SZ</v>
          </cell>
          <cell r="J277" t="str">
            <v xml:space="preserve"> </v>
          </cell>
          <cell r="K277" t="str">
            <v>055 440 84 48</v>
          </cell>
          <cell r="L277" t="str">
            <v xml:space="preserve"> </v>
          </cell>
          <cell r="M277" t="str">
            <v>info@sosgarage.ch</v>
          </cell>
          <cell r="N277" t="str">
            <v xml:space="preserve"> </v>
          </cell>
          <cell r="O277">
            <v>0</v>
          </cell>
          <cell r="P277">
            <v>68</v>
          </cell>
          <cell r="Q277">
            <v>1</v>
          </cell>
          <cell r="R277">
            <v>0</v>
          </cell>
          <cell r="S277" t="str">
            <v xml:space="preserve"> </v>
          </cell>
          <cell r="T277" t="str">
            <v>PKW / SUV / VAN unverändert zu 1. September 2017</v>
          </cell>
          <cell r="U277" t="str">
            <v xml:space="preserve">Cooper 4x4 „Off Road“, Preisanpassung 1.5% </v>
          </cell>
          <cell r="V277" t="str">
            <v xml:space="preserve"> </v>
          </cell>
          <cell r="W277">
            <v>16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 t="str">
            <v xml:space="preserve"> </v>
          </cell>
          <cell r="AE277" t="str">
            <v xml:space="preserve"> 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16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</row>
        <row r="278">
          <cell r="B278">
            <v>8336</v>
          </cell>
          <cell r="C278" t="str">
            <v>RETAILER PLUS</v>
          </cell>
          <cell r="D278" t="str">
            <v>RETAILER PLUS</v>
          </cell>
          <cell r="E278" t="str">
            <v>PNEUMARKT.CH</v>
          </cell>
          <cell r="F278" t="str">
            <v>STEFAN EGLAUF</v>
          </cell>
          <cell r="G278" t="str">
            <v>Stefan Eglauf</v>
          </cell>
          <cell r="H278" t="str">
            <v>HAUPTSTR. 62</v>
          </cell>
          <cell r="I278" t="str">
            <v>8586 ERLEN</v>
          </cell>
          <cell r="J278" t="str">
            <v xml:space="preserve"> </v>
          </cell>
          <cell r="K278" t="str">
            <v>071 646 05 52</v>
          </cell>
          <cell r="L278" t="str">
            <v xml:space="preserve"> </v>
          </cell>
          <cell r="M278" t="str">
            <v>info@pneumarkt.ch</v>
          </cell>
          <cell r="N278" t="str">
            <v xml:space="preserve"> </v>
          </cell>
          <cell r="O278">
            <v>0</v>
          </cell>
          <cell r="P278">
            <v>68</v>
          </cell>
          <cell r="Q278">
            <v>1</v>
          </cell>
          <cell r="R278">
            <v>0</v>
          </cell>
          <cell r="S278" t="str">
            <v xml:space="preserve"> </v>
          </cell>
          <cell r="T278" t="str">
            <v>PKW / SUV / VAN unverändert zu 1. September 2017</v>
          </cell>
          <cell r="U278" t="str">
            <v xml:space="preserve">Cooper 4x4 „Off Road“, Preisanpassung 1.5% </v>
          </cell>
          <cell r="V278" t="str">
            <v xml:space="preserve"> </v>
          </cell>
          <cell r="W278">
            <v>66</v>
          </cell>
          <cell r="X278">
            <v>2.8484848484848486</v>
          </cell>
          <cell r="Y278">
            <v>188</v>
          </cell>
          <cell r="Z278">
            <v>1.925531914893617</v>
          </cell>
          <cell r="AA278">
            <v>362</v>
          </cell>
          <cell r="AB278">
            <v>0</v>
          </cell>
          <cell r="AC278">
            <v>0</v>
          </cell>
          <cell r="AD278" t="str">
            <v>F85008336Se</v>
          </cell>
          <cell r="AE278" t="str">
            <v xml:space="preserve"> 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58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8</v>
          </cell>
          <cell r="AS278">
            <v>0</v>
          </cell>
          <cell r="AT278">
            <v>0</v>
          </cell>
          <cell r="AU278">
            <v>68</v>
          </cell>
          <cell r="AV278">
            <v>8</v>
          </cell>
          <cell r="AW278">
            <v>0</v>
          </cell>
          <cell r="AX278">
            <v>76</v>
          </cell>
          <cell r="AY278">
            <v>112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76</v>
          </cell>
          <cell r="BG278">
            <v>0</v>
          </cell>
          <cell r="BH278">
            <v>0</v>
          </cell>
          <cell r="BI278">
            <v>76</v>
          </cell>
          <cell r="BJ278">
            <v>44</v>
          </cell>
          <cell r="BK278">
            <v>0</v>
          </cell>
          <cell r="BL278">
            <v>120</v>
          </cell>
          <cell r="BM278">
            <v>162</v>
          </cell>
          <cell r="BN278">
            <v>42982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200</v>
          </cell>
          <cell r="BU278">
            <v>0</v>
          </cell>
          <cell r="BV278">
            <v>0</v>
          </cell>
        </row>
        <row r="279">
          <cell r="B279">
            <v>8359</v>
          </cell>
          <cell r="C279" t="str">
            <v xml:space="preserve"> </v>
          </cell>
          <cell r="D279" t="str">
            <v xml:space="preserve"> </v>
          </cell>
          <cell r="E279" t="str">
            <v>EUROMASTER AG</v>
          </cell>
          <cell r="F279" t="str">
            <v>7VB</v>
          </cell>
          <cell r="G279" t="str">
            <v xml:space="preserve"> </v>
          </cell>
          <cell r="H279" t="str">
            <v>SALVATORENSTR. 82</v>
          </cell>
          <cell r="I279" t="str">
            <v>7000 CHUR</v>
          </cell>
          <cell r="J279" t="str">
            <v xml:space="preserve"> </v>
          </cell>
          <cell r="K279" t="str">
            <v>081 252 52 23</v>
          </cell>
          <cell r="L279" t="str">
            <v xml:space="preserve"> </v>
          </cell>
          <cell r="M279">
            <v>0</v>
          </cell>
          <cell r="N279" t="str">
            <v xml:space="preserve"> </v>
          </cell>
          <cell r="O279">
            <v>0</v>
          </cell>
          <cell r="P279">
            <v>68</v>
          </cell>
          <cell r="Q279">
            <v>1</v>
          </cell>
          <cell r="R279">
            <v>0</v>
          </cell>
          <cell r="S279" t="str">
            <v xml:space="preserve"> </v>
          </cell>
          <cell r="T279" t="str">
            <v>PKW / SUV / VAN unverändert zu 1. September 2017</v>
          </cell>
          <cell r="U279" t="str">
            <v xml:space="preserve">Cooper 4x4 „Off Road“, Preisanpassung 1.5% </v>
          </cell>
          <cell r="V279" t="str">
            <v xml:space="preserve"> </v>
          </cell>
          <cell r="W279">
            <v>0</v>
          </cell>
          <cell r="X279">
            <v>0</v>
          </cell>
          <cell r="Y279">
            <v>16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 t="str">
            <v xml:space="preserve"> </v>
          </cell>
          <cell r="AE279" t="str">
            <v xml:space="preserve"> 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16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</row>
        <row r="280">
          <cell r="B280">
            <v>8360</v>
          </cell>
          <cell r="C280" t="str">
            <v xml:space="preserve"> </v>
          </cell>
          <cell r="D280" t="str">
            <v xml:space="preserve"> </v>
          </cell>
          <cell r="E280" t="str">
            <v>EUROMASTER AG</v>
          </cell>
          <cell r="F280" t="str">
            <v>7VA</v>
          </cell>
          <cell r="G280" t="str">
            <v xml:space="preserve"> </v>
          </cell>
          <cell r="H280" t="str">
            <v>INDUSTRIESTR. 17</v>
          </cell>
          <cell r="I280" t="str">
            <v>7004 CHUR</v>
          </cell>
          <cell r="J280" t="str">
            <v xml:space="preserve"> </v>
          </cell>
          <cell r="K280" t="str">
            <v>081 286 93 00</v>
          </cell>
          <cell r="L280" t="str">
            <v xml:space="preserve"> </v>
          </cell>
          <cell r="M280" t="str">
            <v>ch.7va.rcs@ch.euromaster.com</v>
          </cell>
          <cell r="N280" t="str">
            <v xml:space="preserve"> </v>
          </cell>
          <cell r="O280">
            <v>0</v>
          </cell>
          <cell r="P280">
            <v>68</v>
          </cell>
          <cell r="Q280">
            <v>1</v>
          </cell>
          <cell r="R280">
            <v>0</v>
          </cell>
          <cell r="S280" t="str">
            <v xml:space="preserve"> </v>
          </cell>
          <cell r="T280" t="str">
            <v>PKW / SUV / VAN unverändert zu 1. September 2017</v>
          </cell>
          <cell r="U280" t="str">
            <v xml:space="preserve">Cooper 4x4 „Off Road“, Preisanpassung 1.5% </v>
          </cell>
          <cell r="V280" t="str">
            <v xml:space="preserve"> </v>
          </cell>
          <cell r="W280">
            <v>14</v>
          </cell>
          <cell r="X280">
            <v>2.5714285714285716</v>
          </cell>
          <cell r="Y280">
            <v>36</v>
          </cell>
          <cell r="Z280">
            <v>0.63888888888888884</v>
          </cell>
          <cell r="AA280">
            <v>23</v>
          </cell>
          <cell r="AB280">
            <v>0</v>
          </cell>
          <cell r="AC280">
            <v>0</v>
          </cell>
          <cell r="AD280" t="str">
            <v xml:space="preserve"> </v>
          </cell>
          <cell r="AE280" t="str">
            <v xml:space="preserve"> 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10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4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22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14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18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5</v>
          </cell>
          <cell r="BU280">
            <v>0</v>
          </cell>
          <cell r="BV280">
            <v>0</v>
          </cell>
        </row>
        <row r="281">
          <cell r="B281">
            <v>8364</v>
          </cell>
          <cell r="C281" t="str">
            <v xml:space="preserve"> </v>
          </cell>
          <cell r="D281" t="str">
            <v xml:space="preserve"> </v>
          </cell>
          <cell r="E281" t="str">
            <v>EUROMASTER AG</v>
          </cell>
          <cell r="F281" t="str">
            <v>7VV</v>
          </cell>
          <cell r="G281" t="str">
            <v xml:space="preserve"> </v>
          </cell>
          <cell r="H281" t="str">
            <v>LANDSTR. 8</v>
          </cell>
          <cell r="I281" t="str">
            <v>8112 OTELFINGEN</v>
          </cell>
          <cell r="J281" t="str">
            <v xml:space="preserve"> </v>
          </cell>
          <cell r="K281" t="str">
            <v>044 8497020</v>
          </cell>
          <cell r="L281" t="str">
            <v xml:space="preserve"> </v>
          </cell>
          <cell r="M281" t="str">
            <v>ch.7vv.otelfingen@ch.euromaster.com</v>
          </cell>
          <cell r="N281" t="str">
            <v xml:space="preserve"> </v>
          </cell>
          <cell r="O281">
            <v>0</v>
          </cell>
          <cell r="P281">
            <v>68</v>
          </cell>
          <cell r="Q281">
            <v>1</v>
          </cell>
          <cell r="R281">
            <v>0</v>
          </cell>
          <cell r="S281" t="str">
            <v xml:space="preserve"> </v>
          </cell>
          <cell r="T281" t="str">
            <v>PKW / SUV / VAN unverändert zu 1. September 2017</v>
          </cell>
          <cell r="U281" t="str">
            <v xml:space="preserve">Cooper 4x4 „Off Road“, Preisanpassung 1.5% </v>
          </cell>
          <cell r="V281" t="str">
            <v xml:space="preserve"> </v>
          </cell>
          <cell r="W281">
            <v>17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 t="str">
            <v xml:space="preserve"> </v>
          </cell>
          <cell r="AE281" t="str">
            <v xml:space="preserve"> 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17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</row>
        <row r="282">
          <cell r="B282">
            <v>8367</v>
          </cell>
          <cell r="C282" t="str">
            <v xml:space="preserve"> </v>
          </cell>
          <cell r="D282" t="str">
            <v xml:space="preserve"> </v>
          </cell>
          <cell r="E282" t="str">
            <v>EUROMASTER AG</v>
          </cell>
          <cell r="F282" t="str">
            <v>7VD</v>
          </cell>
          <cell r="G282" t="str">
            <v xml:space="preserve"> </v>
          </cell>
          <cell r="H282" t="str">
            <v>MUEHLEAEULISTR. 11</v>
          </cell>
          <cell r="I282" t="str">
            <v>9470 BUCHS SG</v>
          </cell>
          <cell r="J282" t="str">
            <v xml:space="preserve"> </v>
          </cell>
          <cell r="K282" t="str">
            <v>081 750 50 10</v>
          </cell>
          <cell r="L282" t="str">
            <v xml:space="preserve"> </v>
          </cell>
          <cell r="M282">
            <v>0</v>
          </cell>
          <cell r="N282" t="str">
            <v xml:space="preserve"> </v>
          </cell>
          <cell r="O282">
            <v>0</v>
          </cell>
          <cell r="P282">
            <v>68</v>
          </cell>
          <cell r="Q282">
            <v>1</v>
          </cell>
          <cell r="R282">
            <v>0</v>
          </cell>
          <cell r="S282" t="str">
            <v xml:space="preserve"> </v>
          </cell>
          <cell r="T282" t="str">
            <v>PKW / SUV / VAN unverändert zu 1. September 2017</v>
          </cell>
          <cell r="U282" t="str">
            <v xml:space="preserve">Cooper 4x4 „Off Road“, Preisanpassung 1.5% </v>
          </cell>
          <cell r="V282" t="str">
            <v xml:space="preserve"> </v>
          </cell>
          <cell r="W282">
            <v>12</v>
          </cell>
          <cell r="X282">
            <v>1</v>
          </cell>
          <cell r="Y282">
            <v>12</v>
          </cell>
          <cell r="Z282">
            <v>0.33333333333333331</v>
          </cell>
          <cell r="AA282">
            <v>4</v>
          </cell>
          <cell r="AB282">
            <v>0</v>
          </cell>
          <cell r="AC282">
            <v>0</v>
          </cell>
          <cell r="AD282" t="str">
            <v>f85008367dl</v>
          </cell>
          <cell r="AE282" t="str">
            <v xml:space="preserve"> 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8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4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8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4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4</v>
          </cell>
          <cell r="BU282">
            <v>0</v>
          </cell>
          <cell r="BV282">
            <v>0</v>
          </cell>
        </row>
        <row r="283">
          <cell r="B283">
            <v>8369</v>
          </cell>
          <cell r="C283" t="str">
            <v xml:space="preserve"> </v>
          </cell>
          <cell r="D283" t="str">
            <v xml:space="preserve"> </v>
          </cell>
          <cell r="E283" t="str">
            <v>EUROMASTER AG</v>
          </cell>
          <cell r="F283" t="str">
            <v>7VG</v>
          </cell>
          <cell r="G283" t="str">
            <v xml:space="preserve"> </v>
          </cell>
          <cell r="H283" t="str">
            <v>RIEDWIESENSTR. 12</v>
          </cell>
          <cell r="I283" t="str">
            <v>8305 DIETLIKON</v>
          </cell>
          <cell r="J283" t="str">
            <v xml:space="preserve"> </v>
          </cell>
          <cell r="K283" t="str">
            <v>044 834 08 08</v>
          </cell>
          <cell r="L283" t="str">
            <v xml:space="preserve"> </v>
          </cell>
          <cell r="M283" t="str">
            <v>ch.7vg.rcs@ch.euromaster.com</v>
          </cell>
          <cell r="N283" t="str">
            <v xml:space="preserve"> </v>
          </cell>
          <cell r="O283">
            <v>0</v>
          </cell>
          <cell r="P283">
            <v>68</v>
          </cell>
          <cell r="Q283">
            <v>1</v>
          </cell>
          <cell r="R283">
            <v>0</v>
          </cell>
          <cell r="S283" t="str">
            <v xml:space="preserve"> </v>
          </cell>
          <cell r="T283" t="str">
            <v>PKW / SUV / VAN unverändert zu 1. September 2017</v>
          </cell>
          <cell r="U283" t="str">
            <v xml:space="preserve">Cooper 4x4 „Off Road“, Preisanpassung 1.5% </v>
          </cell>
          <cell r="V283" t="str">
            <v xml:space="preserve"> </v>
          </cell>
          <cell r="W283">
            <v>20</v>
          </cell>
          <cell r="X283">
            <v>0.2</v>
          </cell>
          <cell r="Y283">
            <v>4</v>
          </cell>
          <cell r="Z283">
            <v>2.5</v>
          </cell>
          <cell r="AA283">
            <v>10</v>
          </cell>
          <cell r="AB283">
            <v>0</v>
          </cell>
          <cell r="AC283">
            <v>0</v>
          </cell>
          <cell r="AD283" t="str">
            <v xml:space="preserve"> </v>
          </cell>
          <cell r="AE283" t="str">
            <v xml:space="preserve"> 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20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4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8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2</v>
          </cell>
          <cell r="BU283">
            <v>0</v>
          </cell>
          <cell r="BV283">
            <v>0</v>
          </cell>
        </row>
        <row r="284">
          <cell r="B284">
            <v>8372</v>
          </cell>
          <cell r="C284" t="str">
            <v xml:space="preserve"> </v>
          </cell>
          <cell r="D284" t="str">
            <v xml:space="preserve"> </v>
          </cell>
          <cell r="E284" t="str">
            <v>EUROMASTER AG</v>
          </cell>
          <cell r="F284" t="str">
            <v>7VC</v>
          </cell>
          <cell r="G284" t="str">
            <v xml:space="preserve"> </v>
          </cell>
          <cell r="H284" t="str">
            <v>CHO D'PUNT 51</v>
          </cell>
          <cell r="I284" t="str">
            <v>7503 SAMEDAN</v>
          </cell>
          <cell r="J284" t="str">
            <v xml:space="preserve"> </v>
          </cell>
          <cell r="K284" t="str">
            <v>081 851 13 20</v>
          </cell>
          <cell r="L284" t="str">
            <v xml:space="preserve"> </v>
          </cell>
          <cell r="M284" t="str">
            <v>ch.7vc.samedan@ch.euromaster.com</v>
          </cell>
          <cell r="N284" t="str">
            <v xml:space="preserve"> </v>
          </cell>
          <cell r="O284">
            <v>0</v>
          </cell>
          <cell r="P284">
            <v>68</v>
          </cell>
          <cell r="Q284">
            <v>1</v>
          </cell>
          <cell r="R284">
            <v>0</v>
          </cell>
          <cell r="S284" t="str">
            <v xml:space="preserve"> </v>
          </cell>
          <cell r="T284" t="str">
            <v>PKW / SUV / VAN unverändert zu 1. September 2017</v>
          </cell>
          <cell r="U284" t="str">
            <v xml:space="preserve">Cooper 4x4 „Off Road“, Preisanpassung 1.5% </v>
          </cell>
          <cell r="V284" t="str">
            <v xml:space="preserve"> </v>
          </cell>
          <cell r="W284">
            <v>12</v>
          </cell>
          <cell r="X284">
            <v>1</v>
          </cell>
          <cell r="Y284">
            <v>12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 t="str">
            <v xml:space="preserve"> </v>
          </cell>
          <cell r="AE284" t="str">
            <v xml:space="preserve"> 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7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5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2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</row>
        <row r="285">
          <cell r="B285">
            <v>8373</v>
          </cell>
          <cell r="C285" t="str">
            <v xml:space="preserve"> </v>
          </cell>
          <cell r="D285" t="str">
            <v xml:space="preserve"> </v>
          </cell>
          <cell r="E285" t="str">
            <v>EUROMASTER AG</v>
          </cell>
          <cell r="F285" t="str">
            <v>7VL</v>
          </cell>
          <cell r="G285" t="str">
            <v xml:space="preserve"> </v>
          </cell>
          <cell r="H285" t="str">
            <v>HARDSTR. 243</v>
          </cell>
          <cell r="I285" t="str">
            <v>8005 ZUERICH</v>
          </cell>
          <cell r="J285" t="str">
            <v xml:space="preserve"> </v>
          </cell>
          <cell r="K285" t="str">
            <v>044 272 84 80</v>
          </cell>
          <cell r="L285" t="str">
            <v xml:space="preserve"> </v>
          </cell>
          <cell r="M285">
            <v>0</v>
          </cell>
          <cell r="N285" t="str">
            <v xml:space="preserve"> </v>
          </cell>
          <cell r="O285">
            <v>0</v>
          </cell>
          <cell r="P285">
            <v>68</v>
          </cell>
          <cell r="Q285">
            <v>1</v>
          </cell>
          <cell r="R285">
            <v>0</v>
          </cell>
          <cell r="S285" t="str">
            <v xml:space="preserve"> </v>
          </cell>
          <cell r="T285" t="str">
            <v>PKW / SUV / VAN unverändert zu 1. September 2017</v>
          </cell>
          <cell r="U285" t="str">
            <v xml:space="preserve">Cooper 4x4 „Off Road“, Preisanpassung 1.5% </v>
          </cell>
          <cell r="V285" t="str">
            <v xml:space="preserve"> 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 t="str">
            <v xml:space="preserve"> </v>
          </cell>
          <cell r="AE285" t="str">
            <v xml:space="preserve"> 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</row>
        <row r="286">
          <cell r="B286">
            <v>8374</v>
          </cell>
          <cell r="C286" t="str">
            <v xml:space="preserve"> </v>
          </cell>
          <cell r="D286" t="str">
            <v xml:space="preserve"> </v>
          </cell>
          <cell r="E286" t="str">
            <v>EUROMASTER AG</v>
          </cell>
          <cell r="F286" t="str">
            <v>7VF</v>
          </cell>
          <cell r="G286" t="str">
            <v xml:space="preserve"> </v>
          </cell>
          <cell r="H286" t="str">
            <v>BADSTR. 22</v>
          </cell>
          <cell r="I286" t="str">
            <v>8867 NIEDERURNEN</v>
          </cell>
          <cell r="J286" t="str">
            <v xml:space="preserve"> </v>
          </cell>
          <cell r="K286" t="str">
            <v>055 617 20 90</v>
          </cell>
          <cell r="L286" t="str">
            <v xml:space="preserve"> </v>
          </cell>
          <cell r="M286" t="str">
            <v>ch.7vf.niederurnen@ch.euromaster.com</v>
          </cell>
          <cell r="N286" t="str">
            <v xml:space="preserve"> </v>
          </cell>
          <cell r="O286">
            <v>0</v>
          </cell>
          <cell r="P286">
            <v>68</v>
          </cell>
          <cell r="Q286">
            <v>1</v>
          </cell>
          <cell r="R286">
            <v>0</v>
          </cell>
          <cell r="S286" t="str">
            <v xml:space="preserve"> </v>
          </cell>
          <cell r="T286" t="str">
            <v>PKW / SUV / VAN unverändert zu 1. September 2017</v>
          </cell>
          <cell r="U286" t="str">
            <v xml:space="preserve">Cooper 4x4 „Off Road“, Preisanpassung 1.5% </v>
          </cell>
          <cell r="V286" t="str">
            <v xml:space="preserve"> </v>
          </cell>
          <cell r="W286">
            <v>4</v>
          </cell>
          <cell r="X286">
            <v>1</v>
          </cell>
          <cell r="Y286">
            <v>4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 t="str">
            <v xml:space="preserve"> </v>
          </cell>
          <cell r="AE286" t="str">
            <v xml:space="preserve"> 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4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4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</row>
        <row r="287">
          <cell r="B287">
            <v>8376</v>
          </cell>
          <cell r="C287" t="str">
            <v xml:space="preserve"> </v>
          </cell>
          <cell r="D287" t="str">
            <v xml:space="preserve"> </v>
          </cell>
          <cell r="E287" t="str">
            <v>EUROMASTER AG</v>
          </cell>
          <cell r="F287" t="str">
            <v>7VM</v>
          </cell>
          <cell r="G287" t="str">
            <v xml:space="preserve"> </v>
          </cell>
          <cell r="H287" t="str">
            <v>WAGISTR. 18</v>
          </cell>
          <cell r="I287" t="str">
            <v>8952 SCHLIEREN</v>
          </cell>
          <cell r="J287" t="str">
            <v xml:space="preserve"> </v>
          </cell>
          <cell r="K287" t="str">
            <v>044 7324080</v>
          </cell>
          <cell r="L287" t="str">
            <v xml:space="preserve"> </v>
          </cell>
          <cell r="M287" t="str">
            <v>ch.7vm.rcs@ch.euromaster.com</v>
          </cell>
          <cell r="N287" t="str">
            <v xml:space="preserve"> </v>
          </cell>
          <cell r="O287">
            <v>0</v>
          </cell>
          <cell r="P287">
            <v>68</v>
          </cell>
          <cell r="Q287">
            <v>1</v>
          </cell>
          <cell r="R287">
            <v>0</v>
          </cell>
          <cell r="S287" t="str">
            <v xml:space="preserve"> </v>
          </cell>
          <cell r="T287" t="str">
            <v>PKW / SUV / VAN unverändert zu 1. September 2017</v>
          </cell>
          <cell r="U287" t="str">
            <v xml:space="preserve">Cooper 4x4 „Off Road“, Preisanpassung 1.5% </v>
          </cell>
          <cell r="V287" t="str">
            <v xml:space="preserve"> </v>
          </cell>
          <cell r="W287">
            <v>4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 t="str">
            <v xml:space="preserve"> </v>
          </cell>
          <cell r="AE287" t="str">
            <v xml:space="preserve"> 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4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</row>
        <row r="288">
          <cell r="B288">
            <v>8384</v>
          </cell>
          <cell r="C288" t="str">
            <v>RETAILER PLUS LARGE</v>
          </cell>
          <cell r="D288" t="str">
            <v>RETAILER PLUS LARGE</v>
          </cell>
          <cell r="E288" t="str">
            <v>PNEU SCHALLER GMBH</v>
          </cell>
          <cell r="F288">
            <v>0</v>
          </cell>
          <cell r="G288" t="str">
            <v>Nicola Costantino</v>
          </cell>
          <cell r="H288" t="str">
            <v>FLUGHOFSTR. 102</v>
          </cell>
          <cell r="I288" t="str">
            <v>8153 RUEMLANG</v>
          </cell>
          <cell r="J288" t="str">
            <v xml:space="preserve"> </v>
          </cell>
          <cell r="K288" t="str">
            <v>044 818 88 88</v>
          </cell>
          <cell r="L288" t="str">
            <v xml:space="preserve"> </v>
          </cell>
          <cell r="M288">
            <v>0</v>
          </cell>
          <cell r="N288" t="str">
            <v xml:space="preserve"> </v>
          </cell>
          <cell r="O288">
            <v>0</v>
          </cell>
          <cell r="P288">
            <v>68</v>
          </cell>
          <cell r="Q288">
            <v>1</v>
          </cell>
          <cell r="R288">
            <v>0</v>
          </cell>
          <cell r="S288" t="str">
            <v xml:space="preserve"> </v>
          </cell>
          <cell r="T288" t="str">
            <v>PKW / SUV / VAN unverändert zu 1. September 2017</v>
          </cell>
          <cell r="U288" t="str">
            <v xml:space="preserve">Cooper 4x4 „Off Road“, Preisanpassung 1.5% </v>
          </cell>
          <cell r="V288" t="str">
            <v xml:space="preserve"> </v>
          </cell>
          <cell r="W288">
            <v>64</v>
          </cell>
          <cell r="X288">
            <v>1.828125</v>
          </cell>
          <cell r="Y288">
            <v>117</v>
          </cell>
          <cell r="Z288">
            <v>0.28205128205128205</v>
          </cell>
          <cell r="AA288">
            <v>33</v>
          </cell>
          <cell r="AB288">
            <v>0</v>
          </cell>
          <cell r="AC288">
            <v>0</v>
          </cell>
          <cell r="AD288" t="str">
            <v>f85008384nc</v>
          </cell>
          <cell r="AE288" t="str">
            <v xml:space="preserve"> 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33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31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28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89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4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29</v>
          </cell>
          <cell r="BU288">
            <v>0</v>
          </cell>
          <cell r="BV288">
            <v>0</v>
          </cell>
        </row>
        <row r="289">
          <cell r="B289">
            <v>8515</v>
          </cell>
          <cell r="C289" t="str">
            <v>RETAILER PLUS PNEU POOL</v>
          </cell>
          <cell r="D289" t="str">
            <v>RETAILER PLUS PNEU POOL</v>
          </cell>
          <cell r="E289" t="str">
            <v>PNEUHAUS FEUSTLE AG</v>
          </cell>
          <cell r="F289" t="str">
            <v>PNEUSERVICE</v>
          </cell>
          <cell r="G289" t="str">
            <v>Gregor Feustle</v>
          </cell>
          <cell r="H289" t="str">
            <v>WINTERTHURERSTR. 1A</v>
          </cell>
          <cell r="I289" t="str">
            <v>8360 ESCHLIKON TG</v>
          </cell>
          <cell r="J289" t="str">
            <v xml:space="preserve"> </v>
          </cell>
          <cell r="K289" t="str">
            <v>071 971 33 13</v>
          </cell>
          <cell r="L289" t="str">
            <v xml:space="preserve"> </v>
          </cell>
          <cell r="M289" t="str">
            <v>pneu-feustle@bluewin.ch</v>
          </cell>
          <cell r="N289" t="str">
            <v xml:space="preserve"> </v>
          </cell>
          <cell r="O289">
            <v>0</v>
          </cell>
          <cell r="P289">
            <v>68</v>
          </cell>
          <cell r="Q289">
            <v>1</v>
          </cell>
          <cell r="R289">
            <v>0</v>
          </cell>
          <cell r="S289" t="str">
            <v xml:space="preserve"> </v>
          </cell>
          <cell r="T289" t="str">
            <v>PKW / SUV / VAN unverändert zu 1. September 2017</v>
          </cell>
          <cell r="U289" t="str">
            <v xml:space="preserve">Cooper 4x4 „Off Road“, Preisanpassung 1.5% </v>
          </cell>
          <cell r="V289" t="str">
            <v xml:space="preserve"> </v>
          </cell>
          <cell r="W289">
            <v>0</v>
          </cell>
          <cell r="X289">
            <v>0</v>
          </cell>
          <cell r="Y289">
            <v>2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 t="str">
            <v xml:space="preserve"> </v>
          </cell>
          <cell r="AE289" t="str">
            <v xml:space="preserve"> 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2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</row>
        <row r="290">
          <cell r="B290">
            <v>8542</v>
          </cell>
          <cell r="C290" t="str">
            <v>RETAILER PLUS PNEU LINK</v>
          </cell>
          <cell r="D290" t="str">
            <v>RETAILER PLUS PNEU LINK</v>
          </cell>
          <cell r="E290" t="str">
            <v>PNEUHAUS 3B AG</v>
          </cell>
          <cell r="F290" t="str">
            <v>PNEU LINK</v>
          </cell>
          <cell r="G290" t="str">
            <v>Herr Braendli</v>
          </cell>
          <cell r="H290" t="str">
            <v>HAUPTSTR. 50</v>
          </cell>
          <cell r="I290" t="str">
            <v>8867 NIEDERURNEN</v>
          </cell>
          <cell r="J290" t="str">
            <v xml:space="preserve"> </v>
          </cell>
          <cell r="K290" t="str">
            <v>055 617 40 80</v>
          </cell>
          <cell r="L290" t="str">
            <v xml:space="preserve"> </v>
          </cell>
          <cell r="M290" t="str">
            <v>info@pneuhaus3b.ch</v>
          </cell>
          <cell r="N290" t="str">
            <v xml:space="preserve"> </v>
          </cell>
          <cell r="O290">
            <v>0</v>
          </cell>
          <cell r="P290">
            <v>68</v>
          </cell>
          <cell r="Q290">
            <v>1</v>
          </cell>
          <cell r="R290">
            <v>0</v>
          </cell>
          <cell r="S290" t="str">
            <v xml:space="preserve"> </v>
          </cell>
          <cell r="T290" t="str">
            <v>PKW / SUV / VAN unverändert zu 1. September 2017</v>
          </cell>
          <cell r="U290" t="str">
            <v xml:space="preserve">Cooper 4x4 „Off Road“, Preisanpassung 1.5% </v>
          </cell>
          <cell r="V290" t="str">
            <v xml:space="preserve"> </v>
          </cell>
          <cell r="W290">
            <v>137</v>
          </cell>
          <cell r="X290">
            <v>1.416058394160584</v>
          </cell>
          <cell r="Y290">
            <v>194</v>
          </cell>
          <cell r="Z290">
            <v>0.88144329896907214</v>
          </cell>
          <cell r="AA290">
            <v>171</v>
          </cell>
          <cell r="AB290">
            <v>0</v>
          </cell>
          <cell r="AC290">
            <v>0</v>
          </cell>
          <cell r="AD290" t="str">
            <v>F85008542RB</v>
          </cell>
          <cell r="AE290" t="str">
            <v xml:space="preserve"> </v>
          </cell>
          <cell r="AF290">
            <v>0</v>
          </cell>
          <cell r="AG290">
            <v>99</v>
          </cell>
          <cell r="AH290">
            <v>0</v>
          </cell>
          <cell r="AI290">
            <v>0</v>
          </cell>
          <cell r="AJ290">
            <v>99</v>
          </cell>
          <cell r="AK290">
            <v>133</v>
          </cell>
          <cell r="AL290">
            <v>42270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4</v>
          </cell>
          <cell r="AS290">
            <v>0</v>
          </cell>
          <cell r="AT290">
            <v>0</v>
          </cell>
          <cell r="AU290">
            <v>104</v>
          </cell>
          <cell r="AV290">
            <v>0</v>
          </cell>
          <cell r="AW290">
            <v>0</v>
          </cell>
          <cell r="AX290">
            <v>104</v>
          </cell>
          <cell r="AY290">
            <v>148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46</v>
          </cell>
          <cell r="BG290">
            <v>0</v>
          </cell>
          <cell r="BH290">
            <v>0</v>
          </cell>
          <cell r="BI290">
            <v>61</v>
          </cell>
          <cell r="BJ290">
            <v>0</v>
          </cell>
          <cell r="BK290">
            <v>0</v>
          </cell>
          <cell r="BL290">
            <v>61</v>
          </cell>
          <cell r="BM290">
            <v>97</v>
          </cell>
          <cell r="BN290">
            <v>43000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74</v>
          </cell>
          <cell r="BU290">
            <v>0</v>
          </cell>
          <cell r="BV290">
            <v>0</v>
          </cell>
        </row>
        <row r="291">
          <cell r="B291">
            <v>8557</v>
          </cell>
          <cell r="C291" t="str">
            <v>RETAILER</v>
          </cell>
          <cell r="D291" t="str">
            <v>RETAILER</v>
          </cell>
          <cell r="E291" t="str">
            <v>AUTO A.STIEGER GMBH</v>
          </cell>
          <cell r="F291" t="str">
            <v>PNEUHAUS</v>
          </cell>
          <cell r="G291" t="str">
            <v xml:space="preserve"> </v>
          </cell>
          <cell r="H291" t="str">
            <v>LUPPMENSTR. 11</v>
          </cell>
          <cell r="I291" t="str">
            <v>8320 FEHRALTORF ZH</v>
          </cell>
          <cell r="J291" t="str">
            <v xml:space="preserve"> </v>
          </cell>
          <cell r="K291" t="str">
            <v>044 820 34 35</v>
          </cell>
          <cell r="L291" t="str">
            <v xml:space="preserve"> </v>
          </cell>
          <cell r="M291" t="str">
            <v>info@auto-stieger.ch</v>
          </cell>
          <cell r="N291" t="str">
            <v xml:space="preserve"> </v>
          </cell>
          <cell r="O291">
            <v>0</v>
          </cell>
          <cell r="P291">
            <v>68</v>
          </cell>
          <cell r="Q291">
            <v>1</v>
          </cell>
          <cell r="R291">
            <v>0</v>
          </cell>
          <cell r="S291" t="str">
            <v xml:space="preserve"> </v>
          </cell>
          <cell r="T291" t="str">
            <v>PKW / SUV / VAN unverändert zu 1. September 2017</v>
          </cell>
          <cell r="U291" t="str">
            <v xml:space="preserve">Cooper 4x4 „Off Road“, Preisanpassung 1.5% </v>
          </cell>
          <cell r="V291" t="str">
            <v xml:space="preserve"> </v>
          </cell>
          <cell r="W291">
            <v>12</v>
          </cell>
          <cell r="X291">
            <v>1.1666666666666667</v>
          </cell>
          <cell r="Y291">
            <v>14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 t="str">
            <v xml:space="preserve"> </v>
          </cell>
          <cell r="AE291" t="str">
            <v xml:space="preserve"> 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4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8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14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</row>
        <row r="292">
          <cell r="B292">
            <v>8560</v>
          </cell>
          <cell r="C292" t="str">
            <v>RETAILER</v>
          </cell>
          <cell r="D292" t="str">
            <v>RETAILER</v>
          </cell>
          <cell r="E292" t="str">
            <v>PNEUHAUS STAEHELI</v>
          </cell>
          <cell r="F292" t="str">
            <v>STAEHELI DANIEL</v>
          </cell>
          <cell r="G292" t="str">
            <v>Staeheli Daniel</v>
          </cell>
          <cell r="H292" t="str">
            <v>ST.GALLERSTR. 32</v>
          </cell>
          <cell r="I292" t="str">
            <v>9325 ROGGWIL TG</v>
          </cell>
          <cell r="J292" t="str">
            <v xml:space="preserve"> </v>
          </cell>
          <cell r="K292" t="str">
            <v>071 455 22 20</v>
          </cell>
          <cell r="L292" t="str">
            <v xml:space="preserve"> </v>
          </cell>
          <cell r="M292" t="str">
            <v>staeheli_reifen@bluewin.ch</v>
          </cell>
          <cell r="N292" t="str">
            <v xml:space="preserve"> </v>
          </cell>
          <cell r="O292">
            <v>0</v>
          </cell>
          <cell r="P292">
            <v>68</v>
          </cell>
          <cell r="Q292">
            <v>1</v>
          </cell>
          <cell r="R292">
            <v>0</v>
          </cell>
          <cell r="S292" t="str">
            <v xml:space="preserve"> </v>
          </cell>
          <cell r="T292" t="str">
            <v>PKW / SUV / VAN unverändert zu 1. September 2017</v>
          </cell>
          <cell r="U292" t="str">
            <v xml:space="preserve">Cooper 4x4 „Off Road“, Preisanpassung 1.5% </v>
          </cell>
          <cell r="V292" t="str">
            <v xml:space="preserve"> </v>
          </cell>
          <cell r="W292">
            <v>23</v>
          </cell>
          <cell r="X292">
            <v>1.4347826086956521</v>
          </cell>
          <cell r="Y292">
            <v>33</v>
          </cell>
          <cell r="Z292">
            <v>0.51515151515151514</v>
          </cell>
          <cell r="AA292">
            <v>17</v>
          </cell>
          <cell r="AB292">
            <v>0</v>
          </cell>
          <cell r="AC292">
            <v>0</v>
          </cell>
          <cell r="AD292" t="str">
            <v xml:space="preserve"> </v>
          </cell>
          <cell r="AE292" t="str">
            <v xml:space="preserve"> 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8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15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8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25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8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9</v>
          </cell>
          <cell r="BU292">
            <v>0</v>
          </cell>
          <cell r="BV292">
            <v>0</v>
          </cell>
        </row>
        <row r="293">
          <cell r="B293">
            <v>8565</v>
          </cell>
          <cell r="C293" t="str">
            <v>RETAILER</v>
          </cell>
          <cell r="D293" t="str">
            <v>RETAILER</v>
          </cell>
          <cell r="E293" t="str">
            <v>GARAGE &amp; PNEUSHOP GUIDO HUG</v>
          </cell>
          <cell r="F293">
            <v>0</v>
          </cell>
          <cell r="G293" t="str">
            <v>Guido Hug</v>
          </cell>
          <cell r="H293" t="str">
            <v>BAHNHOFSTR. 103</v>
          </cell>
          <cell r="I293" t="str">
            <v>8500 FRAUENFELD TG</v>
          </cell>
          <cell r="J293" t="str">
            <v xml:space="preserve"> </v>
          </cell>
          <cell r="K293" t="str">
            <v>052 721 53 43</v>
          </cell>
          <cell r="L293" t="str">
            <v xml:space="preserve"> </v>
          </cell>
          <cell r="M293" t="str">
            <v>pneu-shop.hug@bluewin.ch</v>
          </cell>
          <cell r="N293" t="str">
            <v xml:space="preserve"> </v>
          </cell>
          <cell r="O293">
            <v>0</v>
          </cell>
          <cell r="P293">
            <v>68</v>
          </cell>
          <cell r="Q293">
            <v>1</v>
          </cell>
          <cell r="R293">
            <v>0</v>
          </cell>
          <cell r="S293" t="str">
            <v xml:space="preserve"> </v>
          </cell>
          <cell r="T293" t="str">
            <v>PKW / SUV / VAN unverändert zu 1. September 2017</v>
          </cell>
          <cell r="U293" t="str">
            <v xml:space="preserve">Cooper 4x4 „Off Road“, Preisanpassung 1.5% </v>
          </cell>
          <cell r="V293" t="str">
            <v xml:space="preserve"> 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8</v>
          </cell>
          <cell r="AB293">
            <v>0</v>
          </cell>
          <cell r="AC293">
            <v>0</v>
          </cell>
          <cell r="AD293" t="str">
            <v xml:space="preserve"> </v>
          </cell>
          <cell r="AE293" t="str">
            <v xml:space="preserve"> 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8</v>
          </cell>
          <cell r="BU293">
            <v>0</v>
          </cell>
          <cell r="BV293">
            <v>0</v>
          </cell>
        </row>
        <row r="294">
          <cell r="B294">
            <v>8602</v>
          </cell>
          <cell r="C294" t="str">
            <v>RETAILER</v>
          </cell>
          <cell r="D294" t="str">
            <v>RETAILER</v>
          </cell>
          <cell r="E294" t="str">
            <v>PNEUCENTER GROB GMBH</v>
          </cell>
          <cell r="F294">
            <v>0</v>
          </cell>
          <cell r="G294" t="str">
            <v xml:space="preserve"> </v>
          </cell>
          <cell r="H294" t="str">
            <v>FAEHRHUETTENSTR. 19</v>
          </cell>
          <cell r="I294" t="str">
            <v>9477 TRUEBBACH</v>
          </cell>
          <cell r="J294" t="str">
            <v xml:space="preserve"> </v>
          </cell>
          <cell r="K294" t="str">
            <v>081 783 29 45</v>
          </cell>
          <cell r="L294" t="str">
            <v xml:space="preserve"> </v>
          </cell>
          <cell r="M294" t="str">
            <v>info@pneuprofi.ch</v>
          </cell>
          <cell r="N294" t="str">
            <v xml:space="preserve"> </v>
          </cell>
          <cell r="O294">
            <v>0</v>
          </cell>
          <cell r="P294">
            <v>68</v>
          </cell>
          <cell r="Q294">
            <v>1</v>
          </cell>
          <cell r="R294">
            <v>0</v>
          </cell>
          <cell r="S294" t="str">
            <v xml:space="preserve"> </v>
          </cell>
          <cell r="T294" t="str">
            <v>PKW / SUV / VAN unverändert zu 1. September 2017</v>
          </cell>
          <cell r="U294" t="str">
            <v xml:space="preserve">Cooper 4x4 „Off Road“, Preisanpassung 1.5% </v>
          </cell>
          <cell r="V294" t="str">
            <v xml:space="preserve"> </v>
          </cell>
          <cell r="W294">
            <v>31</v>
          </cell>
          <cell r="X294">
            <v>0.25806451612903225</v>
          </cell>
          <cell r="Y294">
            <v>8</v>
          </cell>
          <cell r="Z294">
            <v>0.5</v>
          </cell>
          <cell r="AA294">
            <v>4</v>
          </cell>
          <cell r="AB294">
            <v>0</v>
          </cell>
          <cell r="AC294">
            <v>0</v>
          </cell>
          <cell r="AD294" t="str">
            <v>f85008602rg</v>
          </cell>
          <cell r="AE294" t="str">
            <v xml:space="preserve"> 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24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7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4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4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4</v>
          </cell>
          <cell r="BU294">
            <v>0</v>
          </cell>
          <cell r="BV294">
            <v>0</v>
          </cell>
        </row>
        <row r="295">
          <cell r="B295">
            <v>8902</v>
          </cell>
          <cell r="C295" t="str">
            <v>RETAILER</v>
          </cell>
          <cell r="D295" t="str">
            <v>RETAILER</v>
          </cell>
          <cell r="E295" t="str">
            <v>PNEU MENZI AG</v>
          </cell>
          <cell r="F295" t="str">
            <v xml:space="preserve"> </v>
          </cell>
          <cell r="G295" t="str">
            <v>Fritz Menzi</v>
          </cell>
          <cell r="H295" t="str">
            <v>STERNENHALDE 1</v>
          </cell>
          <cell r="I295" t="str">
            <v>8733 ESCHENBACH</v>
          </cell>
          <cell r="J295" t="str">
            <v xml:space="preserve"> </v>
          </cell>
          <cell r="K295" t="str">
            <v>055 282 16 16</v>
          </cell>
          <cell r="L295" t="str">
            <v xml:space="preserve"> </v>
          </cell>
          <cell r="M295" t="str">
            <v>info@pneumenzi.ch</v>
          </cell>
          <cell r="N295" t="str">
            <v>verkauf@pneumenzi.ch</v>
          </cell>
          <cell r="O295">
            <v>0</v>
          </cell>
          <cell r="P295">
            <v>68</v>
          </cell>
          <cell r="Q295">
            <v>1</v>
          </cell>
          <cell r="R295" t="str">
            <v xml:space="preserve"> </v>
          </cell>
          <cell r="S295" t="str">
            <v xml:space="preserve"> </v>
          </cell>
          <cell r="T295" t="str">
            <v>PKW / SUV / VAN unverändert zu 1. September 2017</v>
          </cell>
          <cell r="U295" t="str">
            <v xml:space="preserve">Cooper 4x4 „Off Road“, Preisanpassung 1.5% 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 t="str">
            <v xml:space="preserve"> </v>
          </cell>
          <cell r="AE295" t="str">
            <v xml:space="preserve"> </v>
          </cell>
          <cell r="AF295">
            <v>0</v>
          </cell>
          <cell r="AG295" t="str">
            <v xml:space="preserve"> </v>
          </cell>
          <cell r="AH295" t="str">
            <v xml:space="preserve"> 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</row>
        <row r="296">
          <cell r="B296">
            <v>58653</v>
          </cell>
          <cell r="C296" t="str">
            <v>RETAILER</v>
          </cell>
          <cell r="D296" t="str">
            <v>RETAILER</v>
          </cell>
          <cell r="E296" t="str">
            <v>PNEU TURCHI</v>
          </cell>
          <cell r="F296" t="str">
            <v>TURCHI RICARDO</v>
          </cell>
          <cell r="G296" t="str">
            <v>Turchi Ricardo</v>
          </cell>
          <cell r="H296" t="str">
            <v>RIEDACKERSTR. 7b</v>
          </cell>
          <cell r="I296" t="str">
            <v>8153 RUEMLANG</v>
          </cell>
          <cell r="J296" t="str">
            <v xml:space="preserve"> </v>
          </cell>
          <cell r="K296" t="str">
            <v>044 818 02 15</v>
          </cell>
          <cell r="L296" t="str">
            <v xml:space="preserve"> </v>
          </cell>
          <cell r="M296" t="str">
            <v>turchi.pneu@bluewin.ch</v>
          </cell>
          <cell r="N296" t="str">
            <v xml:space="preserve"> </v>
          </cell>
          <cell r="O296">
            <v>0</v>
          </cell>
          <cell r="P296">
            <v>68</v>
          </cell>
          <cell r="Q296">
            <v>1</v>
          </cell>
          <cell r="R296">
            <v>0</v>
          </cell>
          <cell r="S296" t="str">
            <v xml:space="preserve"> </v>
          </cell>
          <cell r="T296" t="str">
            <v>PKW / SUV / VAN unverändert zu 1. September 2017</v>
          </cell>
          <cell r="U296" t="str">
            <v xml:space="preserve">Cooper 4x4 „Off Road“, Preisanpassung 1.5% </v>
          </cell>
          <cell r="V296" t="str">
            <v xml:space="preserve"> 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 t="str">
            <v xml:space="preserve"> </v>
          </cell>
          <cell r="AE296" t="str">
            <v xml:space="preserve"> 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</row>
        <row r="297">
          <cell r="B297">
            <v>58658</v>
          </cell>
          <cell r="C297" t="str">
            <v>RETAILER</v>
          </cell>
          <cell r="D297" t="str">
            <v>RETAILER</v>
          </cell>
          <cell r="E297" t="str">
            <v>TOP REIFEN GMBH</v>
          </cell>
          <cell r="F297" t="str">
            <v>PNEUHANDEL,REPARATUREN</v>
          </cell>
          <cell r="G297" t="str">
            <v xml:space="preserve"> </v>
          </cell>
          <cell r="H297" t="str">
            <v>RIGIWEG 25</v>
          </cell>
          <cell r="I297" t="str">
            <v>6343 HOLZHAEUSERN ZG</v>
          </cell>
          <cell r="J297" t="str">
            <v xml:space="preserve"> </v>
          </cell>
          <cell r="K297" t="str">
            <v>041 790 14 17</v>
          </cell>
          <cell r="L297" t="str">
            <v xml:space="preserve"> </v>
          </cell>
          <cell r="M297" t="str">
            <v>info@topreifen.ch</v>
          </cell>
          <cell r="N297" t="str">
            <v xml:space="preserve"> </v>
          </cell>
          <cell r="O297">
            <v>0</v>
          </cell>
          <cell r="P297">
            <v>68</v>
          </cell>
          <cell r="Q297">
            <v>1</v>
          </cell>
          <cell r="R297">
            <v>0</v>
          </cell>
          <cell r="S297" t="str">
            <v xml:space="preserve"> </v>
          </cell>
          <cell r="T297" t="str">
            <v>PKW / SUV / VAN unverändert zu 1. September 2017</v>
          </cell>
          <cell r="U297" t="str">
            <v xml:space="preserve">Cooper 4x4 „Off Road“, Preisanpassung 1.5% </v>
          </cell>
          <cell r="V297" t="str">
            <v xml:space="preserve"> </v>
          </cell>
          <cell r="W297">
            <v>145</v>
          </cell>
          <cell r="X297">
            <v>0.1310344827586207</v>
          </cell>
          <cell r="Y297">
            <v>19</v>
          </cell>
          <cell r="Z297">
            <v>0.63157894736842102</v>
          </cell>
          <cell r="AA297">
            <v>12</v>
          </cell>
          <cell r="AB297">
            <v>0</v>
          </cell>
          <cell r="AC297">
            <v>0</v>
          </cell>
          <cell r="AD297" t="str">
            <v>F85058658rr</v>
          </cell>
          <cell r="AE297" t="str">
            <v xml:space="preserve"> 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145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19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8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4</v>
          </cell>
          <cell r="BU297">
            <v>0</v>
          </cell>
          <cell r="BV297">
            <v>0</v>
          </cell>
        </row>
        <row r="298">
          <cell r="B298">
            <v>58718</v>
          </cell>
          <cell r="C298" t="str">
            <v>CAR DEALER</v>
          </cell>
          <cell r="D298" t="str">
            <v>CAR DEALER</v>
          </cell>
          <cell r="E298" t="str">
            <v>AUTOSERVICEHUUS AG</v>
          </cell>
          <cell r="F298" t="str">
            <v>SCHELBERT OTHMAR</v>
          </cell>
          <cell r="G298" t="str">
            <v>Schelbert Othmar</v>
          </cell>
          <cell r="H298" t="str">
            <v>SCHWYZERSTR. 21A</v>
          </cell>
          <cell r="I298" t="str">
            <v>6440 BRUNNEN SZ</v>
          </cell>
          <cell r="J298" t="str">
            <v xml:space="preserve"> </v>
          </cell>
          <cell r="K298" t="str">
            <v>041 822 04 44</v>
          </cell>
          <cell r="L298" t="str">
            <v xml:space="preserve"> </v>
          </cell>
          <cell r="M298" t="str">
            <v>info@autoservicehuus.ch</v>
          </cell>
          <cell r="N298" t="str">
            <v xml:space="preserve"> </v>
          </cell>
          <cell r="O298">
            <v>0</v>
          </cell>
          <cell r="P298">
            <v>68</v>
          </cell>
          <cell r="Q298">
            <v>1</v>
          </cell>
          <cell r="R298">
            <v>0</v>
          </cell>
          <cell r="S298" t="str">
            <v xml:space="preserve"> </v>
          </cell>
          <cell r="T298" t="str">
            <v>PKW / SUV / VAN unverändert zu 1. September 2017</v>
          </cell>
          <cell r="U298" t="str">
            <v xml:space="preserve">Cooper 4x4 „Off Road“, Preisanpassung 1.5% </v>
          </cell>
          <cell r="V298" t="str">
            <v xml:space="preserve"> </v>
          </cell>
          <cell r="W298">
            <v>24</v>
          </cell>
          <cell r="X298">
            <v>0.33333333333333331</v>
          </cell>
          <cell r="Y298">
            <v>8</v>
          </cell>
          <cell r="Z298">
            <v>0</v>
          </cell>
          <cell r="AA298">
            <v>0</v>
          </cell>
          <cell r="AB298">
            <v>0</v>
          </cell>
          <cell r="AC298" t="str">
            <v xml:space="preserve"> </v>
          </cell>
          <cell r="AD298" t="str">
            <v xml:space="preserve"> </v>
          </cell>
          <cell r="AE298" t="str">
            <v xml:space="preserve"> 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20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4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4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4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</row>
        <row r="299">
          <cell r="B299">
            <v>58797</v>
          </cell>
          <cell r="C299" t="str">
            <v>CAR DEALER</v>
          </cell>
          <cell r="D299" t="str">
            <v>CAR DEALER</v>
          </cell>
          <cell r="E299" t="str">
            <v>BONGETTI CAMILLO</v>
          </cell>
          <cell r="F299" t="str">
            <v>MOTOS &amp; SCOOTER</v>
          </cell>
          <cell r="G299" t="str">
            <v xml:space="preserve"> </v>
          </cell>
          <cell r="H299" t="str">
            <v>CHO D'PUNT 31</v>
          </cell>
          <cell r="I299" t="str">
            <v>7503 SAMEDAN</v>
          </cell>
          <cell r="J299" t="str">
            <v xml:space="preserve"> </v>
          </cell>
          <cell r="K299" t="str">
            <v>081 852 46 97</v>
          </cell>
          <cell r="L299" t="str">
            <v xml:space="preserve"> </v>
          </cell>
          <cell r="M299" t="str">
            <v>c.bongetti@bluewin.ch</v>
          </cell>
          <cell r="N299" t="str">
            <v xml:space="preserve"> </v>
          </cell>
          <cell r="O299">
            <v>0</v>
          </cell>
          <cell r="P299">
            <v>68</v>
          </cell>
          <cell r="Q299">
            <v>1</v>
          </cell>
          <cell r="R299">
            <v>0</v>
          </cell>
          <cell r="S299" t="str">
            <v xml:space="preserve"> </v>
          </cell>
          <cell r="T299" t="str">
            <v>PKW / SUV / VAN unverändert zu 1. September 2017</v>
          </cell>
          <cell r="U299" t="str">
            <v xml:space="preserve">Cooper 4x4 „Off Road“, Preisanpassung 1.5% </v>
          </cell>
          <cell r="V299" t="str">
            <v xml:space="preserve"> </v>
          </cell>
          <cell r="W299">
            <v>23</v>
          </cell>
          <cell r="X299">
            <v>0.17391304347826086</v>
          </cell>
          <cell r="Y299">
            <v>4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 t="str">
            <v xml:space="preserve"> </v>
          </cell>
          <cell r="AE299" t="str">
            <v xml:space="preserve"> 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18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5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4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</row>
        <row r="300">
          <cell r="B300">
            <v>58831</v>
          </cell>
          <cell r="C300" t="str">
            <v>CAR DEALER</v>
          </cell>
          <cell r="D300" t="str">
            <v>CAR DEALER</v>
          </cell>
          <cell r="E300" t="str">
            <v>CHURFIRSTEN GARAGE AG</v>
          </cell>
          <cell r="F300" t="str">
            <v xml:space="preserve"> </v>
          </cell>
          <cell r="G300" t="str">
            <v>Rene Metzger</v>
          </cell>
          <cell r="H300" t="str">
            <v>HAUPTSTRASSE 21</v>
          </cell>
          <cell r="I300" t="str">
            <v>9656 ALT ST. JOHAN</v>
          </cell>
          <cell r="J300" t="str">
            <v xml:space="preserve"> </v>
          </cell>
          <cell r="K300" t="str">
            <v xml:space="preserve"> </v>
          </cell>
          <cell r="L300" t="str">
            <v xml:space="preserve"> </v>
          </cell>
          <cell r="M300" t="str">
            <v xml:space="preserve"> </v>
          </cell>
          <cell r="N300" t="str">
            <v xml:space="preserve"> </v>
          </cell>
          <cell r="O300">
            <v>0</v>
          </cell>
          <cell r="P300">
            <v>68</v>
          </cell>
          <cell r="Q300">
            <v>1</v>
          </cell>
          <cell r="R300">
            <v>0</v>
          </cell>
          <cell r="S300" t="str">
            <v xml:space="preserve"> </v>
          </cell>
          <cell r="T300" t="str">
            <v>PKW / SUV / VAN unverändert zu 1. September 2017</v>
          </cell>
          <cell r="U300" t="str">
            <v xml:space="preserve">Cooper 4x4 „Off Road“, Preisanpassung 1.5% 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 t="str">
            <v xml:space="preserve"> </v>
          </cell>
          <cell r="AE300" t="str">
            <v xml:space="preserve"> 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</row>
        <row r="301">
          <cell r="B301">
            <v>58898</v>
          </cell>
          <cell r="C301" t="str">
            <v>RETAILER</v>
          </cell>
          <cell r="D301" t="str">
            <v>RETAILER</v>
          </cell>
          <cell r="E301" t="str">
            <v>AGIP SERVICE NEUHAUSEN</v>
          </cell>
          <cell r="F301" t="str">
            <v>ANTON BASCHUNG</v>
          </cell>
          <cell r="G301" t="str">
            <v>Anton Baschung</v>
          </cell>
          <cell r="H301" t="str">
            <v>KLETTGAUERSTR. 78</v>
          </cell>
          <cell r="I301" t="str">
            <v>8212 NEUHAUSEN AM RHEINFALL</v>
          </cell>
          <cell r="J301" t="str">
            <v xml:space="preserve"> </v>
          </cell>
          <cell r="K301" t="str">
            <v>052 672 74 52</v>
          </cell>
          <cell r="L301" t="str">
            <v xml:space="preserve"> </v>
          </cell>
          <cell r="M301" t="str">
            <v>baschip@echtgold.ch</v>
          </cell>
          <cell r="N301" t="str">
            <v xml:space="preserve"> </v>
          </cell>
          <cell r="O301">
            <v>0</v>
          </cell>
          <cell r="P301">
            <v>68</v>
          </cell>
          <cell r="Q301">
            <v>1</v>
          </cell>
          <cell r="R301">
            <v>0</v>
          </cell>
          <cell r="S301" t="str">
            <v xml:space="preserve"> </v>
          </cell>
          <cell r="T301" t="str">
            <v>PKW / SUV / VAN unverändert zu 1. September 2017</v>
          </cell>
          <cell r="U301" t="str">
            <v xml:space="preserve">Cooper 4x4 „Off Road“, Preisanpassung 1.5% </v>
          </cell>
          <cell r="V301" t="str">
            <v xml:space="preserve"> </v>
          </cell>
          <cell r="W301">
            <v>379</v>
          </cell>
          <cell r="X301">
            <v>0.60422163588390498</v>
          </cell>
          <cell r="Y301">
            <v>229</v>
          </cell>
          <cell r="Z301">
            <v>0.69868995633187769</v>
          </cell>
          <cell r="AA301">
            <v>160</v>
          </cell>
          <cell r="AB301">
            <v>0</v>
          </cell>
          <cell r="AC301">
            <v>0</v>
          </cell>
          <cell r="AD301" t="str">
            <v xml:space="preserve"> </v>
          </cell>
          <cell r="AE301" t="str">
            <v xml:space="preserve"> </v>
          </cell>
          <cell r="AF301">
            <v>0</v>
          </cell>
          <cell r="AG301">
            <v>109</v>
          </cell>
          <cell r="AH301">
            <v>0</v>
          </cell>
          <cell r="AI301">
            <v>0</v>
          </cell>
          <cell r="AJ301">
            <v>109</v>
          </cell>
          <cell r="AK301">
            <v>289</v>
          </cell>
          <cell r="AL301">
            <v>42263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90</v>
          </cell>
          <cell r="AS301">
            <v>0</v>
          </cell>
          <cell r="AT301">
            <v>0</v>
          </cell>
          <cell r="AU301">
            <v>90</v>
          </cell>
          <cell r="AV301">
            <v>0</v>
          </cell>
          <cell r="AW301">
            <v>0</v>
          </cell>
          <cell r="AX301">
            <v>90</v>
          </cell>
          <cell r="AY301">
            <v>116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113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95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65</v>
          </cell>
          <cell r="BU301">
            <v>0</v>
          </cell>
          <cell r="BV301">
            <v>0</v>
          </cell>
        </row>
        <row r="302">
          <cell r="B302">
            <v>68958</v>
          </cell>
          <cell r="C302" t="str">
            <v>RETAILER</v>
          </cell>
          <cell r="D302" t="str">
            <v>RETAILER</v>
          </cell>
          <cell r="E302" t="str">
            <v>TREMPEL-GARAGE GMBH</v>
          </cell>
          <cell r="F302" t="str">
            <v xml:space="preserve"> </v>
          </cell>
          <cell r="G302" t="str">
            <v>Werner Wittenwiler</v>
          </cell>
          <cell r="H302" t="str">
            <v>HOF 1832</v>
          </cell>
          <cell r="I302" t="str">
            <v>9643 KRUMMENAU</v>
          </cell>
          <cell r="J302" t="str">
            <v xml:space="preserve"> </v>
          </cell>
          <cell r="K302" t="str">
            <v>071 994 33 20</v>
          </cell>
          <cell r="L302" t="str">
            <v xml:space="preserve"> </v>
          </cell>
          <cell r="M302" t="str">
            <v>trempel-garage@bluewin.ch</v>
          </cell>
          <cell r="N302" t="str">
            <v xml:space="preserve"> </v>
          </cell>
          <cell r="O302">
            <v>0</v>
          </cell>
          <cell r="P302">
            <v>68</v>
          </cell>
          <cell r="Q302">
            <v>1</v>
          </cell>
          <cell r="R302">
            <v>0</v>
          </cell>
          <cell r="S302" t="str">
            <v xml:space="preserve"> </v>
          </cell>
          <cell r="T302" t="str">
            <v>PKW / SUV / VAN unverändert zu 1. September 2017</v>
          </cell>
          <cell r="U302" t="str">
            <v xml:space="preserve">Cooper 4x4 „Off Road“, Preisanpassung 1.5% </v>
          </cell>
          <cell r="V302" t="str">
            <v xml:space="preserve"> </v>
          </cell>
          <cell r="W302">
            <v>154</v>
          </cell>
          <cell r="X302">
            <v>1.4285714285714286</v>
          </cell>
          <cell r="Y302">
            <v>220</v>
          </cell>
          <cell r="Z302">
            <v>0.88181818181818183</v>
          </cell>
          <cell r="AA302">
            <v>194</v>
          </cell>
          <cell r="AB302">
            <v>0</v>
          </cell>
          <cell r="AC302">
            <v>0</v>
          </cell>
          <cell r="AD302" t="str">
            <v>f8568958ww</v>
          </cell>
          <cell r="AE302" t="str">
            <v xml:space="preserve"> </v>
          </cell>
          <cell r="AF302">
            <v>0</v>
          </cell>
          <cell r="AG302">
            <v>40</v>
          </cell>
          <cell r="AH302">
            <v>0</v>
          </cell>
          <cell r="AI302">
            <v>0</v>
          </cell>
          <cell r="AJ302">
            <v>40</v>
          </cell>
          <cell r="AK302">
            <v>154</v>
          </cell>
          <cell r="AL302">
            <v>42285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60</v>
          </cell>
          <cell r="AV302">
            <v>0</v>
          </cell>
          <cell r="AW302">
            <v>0</v>
          </cell>
          <cell r="AX302">
            <v>60</v>
          </cell>
          <cell r="AY302">
            <v>150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70</v>
          </cell>
          <cell r="BG302">
            <v>0</v>
          </cell>
          <cell r="BH302">
            <v>0</v>
          </cell>
          <cell r="BI302">
            <v>104</v>
          </cell>
          <cell r="BJ302">
            <v>0</v>
          </cell>
          <cell r="BK302">
            <v>0</v>
          </cell>
          <cell r="BL302">
            <v>104</v>
          </cell>
          <cell r="BM302">
            <v>124</v>
          </cell>
          <cell r="BN302">
            <v>42958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70</v>
          </cell>
          <cell r="BU302">
            <v>0</v>
          </cell>
          <cell r="BV302">
            <v>0</v>
          </cell>
        </row>
        <row r="303">
          <cell r="B303">
            <v>68966</v>
          </cell>
          <cell r="C303" t="str">
            <v>RETAILER</v>
          </cell>
          <cell r="D303" t="str">
            <v>RETAILER</v>
          </cell>
          <cell r="E303" t="str">
            <v>MARANTELLI-PIANTA</v>
          </cell>
          <cell r="F303" t="str">
            <v xml:space="preserve"> </v>
          </cell>
          <cell r="G303" t="str">
            <v>Enrico Marantelli</v>
          </cell>
          <cell r="H303" t="str">
            <v>LI GERI 129</v>
          </cell>
          <cell r="I303" t="str">
            <v>7744 CAMPOCOLOGNO</v>
          </cell>
          <cell r="J303" t="str">
            <v xml:space="preserve"> </v>
          </cell>
          <cell r="K303" t="str">
            <v>081 846 57 55</v>
          </cell>
          <cell r="L303" t="str">
            <v xml:space="preserve"> </v>
          </cell>
          <cell r="M303" t="str">
            <v>enrico.marantelli@hotmail.com</v>
          </cell>
          <cell r="N303" t="str">
            <v xml:space="preserve"> </v>
          </cell>
          <cell r="O303">
            <v>0</v>
          </cell>
          <cell r="P303">
            <v>68</v>
          </cell>
          <cell r="Q303">
            <v>0</v>
          </cell>
          <cell r="R303">
            <v>0</v>
          </cell>
          <cell r="S303" t="str">
            <v xml:space="preserve"> </v>
          </cell>
          <cell r="T303" t="str">
            <v>PKW / SUV / VAN unverändert zu 1. September 2017</v>
          </cell>
          <cell r="U303" t="str">
            <v xml:space="preserve">Cooper 4x4 „Off Road“, Preisanpassung 1.5% </v>
          </cell>
          <cell r="V303" t="str">
            <v xml:space="preserve"> </v>
          </cell>
          <cell r="W303">
            <v>65</v>
          </cell>
          <cell r="X303">
            <v>2.4</v>
          </cell>
          <cell r="Y303">
            <v>156</v>
          </cell>
          <cell r="Z303">
            <v>0.71794871794871795</v>
          </cell>
          <cell r="AA303">
            <v>112</v>
          </cell>
          <cell r="AB303">
            <v>0</v>
          </cell>
          <cell r="AC303">
            <v>0</v>
          </cell>
          <cell r="AD303" t="str">
            <v xml:space="preserve"> </v>
          </cell>
          <cell r="AE303" t="str">
            <v xml:space="preserve"> 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33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32</v>
          </cell>
          <cell r="AS303">
            <v>0</v>
          </cell>
          <cell r="AT303">
            <v>0</v>
          </cell>
          <cell r="AU303">
            <v>42</v>
          </cell>
          <cell r="AV303">
            <v>0</v>
          </cell>
          <cell r="AW303">
            <v>0</v>
          </cell>
          <cell r="AX303">
            <v>42</v>
          </cell>
          <cell r="AY303">
            <v>86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70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28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84</v>
          </cell>
          <cell r="BU303">
            <v>0</v>
          </cell>
          <cell r="BV303">
            <v>0</v>
          </cell>
        </row>
        <row r="304">
          <cell r="B304">
            <v>68994</v>
          </cell>
          <cell r="C304" t="str">
            <v>RETAILER PLUS</v>
          </cell>
          <cell r="D304" t="str">
            <v>RETAILER PLUS</v>
          </cell>
          <cell r="E304" t="str">
            <v>PNEUSHOP SERGIO PALLAORO GmbH</v>
          </cell>
          <cell r="F304">
            <v>0</v>
          </cell>
          <cell r="G304" t="str">
            <v>Sergio Pallaoro</v>
          </cell>
          <cell r="H304" t="str">
            <v>BRANDSTR. 26</v>
          </cell>
          <cell r="I304" t="str">
            <v>8952 SCHLIEREN</v>
          </cell>
          <cell r="J304" t="str">
            <v xml:space="preserve"> </v>
          </cell>
          <cell r="K304" t="str">
            <v>043 819 08 08</v>
          </cell>
          <cell r="L304" t="str">
            <v>078 753 22 11</v>
          </cell>
          <cell r="M304" t="str">
            <v>pneushop@pallaoro.ch</v>
          </cell>
          <cell r="N304" t="str">
            <v xml:space="preserve"> </v>
          </cell>
          <cell r="O304">
            <v>0</v>
          </cell>
          <cell r="P304">
            <v>68</v>
          </cell>
          <cell r="Q304">
            <v>1</v>
          </cell>
          <cell r="R304">
            <v>0</v>
          </cell>
          <cell r="S304" t="str">
            <v xml:space="preserve"> </v>
          </cell>
          <cell r="T304" t="str">
            <v>PKW / SUV / VAN unverändert zu 1. September 2017</v>
          </cell>
          <cell r="U304" t="str">
            <v xml:space="preserve">Cooper 4x4 „Off Road“, Preisanpassung 1.5% </v>
          </cell>
          <cell r="V304" t="str">
            <v xml:space="preserve"> </v>
          </cell>
          <cell r="W304">
            <v>58</v>
          </cell>
          <cell r="X304">
            <v>1.8275862068965518</v>
          </cell>
          <cell r="Y304">
            <v>106</v>
          </cell>
          <cell r="Z304">
            <v>9.4339622641509441E-2</v>
          </cell>
          <cell r="AA304">
            <v>10</v>
          </cell>
          <cell r="AB304">
            <v>0</v>
          </cell>
          <cell r="AC304">
            <v>0</v>
          </cell>
          <cell r="AD304" t="str">
            <v>F85068994sp</v>
          </cell>
          <cell r="AE304" t="str">
            <v xml:space="preserve"> </v>
          </cell>
          <cell r="AF304">
            <v>0</v>
          </cell>
          <cell r="AG304">
            <v>40</v>
          </cell>
          <cell r="AH304">
            <v>0</v>
          </cell>
          <cell r="AI304">
            <v>0</v>
          </cell>
          <cell r="AJ304">
            <v>40</v>
          </cell>
          <cell r="AK304">
            <v>50</v>
          </cell>
          <cell r="AL304">
            <v>42202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8</v>
          </cell>
          <cell r="AS304">
            <v>0</v>
          </cell>
          <cell r="AT304">
            <v>0</v>
          </cell>
          <cell r="AU304">
            <v>40</v>
          </cell>
          <cell r="AV304">
            <v>0</v>
          </cell>
          <cell r="AW304">
            <v>0</v>
          </cell>
          <cell r="AX304">
            <v>40</v>
          </cell>
          <cell r="AY304">
            <v>60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46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6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4</v>
          </cell>
          <cell r="BU304">
            <v>0</v>
          </cell>
          <cell r="BV304">
            <v>0</v>
          </cell>
        </row>
        <row r="305">
          <cell r="B305">
            <v>69037</v>
          </cell>
          <cell r="C305" t="str">
            <v>RETAILER</v>
          </cell>
          <cell r="D305" t="str">
            <v>RETAILER</v>
          </cell>
          <cell r="E305" t="str">
            <v>PNEU ALEX</v>
          </cell>
          <cell r="F305" t="str">
            <v>ALEX E.RUEBER</v>
          </cell>
          <cell r="G305" t="str">
            <v>Alex E.Rueber</v>
          </cell>
          <cell r="H305" t="str">
            <v>BRUGGACHERSTRASSE 18</v>
          </cell>
          <cell r="I305" t="str">
            <v>8117 FAELLANDEN</v>
          </cell>
          <cell r="J305" t="str">
            <v xml:space="preserve"> </v>
          </cell>
          <cell r="K305" t="str">
            <v>044 577 06 52</v>
          </cell>
          <cell r="L305" t="str">
            <v xml:space="preserve"> </v>
          </cell>
          <cell r="M305" t="str">
            <v>info@pneu-alex.ch</v>
          </cell>
          <cell r="N305" t="str">
            <v xml:space="preserve"> </v>
          </cell>
          <cell r="O305">
            <v>0</v>
          </cell>
          <cell r="P305">
            <v>68</v>
          </cell>
          <cell r="Q305">
            <v>1</v>
          </cell>
          <cell r="R305">
            <v>0</v>
          </cell>
          <cell r="S305" t="str">
            <v xml:space="preserve"> </v>
          </cell>
          <cell r="T305" t="str">
            <v>PKW / SUV / VAN unverändert zu 1. September 2017</v>
          </cell>
          <cell r="U305" t="str">
            <v xml:space="preserve">Cooper 4x4 „Off Road“, Preisanpassung 1.5% </v>
          </cell>
          <cell r="V305" t="str">
            <v xml:space="preserve"> 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 t="str">
            <v xml:space="preserve"> </v>
          </cell>
          <cell r="AE305" t="str">
            <v xml:space="preserve"> 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</row>
        <row r="306">
          <cell r="B306">
            <v>69068</v>
          </cell>
          <cell r="C306" t="str">
            <v>RETAILER</v>
          </cell>
          <cell r="D306" t="str">
            <v>RETAILER</v>
          </cell>
          <cell r="E306" t="str">
            <v>PNEUHAUS GAEMPERLI GMBH</v>
          </cell>
          <cell r="F306">
            <v>0</v>
          </cell>
          <cell r="G306" t="str">
            <v xml:space="preserve"> </v>
          </cell>
          <cell r="H306" t="str">
            <v>LENZBUEHL / GLOTEN</v>
          </cell>
          <cell r="I306" t="str">
            <v>8370 SIRNACH</v>
          </cell>
          <cell r="J306" t="str">
            <v xml:space="preserve"> </v>
          </cell>
          <cell r="K306" t="str">
            <v>071 966 42 34</v>
          </cell>
          <cell r="L306" t="str">
            <v xml:space="preserve"> </v>
          </cell>
          <cell r="M306" t="str">
            <v>info@gaemperli.ch</v>
          </cell>
          <cell r="N306" t="str">
            <v xml:space="preserve"> </v>
          </cell>
          <cell r="O306">
            <v>0</v>
          </cell>
          <cell r="P306">
            <v>68</v>
          </cell>
          <cell r="Q306">
            <v>1</v>
          </cell>
          <cell r="R306">
            <v>0</v>
          </cell>
          <cell r="S306" t="str">
            <v xml:space="preserve"> </v>
          </cell>
          <cell r="T306" t="str">
            <v>PKW / SUV / VAN unverändert zu 1. September 2017</v>
          </cell>
          <cell r="U306" t="str">
            <v xml:space="preserve">Cooper 4x4 „Off Road“, Preisanpassung 1.5% </v>
          </cell>
          <cell r="V306" t="str">
            <v xml:space="preserve"> 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 t="str">
            <v xml:space="preserve"> </v>
          </cell>
          <cell r="AE306" t="str">
            <v xml:space="preserve"> 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</row>
        <row r="307">
          <cell r="B307">
            <v>69076</v>
          </cell>
          <cell r="C307" t="str">
            <v xml:space="preserve"> </v>
          </cell>
          <cell r="D307" t="str">
            <v xml:space="preserve"> </v>
          </cell>
          <cell r="E307" t="str">
            <v>DERENDINGER AG</v>
          </cell>
          <cell r="F307" t="str">
            <v>AUTOERSATZTEILE</v>
          </cell>
          <cell r="G307" t="str">
            <v xml:space="preserve"> </v>
          </cell>
          <cell r="H307" t="str">
            <v>BUECHSTR. 30</v>
          </cell>
          <cell r="I307" t="str">
            <v>8645 JONA SG</v>
          </cell>
          <cell r="J307" t="str">
            <v xml:space="preserve"> </v>
          </cell>
          <cell r="K307" t="str">
            <v>055 224 36 10</v>
          </cell>
          <cell r="L307" t="str">
            <v xml:space="preserve"> </v>
          </cell>
          <cell r="M307" t="str">
            <v>filjo@derendinger.ch</v>
          </cell>
          <cell r="N307" t="str">
            <v xml:space="preserve"> </v>
          </cell>
          <cell r="O307">
            <v>0</v>
          </cell>
          <cell r="P307">
            <v>68</v>
          </cell>
          <cell r="Q307">
            <v>1</v>
          </cell>
          <cell r="R307">
            <v>0</v>
          </cell>
          <cell r="S307" t="str">
            <v xml:space="preserve"> </v>
          </cell>
          <cell r="T307" t="str">
            <v>PKW / SUV / VAN unverändert zu 1. September 2017</v>
          </cell>
          <cell r="U307" t="str">
            <v xml:space="preserve">Cooper 4x4 „Off Road“, Preisanpassung 1.5% </v>
          </cell>
          <cell r="V307" t="str">
            <v xml:space="preserve"> 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4</v>
          </cell>
          <cell r="AB307">
            <v>0</v>
          </cell>
          <cell r="AC307">
            <v>0</v>
          </cell>
          <cell r="AD307" t="str">
            <v xml:space="preserve"> </v>
          </cell>
          <cell r="AE307" t="str">
            <v xml:space="preserve"> 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4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</row>
        <row r="308">
          <cell r="B308">
            <v>79108</v>
          </cell>
          <cell r="C308" t="str">
            <v>RETAILER PLUS FSTP</v>
          </cell>
          <cell r="D308" t="str">
            <v>RETAILER PLUS FSTP</v>
          </cell>
          <cell r="E308" t="str">
            <v>PNEU KRUESI</v>
          </cell>
          <cell r="F308" t="str">
            <v>KRUESI ROMAN</v>
          </cell>
          <cell r="G308" t="str">
            <v>Roman Krüsi</v>
          </cell>
          <cell r="H308" t="str">
            <v>ST.GALLERSTR. 45</v>
          </cell>
          <cell r="I308" t="str">
            <v>9302 KRONBUEHL</v>
          </cell>
          <cell r="J308" t="str">
            <v>Pneu Pool und First Stop</v>
          </cell>
          <cell r="K308" t="str">
            <v>071 298 38 83</v>
          </cell>
          <cell r="L308" t="str">
            <v xml:space="preserve"> </v>
          </cell>
          <cell r="M308" t="str">
            <v>office@pneu-kruesi.ch</v>
          </cell>
          <cell r="N308" t="str">
            <v xml:space="preserve"> </v>
          </cell>
          <cell r="O308">
            <v>0</v>
          </cell>
          <cell r="P308">
            <v>68</v>
          </cell>
          <cell r="Q308">
            <v>1</v>
          </cell>
          <cell r="R308">
            <v>0</v>
          </cell>
          <cell r="S308" t="str">
            <v xml:space="preserve"> </v>
          </cell>
          <cell r="T308" t="str">
            <v>PKW / SUV / VAN unverändert zu 1. September 2017</v>
          </cell>
          <cell r="U308" t="str">
            <v xml:space="preserve">Cooper 4x4 „Off Road“, Preisanpassung 1.5% </v>
          </cell>
          <cell r="V308" t="str">
            <v xml:space="preserve"> </v>
          </cell>
          <cell r="W308">
            <v>30</v>
          </cell>
          <cell r="X308">
            <v>0.3</v>
          </cell>
          <cell r="Y308">
            <v>9</v>
          </cell>
          <cell r="Z308">
            <v>2</v>
          </cell>
          <cell r="AA308">
            <v>18</v>
          </cell>
          <cell r="AB308">
            <v>0</v>
          </cell>
          <cell r="AC308">
            <v>0</v>
          </cell>
          <cell r="AD308" t="str">
            <v>F85079108rk</v>
          </cell>
          <cell r="AE308" t="str">
            <v>Web*04&amp;7$2!5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22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8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5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4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14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4</v>
          </cell>
          <cell r="BU308">
            <v>0</v>
          </cell>
          <cell r="BV308">
            <v>0</v>
          </cell>
        </row>
        <row r="309">
          <cell r="B309">
            <v>79114</v>
          </cell>
          <cell r="C309" t="str">
            <v xml:space="preserve"> </v>
          </cell>
          <cell r="D309" t="str">
            <v xml:space="preserve"> </v>
          </cell>
          <cell r="E309" t="str">
            <v>DERENDINGER AG</v>
          </cell>
          <cell r="F309" t="str">
            <v>AUTOERSATZTEILE</v>
          </cell>
          <cell r="G309" t="str">
            <v xml:space="preserve"> </v>
          </cell>
          <cell r="H309" t="str">
            <v>TECHNORAMAWEG 19</v>
          </cell>
          <cell r="I309" t="str">
            <v>8404 WINTERTHUR</v>
          </cell>
          <cell r="J309" t="str">
            <v xml:space="preserve"> </v>
          </cell>
          <cell r="K309" t="str">
            <v>052 244 38 10</v>
          </cell>
          <cell r="L309" t="str">
            <v xml:space="preserve"> </v>
          </cell>
          <cell r="M309" t="str">
            <v>filwt@derendinger.ch</v>
          </cell>
          <cell r="N309" t="str">
            <v xml:space="preserve"> </v>
          </cell>
          <cell r="O309">
            <v>0</v>
          </cell>
          <cell r="P309">
            <v>68</v>
          </cell>
          <cell r="Q309">
            <v>1</v>
          </cell>
          <cell r="R309">
            <v>0</v>
          </cell>
          <cell r="S309" t="str">
            <v xml:space="preserve"> </v>
          </cell>
          <cell r="T309" t="str">
            <v>PKW / SUV / VAN unverändert zu 1. September 2017</v>
          </cell>
          <cell r="U309" t="str">
            <v xml:space="preserve">Cooper 4x4 „Off Road“, Preisanpassung 1.5% </v>
          </cell>
          <cell r="V309" t="str">
            <v xml:space="preserve"> 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2</v>
          </cell>
          <cell r="AB309">
            <v>0</v>
          </cell>
          <cell r="AC309">
            <v>0</v>
          </cell>
          <cell r="AD309" t="str">
            <v xml:space="preserve"> </v>
          </cell>
          <cell r="AE309" t="str">
            <v xml:space="preserve"> 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2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0</v>
          </cell>
          <cell r="CV309">
            <v>0</v>
          </cell>
          <cell r="CW309">
            <v>0</v>
          </cell>
        </row>
        <row r="310">
          <cell r="B310">
            <v>79144</v>
          </cell>
          <cell r="C310" t="str">
            <v>CAR DEALER</v>
          </cell>
          <cell r="D310" t="str">
            <v>CAR DEALER</v>
          </cell>
          <cell r="E310" t="str">
            <v>GIGER AG, BEVER</v>
          </cell>
          <cell r="F310">
            <v>0</v>
          </cell>
          <cell r="G310" t="str">
            <v xml:space="preserve"> </v>
          </cell>
          <cell r="H310" t="str">
            <v>VIA CHARELS SUOT 3</v>
          </cell>
          <cell r="I310" t="str">
            <v>7502 BEVER</v>
          </cell>
          <cell r="J310" t="str">
            <v xml:space="preserve"> </v>
          </cell>
          <cell r="K310" t="str">
            <v>081 850 06 10</v>
          </cell>
          <cell r="L310" t="str">
            <v xml:space="preserve"> </v>
          </cell>
          <cell r="M310" t="str">
            <v>auto@giger-ag.ch</v>
          </cell>
          <cell r="N310" t="str">
            <v xml:space="preserve"> </v>
          </cell>
          <cell r="O310">
            <v>0</v>
          </cell>
          <cell r="P310">
            <v>68</v>
          </cell>
          <cell r="Q310">
            <v>1</v>
          </cell>
          <cell r="R310">
            <v>0</v>
          </cell>
          <cell r="S310" t="str">
            <v xml:space="preserve"> </v>
          </cell>
          <cell r="T310" t="str">
            <v>PKW / SUV / VAN unverändert zu 1. September 2017</v>
          </cell>
          <cell r="U310" t="str">
            <v xml:space="preserve">Cooper 4x4 „Off Road“, Preisanpassung 1.5% </v>
          </cell>
          <cell r="V310" t="str">
            <v xml:space="preserve"> 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 t="str">
            <v xml:space="preserve"> </v>
          </cell>
          <cell r="AE310" t="str">
            <v xml:space="preserve"> 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</row>
        <row r="311">
          <cell r="B311">
            <v>79186</v>
          </cell>
          <cell r="C311" t="str">
            <v>CAR DEALER</v>
          </cell>
          <cell r="D311" t="str">
            <v>CAR DEALER</v>
          </cell>
          <cell r="E311" t="str">
            <v>GARAGE ALTHERR</v>
          </cell>
          <cell r="F311" t="str">
            <v>MARTIN NIPP</v>
          </cell>
          <cell r="G311" t="str">
            <v>Martin Nipp</v>
          </cell>
          <cell r="H311" t="str">
            <v>IM ROESLE 7</v>
          </cell>
          <cell r="I311" t="str">
            <v>9494 SCHAAN FL</v>
          </cell>
          <cell r="J311" t="str">
            <v xml:space="preserve"> </v>
          </cell>
          <cell r="K311">
            <v>4232375050</v>
          </cell>
          <cell r="L311" t="str">
            <v xml:space="preserve"> </v>
          </cell>
          <cell r="M311" t="str">
            <v>riccardo.desandre@altherrag.li</v>
          </cell>
          <cell r="N311" t="str">
            <v xml:space="preserve"> </v>
          </cell>
          <cell r="O311">
            <v>0</v>
          </cell>
          <cell r="P311">
            <v>68</v>
          </cell>
          <cell r="Q311">
            <v>1</v>
          </cell>
          <cell r="R311">
            <v>0</v>
          </cell>
          <cell r="S311" t="str">
            <v xml:space="preserve"> </v>
          </cell>
          <cell r="T311" t="str">
            <v>PKW / SUV / VAN unverändert zu 1. September 2017</v>
          </cell>
          <cell r="U311" t="str">
            <v xml:space="preserve">Cooper 4x4 „Off Road“, Preisanpassung 1.5% </v>
          </cell>
          <cell r="V311" t="str">
            <v xml:space="preserve"> </v>
          </cell>
          <cell r="W311">
            <v>5</v>
          </cell>
          <cell r="X311">
            <v>0.2</v>
          </cell>
          <cell r="Y311">
            <v>1</v>
          </cell>
          <cell r="Z311">
            <v>4</v>
          </cell>
          <cell r="AA311">
            <v>4</v>
          </cell>
          <cell r="AB311">
            <v>0</v>
          </cell>
          <cell r="AC311">
            <v>0</v>
          </cell>
          <cell r="AD311" t="str">
            <v xml:space="preserve"> </v>
          </cell>
          <cell r="AE311" t="str">
            <v xml:space="preserve"> 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5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1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4</v>
          </cell>
          <cell r="BU311">
            <v>0</v>
          </cell>
          <cell r="BV311">
            <v>0</v>
          </cell>
        </row>
        <row r="312">
          <cell r="B312">
            <v>89108</v>
          </cell>
          <cell r="C312" t="str">
            <v>RETAILER</v>
          </cell>
          <cell r="D312" t="str">
            <v>RETAILER</v>
          </cell>
          <cell r="E312" t="str">
            <v>ALL 4 YOUR CAR</v>
          </cell>
          <cell r="F312" t="str">
            <v>AUTOGARAGE MILCHBUCK GMBH</v>
          </cell>
          <cell r="G312" t="str">
            <v>Gerhard Benz</v>
          </cell>
          <cell r="H312" t="str">
            <v>WEHNTALERSTRASSE 23</v>
          </cell>
          <cell r="I312" t="str">
            <v>8057 ZUERICH</v>
          </cell>
          <cell r="J312" t="str">
            <v xml:space="preserve"> </v>
          </cell>
          <cell r="K312" t="str">
            <v>043 343 19 51</v>
          </cell>
          <cell r="L312" t="str">
            <v xml:space="preserve"> </v>
          </cell>
          <cell r="M312" t="str">
            <v>info@milchbuckgarage.ch</v>
          </cell>
          <cell r="N312" t="str">
            <v xml:space="preserve"> </v>
          </cell>
          <cell r="O312">
            <v>0</v>
          </cell>
          <cell r="P312">
            <v>68</v>
          </cell>
          <cell r="Q312">
            <v>1</v>
          </cell>
          <cell r="R312">
            <v>0</v>
          </cell>
          <cell r="S312" t="str">
            <v xml:space="preserve"> </v>
          </cell>
          <cell r="T312" t="str">
            <v>PKW / SUV / VAN unverändert zu 1. September 2017</v>
          </cell>
          <cell r="U312" t="str">
            <v xml:space="preserve">Cooper 4x4 „Off Road“, Preisanpassung 1.5% </v>
          </cell>
          <cell r="V312" t="str">
            <v xml:space="preserve"> </v>
          </cell>
          <cell r="W312">
            <v>238</v>
          </cell>
          <cell r="X312">
            <v>1.1848739495798319</v>
          </cell>
          <cell r="Y312">
            <v>282</v>
          </cell>
          <cell r="Z312">
            <v>0.34042553191489361</v>
          </cell>
          <cell r="AA312">
            <v>96</v>
          </cell>
          <cell r="AB312">
            <v>0</v>
          </cell>
          <cell r="AC312">
            <v>0</v>
          </cell>
          <cell r="AD312" t="str">
            <v xml:space="preserve"> </v>
          </cell>
          <cell r="AE312" t="str">
            <v xml:space="preserve"> 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160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78</v>
          </cell>
          <cell r="AS312">
            <v>0</v>
          </cell>
          <cell r="AT312">
            <v>0</v>
          </cell>
          <cell r="AU312">
            <v>48</v>
          </cell>
          <cell r="AV312">
            <v>0</v>
          </cell>
          <cell r="AW312">
            <v>0</v>
          </cell>
          <cell r="AX312">
            <v>48</v>
          </cell>
          <cell r="AY312">
            <v>170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112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58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38</v>
          </cell>
          <cell r="BU312">
            <v>0</v>
          </cell>
          <cell r="BV312">
            <v>0</v>
          </cell>
        </row>
        <row r="313">
          <cell r="B313">
            <v>89137</v>
          </cell>
          <cell r="C313" t="str">
            <v xml:space="preserve"> </v>
          </cell>
          <cell r="D313" t="str">
            <v xml:space="preserve"> </v>
          </cell>
          <cell r="E313" t="str">
            <v>DRIVER CENTER AADORF</v>
          </cell>
          <cell r="F313">
            <v>0</v>
          </cell>
          <cell r="G313" t="str">
            <v>Beat Meyer</v>
          </cell>
          <cell r="H313" t="str">
            <v>WITTENWILERSTRASSE 27</v>
          </cell>
          <cell r="I313" t="str">
            <v>8355 AADORF</v>
          </cell>
          <cell r="J313" t="str">
            <v xml:space="preserve"> </v>
          </cell>
          <cell r="K313" t="str">
            <v>052 368 00 88</v>
          </cell>
          <cell r="L313" t="str">
            <v>079 535 72 77</v>
          </cell>
          <cell r="M313" t="str">
            <v>filiale.aadorf@agom.ch</v>
          </cell>
          <cell r="N313" t="str">
            <v>beat.meyer@agom.ch</v>
          </cell>
          <cell r="O313">
            <v>0</v>
          </cell>
          <cell r="P313">
            <v>68</v>
          </cell>
          <cell r="Q313">
            <v>1</v>
          </cell>
          <cell r="R313">
            <v>0</v>
          </cell>
          <cell r="S313" t="str">
            <v xml:space="preserve"> </v>
          </cell>
          <cell r="T313" t="str">
            <v>PKW / SUV / VAN unverändert zu 1. September 2017</v>
          </cell>
          <cell r="U313" t="str">
            <v xml:space="preserve">Cooper 4x4 „Off Road“, Preisanpassung 1.5% </v>
          </cell>
          <cell r="V313" t="str">
            <v xml:space="preserve"> </v>
          </cell>
          <cell r="W313">
            <v>34</v>
          </cell>
          <cell r="X313">
            <v>1.1470588235294117</v>
          </cell>
          <cell r="Y313">
            <v>39</v>
          </cell>
          <cell r="Z313">
            <v>1.3076923076923077</v>
          </cell>
          <cell r="AA313">
            <v>51</v>
          </cell>
          <cell r="AB313">
            <v>0</v>
          </cell>
          <cell r="AC313">
            <v>0</v>
          </cell>
          <cell r="AD313" t="str">
            <v xml:space="preserve"> F8589137bm</v>
          </cell>
          <cell r="AE313" t="str">
            <v>Welcome@123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28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6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25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14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2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49</v>
          </cell>
          <cell r="BU313">
            <v>0</v>
          </cell>
          <cell r="BV313">
            <v>0</v>
          </cell>
        </row>
        <row r="314">
          <cell r="B314">
            <v>89139</v>
          </cell>
          <cell r="C314" t="str">
            <v>CAR DEALER</v>
          </cell>
          <cell r="D314" t="str">
            <v>CAR DEALER</v>
          </cell>
          <cell r="E314" t="str">
            <v>GEBR. BRAND</v>
          </cell>
          <cell r="F314" t="str">
            <v>GARAGE</v>
          </cell>
          <cell r="G314" t="str">
            <v xml:space="preserve"> </v>
          </cell>
          <cell r="H314" t="str">
            <v>WETTSWILERSTRASSE 15</v>
          </cell>
          <cell r="I314" t="str">
            <v>8903 BIRMENSDORF</v>
          </cell>
          <cell r="J314" t="str">
            <v xml:space="preserve"> </v>
          </cell>
          <cell r="K314" t="str">
            <v>044 737 13 43</v>
          </cell>
          <cell r="L314" t="str">
            <v xml:space="preserve"> </v>
          </cell>
          <cell r="M314" t="str">
            <v>garagebrand@bluewin.ch</v>
          </cell>
          <cell r="N314" t="str">
            <v xml:space="preserve"> </v>
          </cell>
          <cell r="O314">
            <v>0</v>
          </cell>
          <cell r="P314">
            <v>68</v>
          </cell>
          <cell r="Q314">
            <v>1</v>
          </cell>
          <cell r="R314">
            <v>0</v>
          </cell>
          <cell r="S314" t="str">
            <v xml:space="preserve"> </v>
          </cell>
          <cell r="T314" t="str">
            <v>PKW / SUV / VAN unverändert zu 1. September 2017</v>
          </cell>
          <cell r="U314" t="str">
            <v xml:space="preserve">Cooper 4x4 „Off Road“, Preisanpassung 1.5% </v>
          </cell>
          <cell r="V314" t="str">
            <v xml:space="preserve"> 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 t="str">
            <v xml:space="preserve"> </v>
          </cell>
          <cell r="AE314" t="str">
            <v xml:space="preserve"> 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</row>
        <row r="315">
          <cell r="B315">
            <v>89140</v>
          </cell>
          <cell r="C315" t="str">
            <v>CAR DEALER</v>
          </cell>
          <cell r="D315" t="str">
            <v>CAR DEALER</v>
          </cell>
          <cell r="E315" t="str">
            <v>SEEZTAL GARAGE GMBH</v>
          </cell>
          <cell r="F315" t="str">
            <v>PW UND NUTZFAHRZEUGE</v>
          </cell>
          <cell r="G315" t="str">
            <v xml:space="preserve"> </v>
          </cell>
          <cell r="H315" t="str">
            <v>ZEUGHAUSSTR. 14</v>
          </cell>
          <cell r="I315" t="str">
            <v>8887 MELS</v>
          </cell>
          <cell r="J315" t="str">
            <v xml:space="preserve"> </v>
          </cell>
          <cell r="K315" t="str">
            <v>081 710 60 40</v>
          </cell>
          <cell r="L315" t="str">
            <v xml:space="preserve"> </v>
          </cell>
          <cell r="M315" t="str">
            <v>info@seeztalgarage.ch</v>
          </cell>
          <cell r="N315" t="str">
            <v xml:space="preserve"> </v>
          </cell>
          <cell r="O315">
            <v>0</v>
          </cell>
          <cell r="P315">
            <v>68</v>
          </cell>
          <cell r="Q315">
            <v>1</v>
          </cell>
          <cell r="R315">
            <v>0</v>
          </cell>
          <cell r="S315" t="str">
            <v xml:space="preserve"> </v>
          </cell>
          <cell r="T315" t="str">
            <v>PKW / SUV / VAN unverändert zu 1. September 2017</v>
          </cell>
          <cell r="U315" t="str">
            <v xml:space="preserve">Cooper 4x4 „Off Road“, Preisanpassung 1.5% </v>
          </cell>
          <cell r="V315" t="str">
            <v xml:space="preserve"> </v>
          </cell>
          <cell r="W315">
            <v>4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 t="str">
            <v xml:space="preserve"> </v>
          </cell>
          <cell r="AE315" t="str">
            <v xml:space="preserve"> 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4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</row>
        <row r="316">
          <cell r="B316">
            <v>89141</v>
          </cell>
          <cell r="C316" t="str">
            <v>CAR DEALER</v>
          </cell>
          <cell r="D316" t="str">
            <v>CAR DEALER</v>
          </cell>
          <cell r="E316" t="str">
            <v>FRANZ AG</v>
          </cell>
          <cell r="F316" t="str">
            <v>HERR SCHOCH</v>
          </cell>
          <cell r="G316" t="str">
            <v>Herr Schoch</v>
          </cell>
          <cell r="H316" t="str">
            <v>ST.GALLER-STRASSE 106</v>
          </cell>
          <cell r="I316" t="str">
            <v>8404 WINTERTHUR</v>
          </cell>
          <cell r="J316" t="str">
            <v xml:space="preserve"> </v>
          </cell>
          <cell r="K316" t="str">
            <v>052 234 01 01</v>
          </cell>
          <cell r="L316" t="str">
            <v xml:space="preserve"> </v>
          </cell>
          <cell r="M316" t="str">
            <v>ruedi.schoch@franz.ch</v>
          </cell>
          <cell r="N316" t="str">
            <v xml:space="preserve"> </v>
          </cell>
          <cell r="O316">
            <v>0</v>
          </cell>
          <cell r="P316">
            <v>68</v>
          </cell>
          <cell r="Q316">
            <v>1</v>
          </cell>
          <cell r="R316">
            <v>0</v>
          </cell>
          <cell r="S316" t="str">
            <v>e-mail prüfen</v>
          </cell>
          <cell r="T316" t="str">
            <v>PKW / SUV / VAN unverändert zu 1. September 2017</v>
          </cell>
          <cell r="U316" t="str">
            <v xml:space="preserve">Cooper 4x4 „Off Road“, Preisanpassung 1.5% </v>
          </cell>
          <cell r="V316" t="str">
            <v xml:space="preserve"> 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 t="str">
            <v xml:space="preserve"> </v>
          </cell>
          <cell r="AE316" t="str">
            <v xml:space="preserve"> 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</row>
        <row r="317">
          <cell r="B317">
            <v>89146</v>
          </cell>
          <cell r="C317" t="str">
            <v>CAR DEALER</v>
          </cell>
          <cell r="D317" t="str">
            <v>CAR DEALER</v>
          </cell>
          <cell r="E317" t="str">
            <v>GARAGE HAUTLE</v>
          </cell>
          <cell r="F317" t="str">
            <v>JOSEF HAUTLE</v>
          </cell>
          <cell r="G317" t="str">
            <v>Josef Hautle</v>
          </cell>
          <cell r="H317" t="str">
            <v>GSTERSTRASSE 44</v>
          </cell>
          <cell r="I317" t="str">
            <v>8722 KALTBRUNN</v>
          </cell>
          <cell r="J317" t="str">
            <v xml:space="preserve"> </v>
          </cell>
          <cell r="K317" t="str">
            <v>055 293 32 42</v>
          </cell>
          <cell r="L317" t="str">
            <v xml:space="preserve"> </v>
          </cell>
          <cell r="M317" t="str">
            <v>garage-hautle@bluewin.ch</v>
          </cell>
          <cell r="N317" t="str">
            <v xml:space="preserve"> </v>
          </cell>
          <cell r="O317">
            <v>0</v>
          </cell>
          <cell r="P317">
            <v>68</v>
          </cell>
          <cell r="Q317">
            <v>1</v>
          </cell>
          <cell r="R317">
            <v>0</v>
          </cell>
          <cell r="S317" t="str">
            <v xml:space="preserve"> </v>
          </cell>
          <cell r="T317" t="str">
            <v>PKW / SUV / VAN unverändert zu 1. September 2017</v>
          </cell>
          <cell r="U317" t="str">
            <v xml:space="preserve">Cooper 4x4 „Off Road“, Preisanpassung 1.5% </v>
          </cell>
          <cell r="V317" t="str">
            <v xml:space="preserve"> </v>
          </cell>
          <cell r="W317">
            <v>2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 t="str">
            <v xml:space="preserve"> </v>
          </cell>
          <cell r="AE317" t="str">
            <v xml:space="preserve"> 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2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</row>
        <row r="318">
          <cell r="B318">
            <v>89172</v>
          </cell>
          <cell r="C318" t="str">
            <v>RETAILER PLUS UGS</v>
          </cell>
          <cell r="D318" t="str">
            <v>RETAILER PLUS UGS</v>
          </cell>
          <cell r="E318" t="str">
            <v>AUTOTEILE RUEMLANG</v>
          </cell>
          <cell r="F318" t="str">
            <v>BRUNO LOHRER</v>
          </cell>
          <cell r="G318" t="str">
            <v>Bruno Lohrer</v>
          </cell>
          <cell r="H318" t="str">
            <v>OBERGLATTSTRASSE 13</v>
          </cell>
          <cell r="I318" t="str">
            <v>8153 RUEMLANG</v>
          </cell>
          <cell r="J318" t="str">
            <v xml:space="preserve"> </v>
          </cell>
          <cell r="K318" t="str">
            <v>044 880 77 65</v>
          </cell>
          <cell r="L318" t="str">
            <v xml:space="preserve"> </v>
          </cell>
          <cell r="M318" t="str">
            <v>roman.schiess@autoteile-ruemlang.ch</v>
          </cell>
          <cell r="N318" t="str">
            <v>info@autoteile-ruemlang.ch</v>
          </cell>
          <cell r="O318">
            <v>0</v>
          </cell>
          <cell r="P318">
            <v>68</v>
          </cell>
          <cell r="Q318">
            <v>1</v>
          </cell>
          <cell r="R318">
            <v>0</v>
          </cell>
          <cell r="S318" t="str">
            <v xml:space="preserve"> </v>
          </cell>
          <cell r="T318" t="str">
            <v>PKW / SUV / VAN unverändert zu 1. September 2017</v>
          </cell>
          <cell r="U318" t="str">
            <v xml:space="preserve">Cooper 4x4 „Off Road“, Preisanpassung 1.5% </v>
          </cell>
          <cell r="V318" t="str">
            <v xml:space="preserve"> </v>
          </cell>
          <cell r="W318">
            <v>8</v>
          </cell>
          <cell r="X318">
            <v>0.5</v>
          </cell>
          <cell r="Y318">
            <v>4</v>
          </cell>
          <cell r="Z318">
            <v>1.5</v>
          </cell>
          <cell r="AA318">
            <v>6</v>
          </cell>
          <cell r="AB318">
            <v>0</v>
          </cell>
          <cell r="AC318">
            <v>0</v>
          </cell>
          <cell r="AD318" t="str">
            <v>f85089172sl</v>
          </cell>
          <cell r="AE318" t="str">
            <v xml:space="preserve"> 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8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4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6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</row>
        <row r="319">
          <cell r="B319">
            <v>90004</v>
          </cell>
          <cell r="C319" t="str">
            <v>RETAILER PLUS</v>
          </cell>
          <cell r="D319" t="str">
            <v>RETAILER PLUS</v>
          </cell>
          <cell r="E319" t="str">
            <v>MICON PNEU AG</v>
          </cell>
          <cell r="F319">
            <v>0</v>
          </cell>
          <cell r="G319" t="str">
            <v>Alexandra Stroppel</v>
          </cell>
          <cell r="H319" t="str">
            <v>ZOLLSTR. 55</v>
          </cell>
          <cell r="I319" t="str">
            <v>8240 THAYNGEN</v>
          </cell>
          <cell r="J319" t="str">
            <v xml:space="preserve"> </v>
          </cell>
          <cell r="K319" t="str">
            <v>052 670 16 11</v>
          </cell>
          <cell r="L319" t="str">
            <v xml:space="preserve"> </v>
          </cell>
          <cell r="M319" t="str">
            <v>a.stroppel@miconpneu.ch</v>
          </cell>
          <cell r="N319" t="str">
            <v xml:space="preserve"> </v>
          </cell>
          <cell r="O319">
            <v>0</v>
          </cell>
          <cell r="P319">
            <v>68</v>
          </cell>
          <cell r="Q319">
            <v>1</v>
          </cell>
          <cell r="R319">
            <v>0</v>
          </cell>
          <cell r="S319">
            <v>0</v>
          </cell>
          <cell r="T319" t="str">
            <v>PKW / SUV / VAN unverändert zu 1. September 2017</v>
          </cell>
          <cell r="U319" t="str">
            <v xml:space="preserve">Cooper 4x4 „Off Road“, Preisanpassung 1.5% </v>
          </cell>
          <cell r="V319" t="str">
            <v xml:space="preserve"> </v>
          </cell>
          <cell r="W319">
            <v>12</v>
          </cell>
          <cell r="X319">
            <v>7.333333333333333</v>
          </cell>
          <cell r="Y319">
            <v>88</v>
          </cell>
          <cell r="Z319">
            <v>4.5454545454545456E-2</v>
          </cell>
          <cell r="AA319">
            <v>4</v>
          </cell>
          <cell r="AB319">
            <v>0</v>
          </cell>
          <cell r="AC319">
            <v>0</v>
          </cell>
          <cell r="AD319" t="str">
            <v>F85090004as</v>
          </cell>
          <cell r="AE319" t="str">
            <v>Welcome@123%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8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4</v>
          </cell>
          <cell r="AS319">
            <v>0</v>
          </cell>
          <cell r="AT319">
            <v>0</v>
          </cell>
          <cell r="AU319">
            <v>4</v>
          </cell>
          <cell r="AV319">
            <v>72</v>
          </cell>
          <cell r="AW319">
            <v>0</v>
          </cell>
          <cell r="AX319">
            <v>76</v>
          </cell>
          <cell r="AY319">
            <v>88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4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</row>
        <row r="320">
          <cell r="B320">
            <v>90013</v>
          </cell>
          <cell r="C320" t="str">
            <v>RETAILER</v>
          </cell>
          <cell r="D320" t="str">
            <v>RETAILER</v>
          </cell>
          <cell r="E320" t="str">
            <v>PNEU AUERHAMMER GMBH</v>
          </cell>
          <cell r="F320">
            <v>0</v>
          </cell>
          <cell r="G320" t="str">
            <v>Andy Auerhammer</v>
          </cell>
          <cell r="H320" t="str">
            <v>RUEDELFINGERSTR 1</v>
          </cell>
          <cell r="I320" t="str">
            <v>8460 MARTHALEN</v>
          </cell>
          <cell r="J320" t="str">
            <v xml:space="preserve"> </v>
          </cell>
          <cell r="K320" t="str">
            <v>052 319 41 06</v>
          </cell>
          <cell r="L320" t="str">
            <v xml:space="preserve"> </v>
          </cell>
          <cell r="M320" t="str">
            <v>pneu@auerhammer.ch</v>
          </cell>
          <cell r="N320" t="str">
            <v xml:space="preserve"> </v>
          </cell>
          <cell r="O320">
            <v>0</v>
          </cell>
          <cell r="P320">
            <v>68</v>
          </cell>
          <cell r="Q320">
            <v>1</v>
          </cell>
          <cell r="R320">
            <v>0</v>
          </cell>
          <cell r="S320" t="str">
            <v xml:space="preserve"> </v>
          </cell>
          <cell r="T320" t="str">
            <v>PKW / SUV / VAN unverändert zu 1. September 2017</v>
          </cell>
          <cell r="U320" t="str">
            <v xml:space="preserve">Cooper 4x4 „Off Road“, Preisanpassung 1.5% </v>
          </cell>
          <cell r="V320" t="str">
            <v xml:space="preserve"> </v>
          </cell>
          <cell r="W320">
            <v>13</v>
          </cell>
          <cell r="X320">
            <v>0.30769230769230771</v>
          </cell>
          <cell r="Y320">
            <v>4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 t="str">
            <v xml:space="preserve"> </v>
          </cell>
          <cell r="AE320" t="str">
            <v xml:space="preserve"> 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13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4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</row>
        <row r="321">
          <cell r="B321">
            <v>90021</v>
          </cell>
          <cell r="C321" t="str">
            <v>RETAILER</v>
          </cell>
          <cell r="D321" t="str">
            <v>RETAILER</v>
          </cell>
          <cell r="E321" t="str">
            <v>GARAGE KLAUSER AG</v>
          </cell>
          <cell r="F321">
            <v>0</v>
          </cell>
          <cell r="G321" t="str">
            <v xml:space="preserve"> </v>
          </cell>
          <cell r="H321" t="str">
            <v>SARGANSERSTR 9</v>
          </cell>
          <cell r="I321" t="str">
            <v>8880 WALENSTADT</v>
          </cell>
          <cell r="J321" t="str">
            <v xml:space="preserve"> </v>
          </cell>
          <cell r="K321" t="str">
            <v>081 735 15 66</v>
          </cell>
          <cell r="L321" t="str">
            <v xml:space="preserve"> </v>
          </cell>
          <cell r="M321" t="str">
            <v>info@garage-klauser.ch</v>
          </cell>
          <cell r="N321" t="str">
            <v xml:space="preserve"> </v>
          </cell>
          <cell r="O321">
            <v>0</v>
          </cell>
          <cell r="P321">
            <v>68</v>
          </cell>
          <cell r="Q321">
            <v>1</v>
          </cell>
          <cell r="R321">
            <v>0</v>
          </cell>
          <cell r="S321" t="str">
            <v xml:space="preserve"> </v>
          </cell>
          <cell r="T321" t="str">
            <v>PKW / SUV / VAN unverändert zu 1. September 2017</v>
          </cell>
          <cell r="U321" t="str">
            <v xml:space="preserve">Cooper 4x4 „Off Road“, Preisanpassung 1.5% </v>
          </cell>
          <cell r="V321" t="str">
            <v xml:space="preserve"> </v>
          </cell>
          <cell r="W321">
            <v>75</v>
          </cell>
          <cell r="X321">
            <v>0.8</v>
          </cell>
          <cell r="Y321">
            <v>60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 t="str">
            <v xml:space="preserve"> </v>
          </cell>
          <cell r="AE321" t="str">
            <v xml:space="preserve"> </v>
          </cell>
          <cell r="AF321">
            <v>0</v>
          </cell>
          <cell r="AG321">
            <v>40</v>
          </cell>
          <cell r="AH321">
            <v>0</v>
          </cell>
          <cell r="AI321">
            <v>0</v>
          </cell>
          <cell r="AJ321">
            <v>40</v>
          </cell>
          <cell r="AK321">
            <v>75</v>
          </cell>
          <cell r="AL321">
            <v>42270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40</v>
          </cell>
          <cell r="AV321">
            <v>0</v>
          </cell>
          <cell r="AW321">
            <v>0</v>
          </cell>
          <cell r="AX321">
            <v>40</v>
          </cell>
          <cell r="AY321">
            <v>48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12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</row>
        <row r="322">
          <cell r="B322">
            <v>90041</v>
          </cell>
          <cell r="C322" t="str">
            <v>RETAILER PLUS LARGE</v>
          </cell>
          <cell r="D322" t="str">
            <v>RETAILER PLUS LARGE</v>
          </cell>
          <cell r="E322" t="str">
            <v>EBERHART REIFEN GMBH</v>
          </cell>
          <cell r="F322" t="str">
            <v>HERR WERNER FREI</v>
          </cell>
          <cell r="G322" t="str">
            <v>Werner Frei</v>
          </cell>
          <cell r="H322" t="str">
            <v>ARBONERSTR. 71</v>
          </cell>
          <cell r="I322" t="str">
            <v>8580 AMRISWIL</v>
          </cell>
          <cell r="J322" t="str">
            <v xml:space="preserve"> </v>
          </cell>
          <cell r="K322" t="str">
            <v>071 411 21 63</v>
          </cell>
          <cell r="L322" t="str">
            <v>079 440 23 75</v>
          </cell>
          <cell r="M322" t="str">
            <v>werner.frei@eberhart-reifen.ch</v>
          </cell>
          <cell r="N322" t="str">
            <v>yannick.frei@eberhart-reifen.ch</v>
          </cell>
          <cell r="O322">
            <v>0</v>
          </cell>
          <cell r="P322">
            <v>68</v>
          </cell>
          <cell r="Q322">
            <v>5</v>
          </cell>
          <cell r="R322">
            <v>0</v>
          </cell>
          <cell r="S322" t="str">
            <v xml:space="preserve"> </v>
          </cell>
          <cell r="T322" t="str">
            <v>PKW / SUV / VAN unverändert zu 1. September 2017</v>
          </cell>
          <cell r="U322" t="str">
            <v xml:space="preserve">Cooper 4x4 „Off Road“, Preisanpassung 1.5% </v>
          </cell>
          <cell r="V322" t="str">
            <v xml:space="preserve"> </v>
          </cell>
          <cell r="W322">
            <v>243</v>
          </cell>
          <cell r="X322">
            <v>4.4979423868312756</v>
          </cell>
          <cell r="Y322">
            <v>1093</v>
          </cell>
          <cell r="Z322">
            <v>0.35407136322049404</v>
          </cell>
          <cell r="AA322">
            <v>387</v>
          </cell>
          <cell r="AB322">
            <v>0</v>
          </cell>
          <cell r="AC322">
            <v>0</v>
          </cell>
          <cell r="AD322" t="str">
            <v>F85090041WF</v>
          </cell>
          <cell r="AE322" t="str">
            <v xml:space="preserve"> </v>
          </cell>
          <cell r="AF322">
            <v>0</v>
          </cell>
          <cell r="AG322">
            <v>76</v>
          </cell>
          <cell r="AH322">
            <v>0</v>
          </cell>
          <cell r="AI322">
            <v>0</v>
          </cell>
          <cell r="AJ322">
            <v>76</v>
          </cell>
          <cell r="AK322">
            <v>231</v>
          </cell>
          <cell r="AL322">
            <v>42209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12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426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667</v>
          </cell>
          <cell r="BG322">
            <v>0</v>
          </cell>
          <cell r="BH322">
            <v>0</v>
          </cell>
          <cell r="BI322">
            <v>48</v>
          </cell>
          <cell r="BJ322">
            <v>0</v>
          </cell>
          <cell r="BK322">
            <v>0</v>
          </cell>
          <cell r="BL322">
            <v>48</v>
          </cell>
          <cell r="BM322">
            <v>248</v>
          </cell>
          <cell r="BN322">
            <v>42992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139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</row>
        <row r="323">
          <cell r="B323">
            <v>90078</v>
          </cell>
          <cell r="C323" t="str">
            <v>BIG CAR DEALER</v>
          </cell>
          <cell r="D323" t="str">
            <v>BIG CAR DEALER</v>
          </cell>
          <cell r="E323" t="str">
            <v>TROTTMANN ERWIN</v>
          </cell>
          <cell r="F323" t="str">
            <v>REIFENSERVICE</v>
          </cell>
          <cell r="G323" t="str">
            <v xml:space="preserve"> </v>
          </cell>
          <cell r="H323" t="str">
            <v>ZINSLANDSTR. 1</v>
          </cell>
          <cell r="I323" t="str">
            <v>8919 ROTTENSCHWIL</v>
          </cell>
          <cell r="J323" t="str">
            <v xml:space="preserve"> </v>
          </cell>
          <cell r="K323" t="str">
            <v>056 634 23 33</v>
          </cell>
          <cell r="L323" t="str">
            <v xml:space="preserve"> </v>
          </cell>
          <cell r="M323" t="str">
            <v>erw_tr@bluewin.ch</v>
          </cell>
          <cell r="N323" t="str">
            <v xml:space="preserve"> </v>
          </cell>
          <cell r="O323">
            <v>0</v>
          </cell>
          <cell r="P323">
            <v>68</v>
          </cell>
          <cell r="Q323">
            <v>1</v>
          </cell>
          <cell r="R323">
            <v>0</v>
          </cell>
          <cell r="S323" t="str">
            <v xml:space="preserve"> </v>
          </cell>
          <cell r="T323" t="str">
            <v>PKW / SUV / VAN unverändert zu 1. September 2017</v>
          </cell>
          <cell r="U323" t="str">
            <v xml:space="preserve">Cooper 4x4 „Off Road“, Preisanpassung 1.5% </v>
          </cell>
          <cell r="V323" t="str">
            <v xml:space="preserve"> 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 t="str">
            <v xml:space="preserve"> </v>
          </cell>
          <cell r="AE323" t="str">
            <v xml:space="preserve"> 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</row>
        <row r="324">
          <cell r="B324">
            <v>90090</v>
          </cell>
          <cell r="C324" t="str">
            <v>RETAILER</v>
          </cell>
          <cell r="D324" t="str">
            <v>RETAILER</v>
          </cell>
          <cell r="E324" t="str">
            <v>HERMANN HANS RUEDI</v>
          </cell>
          <cell r="F324" t="str">
            <v>PNEUHANDEL</v>
          </cell>
          <cell r="G324" t="str">
            <v xml:space="preserve"> </v>
          </cell>
          <cell r="H324" t="str">
            <v>LUEPFERTWIL 3815</v>
          </cell>
          <cell r="I324" t="str">
            <v>9642 EBNAT-KAPPEL</v>
          </cell>
          <cell r="J324" t="str">
            <v xml:space="preserve"> </v>
          </cell>
          <cell r="K324" t="str">
            <v>079 262 81 19</v>
          </cell>
          <cell r="L324" t="str">
            <v xml:space="preserve"> </v>
          </cell>
          <cell r="M324" t="str">
            <v>hd@ceka.ch</v>
          </cell>
          <cell r="N324" t="str">
            <v xml:space="preserve"> </v>
          </cell>
          <cell r="O324">
            <v>0</v>
          </cell>
          <cell r="P324">
            <v>68</v>
          </cell>
          <cell r="Q324">
            <v>1</v>
          </cell>
          <cell r="R324">
            <v>0</v>
          </cell>
          <cell r="S324" t="str">
            <v xml:space="preserve"> </v>
          </cell>
          <cell r="T324" t="str">
            <v>PKW / SUV / VAN unverändert zu 1. September 2017</v>
          </cell>
          <cell r="U324" t="str">
            <v xml:space="preserve">Cooper 4x4 „Off Road“, Preisanpassung 1.5% </v>
          </cell>
          <cell r="V324" t="str">
            <v xml:space="preserve"> </v>
          </cell>
          <cell r="W324">
            <v>1</v>
          </cell>
          <cell r="X324">
            <v>0</v>
          </cell>
          <cell r="Y324">
            <v>0</v>
          </cell>
          <cell r="Z324">
            <v>0</v>
          </cell>
          <cell r="AA324">
            <v>4</v>
          </cell>
          <cell r="AB324">
            <v>0</v>
          </cell>
          <cell r="AC324">
            <v>0</v>
          </cell>
          <cell r="AD324" t="str">
            <v xml:space="preserve"> </v>
          </cell>
          <cell r="AE324" t="str">
            <v xml:space="preserve"> 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4</v>
          </cell>
          <cell r="BU324">
            <v>0</v>
          </cell>
          <cell r="BV324">
            <v>0</v>
          </cell>
        </row>
        <row r="325">
          <cell r="B325">
            <v>100001</v>
          </cell>
          <cell r="C325" t="str">
            <v>RETAILER PLUS PNEU LINK</v>
          </cell>
          <cell r="D325" t="str">
            <v>RETAILER PLUS PNEU LINK</v>
          </cell>
          <cell r="E325" t="str">
            <v>PNEU GENTNER GMBH</v>
          </cell>
          <cell r="F325">
            <v>0</v>
          </cell>
          <cell r="G325" t="str">
            <v>Reto Gentner</v>
          </cell>
          <cell r="H325" t="str">
            <v>GEENSTRASSE 1</v>
          </cell>
          <cell r="I325" t="str">
            <v>8330 PFAEFFIKON</v>
          </cell>
          <cell r="J325" t="str">
            <v xml:space="preserve"> </v>
          </cell>
          <cell r="K325" t="str">
            <v>044 950 53 87</v>
          </cell>
          <cell r="L325" t="str">
            <v xml:space="preserve"> </v>
          </cell>
          <cell r="M325" t="str">
            <v>info@pneugentner.ch</v>
          </cell>
          <cell r="N325" t="str">
            <v xml:space="preserve"> </v>
          </cell>
          <cell r="O325">
            <v>0</v>
          </cell>
          <cell r="P325">
            <v>68</v>
          </cell>
          <cell r="Q325">
            <v>1</v>
          </cell>
          <cell r="R325">
            <v>0</v>
          </cell>
          <cell r="S325" t="str">
            <v xml:space="preserve"> </v>
          </cell>
          <cell r="T325" t="str">
            <v>PKW / SUV / VAN unverändert zu 1. September 2017</v>
          </cell>
          <cell r="U325" t="str">
            <v xml:space="preserve">Cooper 4x4 „Off Road“, Preisanpassung 1.5% </v>
          </cell>
          <cell r="V325" t="str">
            <v xml:space="preserve"> </v>
          </cell>
          <cell r="W325">
            <v>64</v>
          </cell>
          <cell r="X325">
            <v>3.078125</v>
          </cell>
          <cell r="Y325">
            <v>197</v>
          </cell>
          <cell r="Z325">
            <v>0.52284263959390864</v>
          </cell>
          <cell r="AA325">
            <v>103</v>
          </cell>
          <cell r="AB325">
            <v>0</v>
          </cell>
          <cell r="AC325">
            <v>0</v>
          </cell>
          <cell r="AD325" t="str">
            <v>f85100001rg</v>
          </cell>
          <cell r="AE325" t="str">
            <v xml:space="preserve"> </v>
          </cell>
          <cell r="AF325">
            <v>0</v>
          </cell>
          <cell r="AG325">
            <v>30</v>
          </cell>
          <cell r="AH325">
            <v>0</v>
          </cell>
          <cell r="AI325">
            <v>0</v>
          </cell>
          <cell r="AJ325">
            <v>30</v>
          </cell>
          <cell r="AK325">
            <v>56</v>
          </cell>
          <cell r="AL325">
            <v>42199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8</v>
          </cell>
          <cell r="AS325">
            <v>0</v>
          </cell>
          <cell r="AT325">
            <v>0</v>
          </cell>
          <cell r="AU325">
            <v>40</v>
          </cell>
          <cell r="AV325">
            <v>0</v>
          </cell>
          <cell r="AW325">
            <v>0</v>
          </cell>
          <cell r="AX325">
            <v>40</v>
          </cell>
          <cell r="AY325">
            <v>158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39</v>
          </cell>
          <cell r="BG325">
            <v>0</v>
          </cell>
          <cell r="BH325">
            <v>0</v>
          </cell>
          <cell r="BI325">
            <v>28</v>
          </cell>
          <cell r="BJ325">
            <v>0</v>
          </cell>
          <cell r="BK325">
            <v>0</v>
          </cell>
          <cell r="BL325">
            <v>28</v>
          </cell>
          <cell r="BM325">
            <v>65</v>
          </cell>
          <cell r="BN325">
            <v>42954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38</v>
          </cell>
          <cell r="BU325">
            <v>0</v>
          </cell>
          <cell r="BV325">
            <v>0</v>
          </cell>
        </row>
        <row r="326">
          <cell r="B326">
            <v>100019</v>
          </cell>
          <cell r="C326" t="str">
            <v>RETAILER</v>
          </cell>
          <cell r="D326" t="str">
            <v>RETAILER</v>
          </cell>
          <cell r="E326" t="str">
            <v>PNEU BEST MANOJLOVIC</v>
          </cell>
          <cell r="F326">
            <v>0</v>
          </cell>
          <cell r="G326" t="str">
            <v>Sladjan Manojlovic</v>
          </cell>
          <cell r="H326" t="str">
            <v>LANGGASSE 2</v>
          </cell>
          <cell r="I326" t="str">
            <v>9008 ST.GALLEN</v>
          </cell>
          <cell r="J326" t="str">
            <v xml:space="preserve"> </v>
          </cell>
          <cell r="K326" t="str">
            <v>071 245 25 20</v>
          </cell>
          <cell r="L326" t="str">
            <v xml:space="preserve"> </v>
          </cell>
          <cell r="M326" t="str">
            <v>pneubest@bluewin.ch</v>
          </cell>
          <cell r="N326" t="str">
            <v xml:space="preserve"> </v>
          </cell>
          <cell r="O326">
            <v>0</v>
          </cell>
          <cell r="P326">
            <v>68</v>
          </cell>
          <cell r="Q326">
            <v>1</v>
          </cell>
          <cell r="R326">
            <v>0</v>
          </cell>
          <cell r="S326" t="str">
            <v xml:space="preserve"> </v>
          </cell>
          <cell r="T326" t="str">
            <v>PKW / SUV / VAN unverändert zu 1. September 2017</v>
          </cell>
          <cell r="U326" t="str">
            <v xml:space="preserve">Cooper 4x4 „Off Road“, Preisanpassung 1.5% </v>
          </cell>
          <cell r="V326" t="str">
            <v xml:space="preserve"> </v>
          </cell>
          <cell r="W326">
            <v>0</v>
          </cell>
          <cell r="X326">
            <v>0</v>
          </cell>
          <cell r="Y326">
            <v>74</v>
          </cell>
          <cell r="Z326">
            <v>1.027027027027027</v>
          </cell>
          <cell r="AA326">
            <v>76</v>
          </cell>
          <cell r="AB326">
            <v>0</v>
          </cell>
          <cell r="AC326">
            <v>0</v>
          </cell>
          <cell r="AD326" t="str">
            <v>f85100019sm</v>
          </cell>
          <cell r="AE326" t="str">
            <v xml:space="preserve"> 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48</v>
          </cell>
          <cell r="AV326">
            <v>0</v>
          </cell>
          <cell r="AW326">
            <v>0</v>
          </cell>
          <cell r="AX326">
            <v>48</v>
          </cell>
          <cell r="AY326">
            <v>66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8</v>
          </cell>
          <cell r="BG326">
            <v>0</v>
          </cell>
          <cell r="BH326">
            <v>0</v>
          </cell>
          <cell r="BI326">
            <v>20</v>
          </cell>
          <cell r="BJ326">
            <v>0</v>
          </cell>
          <cell r="BK326">
            <v>0</v>
          </cell>
          <cell r="BL326">
            <v>20</v>
          </cell>
          <cell r="BM326">
            <v>36</v>
          </cell>
          <cell r="BN326">
            <v>43009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40</v>
          </cell>
          <cell r="BU326">
            <v>0</v>
          </cell>
          <cell r="BV326">
            <v>0</v>
          </cell>
        </row>
        <row r="327">
          <cell r="B327">
            <v>100027</v>
          </cell>
          <cell r="C327" t="str">
            <v>RETAILER PLUS LARGE</v>
          </cell>
          <cell r="D327" t="str">
            <v>RETAILER PLUS LARGE</v>
          </cell>
          <cell r="E327" t="str">
            <v>REIFENWELT S&amp;N AG</v>
          </cell>
          <cell r="F327" t="str">
            <v>AUTOTEILE</v>
          </cell>
          <cell r="G327" t="str">
            <v>Roland Schenk</v>
          </cell>
          <cell r="H327" t="str">
            <v>BAHNHOFSTRASSE 8</v>
          </cell>
          <cell r="I327" t="str">
            <v>9434 AU   SG</v>
          </cell>
          <cell r="J327" t="str">
            <v xml:space="preserve"> </v>
          </cell>
          <cell r="K327" t="str">
            <v>071 245 10 45</v>
          </cell>
          <cell r="L327" t="str">
            <v>076 438 00 03</v>
          </cell>
          <cell r="M327" t="str">
            <v>office@reifenwelt-sn.ch</v>
          </cell>
          <cell r="N327" t="str">
            <v>rs@reifenwelt-sn.ch</v>
          </cell>
          <cell r="O327">
            <v>0</v>
          </cell>
          <cell r="P327">
            <v>68</v>
          </cell>
          <cell r="Q327">
            <v>1</v>
          </cell>
          <cell r="R327">
            <v>0</v>
          </cell>
          <cell r="S327" t="str">
            <v xml:space="preserve"> </v>
          </cell>
          <cell r="T327" t="str">
            <v>PKW / SUV / VAN unverändert zu 1. September 2017</v>
          </cell>
          <cell r="U327" t="str">
            <v xml:space="preserve">Cooper 4x4 „Off Road“, Preisanpassung 1.5% </v>
          </cell>
          <cell r="V327" t="str">
            <v xml:space="preserve"> </v>
          </cell>
          <cell r="W327">
            <v>3001</v>
          </cell>
          <cell r="X327">
            <v>2.7154281906031321</v>
          </cell>
          <cell r="Y327">
            <v>8149</v>
          </cell>
          <cell r="Z327">
            <v>1.1418578966744386</v>
          </cell>
          <cell r="AA327">
            <v>9305</v>
          </cell>
          <cell r="AB327">
            <v>0</v>
          </cell>
          <cell r="AC327">
            <v>0</v>
          </cell>
          <cell r="AD327" t="str">
            <v>F85100027RS</v>
          </cell>
          <cell r="AE327" t="str">
            <v xml:space="preserve"> </v>
          </cell>
          <cell r="AF327">
            <v>0</v>
          </cell>
          <cell r="AG327">
            <v>496</v>
          </cell>
          <cell r="AH327">
            <v>0</v>
          </cell>
          <cell r="AI327">
            <v>0</v>
          </cell>
          <cell r="AJ327">
            <v>496</v>
          </cell>
          <cell r="AK327">
            <v>2986</v>
          </cell>
          <cell r="AL327">
            <v>42243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15</v>
          </cell>
          <cell r="AS327">
            <v>0</v>
          </cell>
          <cell r="AT327">
            <v>0</v>
          </cell>
          <cell r="AU327">
            <v>2001</v>
          </cell>
          <cell r="AV327">
            <v>0</v>
          </cell>
          <cell r="AW327">
            <v>0</v>
          </cell>
          <cell r="AX327">
            <v>2001</v>
          </cell>
          <cell r="AY327">
            <v>6018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2131</v>
          </cell>
          <cell r="BG327">
            <v>0</v>
          </cell>
          <cell r="BH327">
            <v>0</v>
          </cell>
          <cell r="BI327">
            <v>1343</v>
          </cell>
          <cell r="BJ327">
            <v>0</v>
          </cell>
          <cell r="BK327">
            <v>0</v>
          </cell>
          <cell r="BL327">
            <v>1343</v>
          </cell>
          <cell r="BM327">
            <v>8342</v>
          </cell>
          <cell r="BN327">
            <v>42954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963</v>
          </cell>
          <cell r="BU327">
            <v>0</v>
          </cell>
          <cell r="BV327">
            <v>0</v>
          </cell>
        </row>
        <row r="328">
          <cell r="B328">
            <v>100039</v>
          </cell>
          <cell r="C328" t="str">
            <v>RETAILER PLUS LARGE STG</v>
          </cell>
          <cell r="D328" t="str">
            <v>RETAILER PLUS LARGE STG</v>
          </cell>
          <cell r="E328" t="str">
            <v>SERVICECENTER A7 WEST GMBH</v>
          </cell>
          <cell r="F328" t="str">
            <v>PNEUHANDEL</v>
          </cell>
          <cell r="G328" t="str">
            <v>Daniel Bucher</v>
          </cell>
          <cell r="H328" t="str">
            <v>SCHAFFHAUSERSTRASSE 74</v>
          </cell>
          <cell r="I328" t="str">
            <v>8500 FRAUENFELD</v>
          </cell>
          <cell r="J328" t="str">
            <v>Swiss Tire Group Member</v>
          </cell>
          <cell r="K328" t="str">
            <v>052 724 70 70</v>
          </cell>
          <cell r="L328" t="str">
            <v xml:space="preserve"> </v>
          </cell>
          <cell r="M328" t="str">
            <v>info@a7west.ch</v>
          </cell>
          <cell r="N328" t="str">
            <v xml:space="preserve"> </v>
          </cell>
          <cell r="O328">
            <v>0</v>
          </cell>
          <cell r="P328">
            <v>68</v>
          </cell>
          <cell r="Q328">
            <v>1</v>
          </cell>
          <cell r="R328">
            <v>0</v>
          </cell>
          <cell r="S328" t="str">
            <v xml:space="preserve"> </v>
          </cell>
          <cell r="T328" t="str">
            <v>PKW / SUV / VAN unverändert zu 1. September 2017</v>
          </cell>
          <cell r="U328" t="str">
            <v xml:space="preserve">Cooper 4x4 „Off Road“, Preisanpassung 1.5% </v>
          </cell>
          <cell r="V328" t="str">
            <v xml:space="preserve"> </v>
          </cell>
          <cell r="W328">
            <v>0</v>
          </cell>
          <cell r="X328">
            <v>0</v>
          </cell>
          <cell r="Y328">
            <v>4</v>
          </cell>
          <cell r="Z328">
            <v>2.25</v>
          </cell>
          <cell r="AA328">
            <v>9</v>
          </cell>
          <cell r="AB328">
            <v>0</v>
          </cell>
          <cell r="AC328">
            <v>0</v>
          </cell>
          <cell r="AD328" t="str">
            <v>f85100039db</v>
          </cell>
          <cell r="AE328" t="str">
            <v xml:space="preserve"> 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4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4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5</v>
          </cell>
          <cell r="BU328">
            <v>0</v>
          </cell>
          <cell r="BV328">
            <v>0</v>
          </cell>
        </row>
        <row r="329">
          <cell r="B329">
            <v>100043</v>
          </cell>
          <cell r="C329" t="str">
            <v>RETAILER PLUS</v>
          </cell>
          <cell r="D329" t="str">
            <v>RETAILER PLUS</v>
          </cell>
          <cell r="E329" t="str">
            <v>HOFSTETTER PNEUSCHUER AG</v>
          </cell>
          <cell r="F329" t="str">
            <v>PNEU-HANDEL</v>
          </cell>
          <cell r="G329" t="str">
            <v>Kurt Hofstetter</v>
          </cell>
          <cell r="H329" t="str">
            <v>WEIDSTRASSE 7</v>
          </cell>
          <cell r="I329" t="str">
            <v>9535 WILEN B.WIL</v>
          </cell>
          <cell r="J329" t="str">
            <v xml:space="preserve"> </v>
          </cell>
          <cell r="K329" t="str">
            <v>071 911 85 15</v>
          </cell>
          <cell r="L329" t="str">
            <v xml:space="preserve"> </v>
          </cell>
          <cell r="M329" t="str">
            <v>info@hofstetter-pneuschuer.ch</v>
          </cell>
          <cell r="N329" t="str">
            <v xml:space="preserve"> </v>
          </cell>
          <cell r="O329">
            <v>0</v>
          </cell>
          <cell r="P329">
            <v>68</v>
          </cell>
          <cell r="Q329">
            <v>1</v>
          </cell>
          <cell r="R329">
            <v>0</v>
          </cell>
          <cell r="S329" t="str">
            <v xml:space="preserve"> </v>
          </cell>
          <cell r="T329" t="str">
            <v>PKW / SUV / VAN unverändert zu 1. September 2017</v>
          </cell>
          <cell r="U329" t="str">
            <v xml:space="preserve">Cooper 4x4 „Off Road“, Preisanpassung 1.5% </v>
          </cell>
          <cell r="V329" t="str">
            <v xml:space="preserve"> </v>
          </cell>
          <cell r="W329">
            <v>22</v>
          </cell>
          <cell r="X329">
            <v>0.81818181818181823</v>
          </cell>
          <cell r="Y329">
            <v>18</v>
          </cell>
          <cell r="Z329">
            <v>0.61111111111111116</v>
          </cell>
          <cell r="AA329">
            <v>11</v>
          </cell>
          <cell r="AB329">
            <v>0</v>
          </cell>
          <cell r="AC329">
            <v>0</v>
          </cell>
          <cell r="AD329" t="str">
            <v>F85100043KH</v>
          </cell>
          <cell r="AE329" t="str">
            <v xml:space="preserve"> 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14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8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10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8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6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5</v>
          </cell>
          <cell r="BU329">
            <v>0</v>
          </cell>
          <cell r="BV329">
            <v>0</v>
          </cell>
        </row>
        <row r="330">
          <cell r="B330">
            <v>100047</v>
          </cell>
          <cell r="C330" t="str">
            <v>RETAILER PLUS</v>
          </cell>
          <cell r="D330" t="str">
            <v>RETAILER PLUS</v>
          </cell>
          <cell r="E330" t="str">
            <v>MORF'S PNEUSCHOPF</v>
          </cell>
          <cell r="F330" t="str">
            <v>RAPHAEL MORF</v>
          </cell>
          <cell r="G330" t="str">
            <v>Raphael Morf</v>
          </cell>
          <cell r="H330" t="str">
            <v>WIDEN 7</v>
          </cell>
          <cell r="I330" t="str">
            <v>8494 BAUMA</v>
          </cell>
          <cell r="J330" t="str">
            <v xml:space="preserve"> </v>
          </cell>
          <cell r="K330" t="str">
            <v>076 722 70 07</v>
          </cell>
          <cell r="L330" t="str">
            <v xml:space="preserve"> </v>
          </cell>
          <cell r="M330" t="str">
            <v>morf@pneuschopf.ch</v>
          </cell>
          <cell r="N330" t="str">
            <v xml:space="preserve"> </v>
          </cell>
          <cell r="O330">
            <v>0</v>
          </cell>
          <cell r="P330">
            <v>68</v>
          </cell>
          <cell r="Q330">
            <v>1</v>
          </cell>
          <cell r="R330">
            <v>0</v>
          </cell>
          <cell r="S330" t="str">
            <v xml:space="preserve"> </v>
          </cell>
          <cell r="T330" t="str">
            <v>PKW / SUV / VAN unverändert zu 1. September 2017</v>
          </cell>
          <cell r="U330" t="str">
            <v xml:space="preserve">Cooper 4x4 „Off Road“, Preisanpassung 1.5% </v>
          </cell>
          <cell r="V330" t="str">
            <v xml:space="preserve"> </v>
          </cell>
          <cell r="W330">
            <v>578</v>
          </cell>
          <cell r="X330">
            <v>0.58996539792387548</v>
          </cell>
          <cell r="Y330">
            <v>341</v>
          </cell>
          <cell r="Z330">
            <v>0.42228739002932553</v>
          </cell>
          <cell r="AA330">
            <v>144</v>
          </cell>
          <cell r="AB330">
            <v>0</v>
          </cell>
          <cell r="AC330">
            <v>0</v>
          </cell>
          <cell r="AD330" t="str">
            <v>f85100047rm</v>
          </cell>
          <cell r="AE330" t="str">
            <v xml:space="preserve"> </v>
          </cell>
          <cell r="AF330">
            <v>0</v>
          </cell>
          <cell r="AG330">
            <v>128</v>
          </cell>
          <cell r="AH330">
            <v>16</v>
          </cell>
          <cell r="AI330">
            <v>0</v>
          </cell>
          <cell r="AJ330">
            <v>144</v>
          </cell>
          <cell r="AK330">
            <v>349</v>
          </cell>
          <cell r="AL330">
            <v>42202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229</v>
          </cell>
          <cell r="AS330">
            <v>0</v>
          </cell>
          <cell r="AT330">
            <v>0</v>
          </cell>
          <cell r="AU330">
            <v>50</v>
          </cell>
          <cell r="AV330">
            <v>0</v>
          </cell>
          <cell r="AW330">
            <v>0</v>
          </cell>
          <cell r="AX330">
            <v>50</v>
          </cell>
          <cell r="AY330">
            <v>86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255</v>
          </cell>
          <cell r="BG330">
            <v>0</v>
          </cell>
          <cell r="BH330">
            <v>0</v>
          </cell>
          <cell r="BI330">
            <v>16</v>
          </cell>
          <cell r="BJ330">
            <v>0</v>
          </cell>
          <cell r="BK330">
            <v>0</v>
          </cell>
          <cell r="BL330">
            <v>16</v>
          </cell>
          <cell r="BM330">
            <v>76</v>
          </cell>
          <cell r="BN330">
            <v>42963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68</v>
          </cell>
          <cell r="BU330">
            <v>0</v>
          </cell>
          <cell r="BV330">
            <v>0</v>
          </cell>
        </row>
        <row r="331">
          <cell r="B331">
            <v>100048</v>
          </cell>
          <cell r="C331" t="str">
            <v xml:space="preserve"> </v>
          </cell>
          <cell r="D331" t="str">
            <v xml:space="preserve"> </v>
          </cell>
          <cell r="E331" t="str">
            <v>EUROMASTER</v>
          </cell>
          <cell r="F331" t="str">
            <v>7DH</v>
          </cell>
          <cell r="G331" t="str">
            <v>Alen Elezi</v>
          </cell>
          <cell r="H331" t="str">
            <v>BUCHBERGSTR. 7</v>
          </cell>
          <cell r="I331" t="str">
            <v>8200 SCHAFFHAUSEN</v>
          </cell>
          <cell r="J331" t="str">
            <v xml:space="preserve"> </v>
          </cell>
          <cell r="K331" t="str">
            <v>052 640 14 40</v>
          </cell>
          <cell r="L331" t="str">
            <v xml:space="preserve"> </v>
          </cell>
          <cell r="M331" t="str">
            <v>ch.7dh.schaffhausen@ch.euromaster.com</v>
          </cell>
          <cell r="N331" t="str">
            <v xml:space="preserve"> </v>
          </cell>
          <cell r="O331">
            <v>0</v>
          </cell>
          <cell r="P331">
            <v>68</v>
          </cell>
          <cell r="Q331">
            <v>1</v>
          </cell>
          <cell r="R331">
            <v>0</v>
          </cell>
          <cell r="S331" t="str">
            <v xml:space="preserve"> </v>
          </cell>
          <cell r="T331" t="str">
            <v>PKW / SUV / VAN unverändert zu 1. September 2017</v>
          </cell>
          <cell r="U331" t="str">
            <v xml:space="preserve">Cooper 4x4 „Off Road“, Preisanpassung 1.5% </v>
          </cell>
          <cell r="V331" t="str">
            <v xml:space="preserve"> </v>
          </cell>
          <cell r="W331">
            <v>9</v>
          </cell>
          <cell r="X331">
            <v>1.2222222222222223</v>
          </cell>
          <cell r="Y331">
            <v>11</v>
          </cell>
          <cell r="Z331">
            <v>0.72727272727272729</v>
          </cell>
          <cell r="AA331">
            <v>8</v>
          </cell>
          <cell r="AB331">
            <v>0</v>
          </cell>
          <cell r="AC331">
            <v>0</v>
          </cell>
          <cell r="AD331" t="str">
            <v xml:space="preserve"> </v>
          </cell>
          <cell r="AE331" t="str">
            <v xml:space="preserve"> 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4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5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7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4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8</v>
          </cell>
          <cell r="BU331">
            <v>0</v>
          </cell>
          <cell r="BV331">
            <v>0</v>
          </cell>
        </row>
        <row r="332">
          <cell r="B332">
            <v>100078</v>
          </cell>
          <cell r="C332" t="str">
            <v>RETAILER</v>
          </cell>
          <cell r="D332" t="str">
            <v>RETAILER</v>
          </cell>
          <cell r="E332" t="str">
            <v>RUSCONI &amp; ULZ AUTOTECHNIK AG</v>
          </cell>
          <cell r="F332" t="str">
            <v>HR. W. ULZ</v>
          </cell>
          <cell r="G332" t="str">
            <v>Wolfgang Ulz</v>
          </cell>
          <cell r="H332" t="str">
            <v>RICHTSTRASSE 16</v>
          </cell>
          <cell r="I332" t="str">
            <v>7007 CHUR</v>
          </cell>
          <cell r="J332" t="str">
            <v xml:space="preserve"> </v>
          </cell>
          <cell r="K332" t="str">
            <v>081 250 05 05</v>
          </cell>
          <cell r="L332" t="str">
            <v xml:space="preserve"> </v>
          </cell>
          <cell r="M332" t="str">
            <v>ulz@cartech.ch</v>
          </cell>
          <cell r="N332" t="str">
            <v xml:space="preserve"> </v>
          </cell>
          <cell r="O332">
            <v>0</v>
          </cell>
          <cell r="P332">
            <v>68</v>
          </cell>
          <cell r="Q332">
            <v>1</v>
          </cell>
          <cell r="R332">
            <v>0</v>
          </cell>
          <cell r="S332" t="str">
            <v xml:space="preserve"> </v>
          </cell>
          <cell r="T332" t="str">
            <v>PKW / SUV / VAN unverändert zu 1. September 2017</v>
          </cell>
          <cell r="U332" t="str">
            <v xml:space="preserve">Cooper 4x4 „Off Road“, Preisanpassung 1.5% </v>
          </cell>
          <cell r="V332" t="str">
            <v xml:space="preserve"> </v>
          </cell>
          <cell r="W332">
            <v>278</v>
          </cell>
          <cell r="X332">
            <v>0.22661870503597123</v>
          </cell>
          <cell r="Y332">
            <v>63</v>
          </cell>
          <cell r="Z332">
            <v>0.44444444444444442</v>
          </cell>
          <cell r="AA332">
            <v>28</v>
          </cell>
          <cell r="AB332">
            <v>0</v>
          </cell>
          <cell r="AC332">
            <v>0</v>
          </cell>
          <cell r="AD332" t="str">
            <v xml:space="preserve"> </v>
          </cell>
          <cell r="AE332" t="str">
            <v xml:space="preserve"> 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108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170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53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10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2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26</v>
          </cell>
          <cell r="BU332">
            <v>0</v>
          </cell>
          <cell r="BV332">
            <v>0</v>
          </cell>
        </row>
        <row r="333">
          <cell r="B333">
            <v>100081</v>
          </cell>
          <cell r="C333" t="str">
            <v>CAR DEALER</v>
          </cell>
          <cell r="D333" t="str">
            <v>CAR DEALER</v>
          </cell>
          <cell r="E333" t="str">
            <v>AUTOGARAGE FELDMANN AG</v>
          </cell>
          <cell r="F333" t="str">
            <v>MAZDA-GARAGE</v>
          </cell>
          <cell r="G333" t="str">
            <v xml:space="preserve"> </v>
          </cell>
          <cell r="H333" t="str">
            <v>TOESSTALSTRASSE 165</v>
          </cell>
          <cell r="I333" t="str">
            <v>8400 WINTERTHUR</v>
          </cell>
          <cell r="J333" t="str">
            <v xml:space="preserve"> </v>
          </cell>
          <cell r="K333" t="str">
            <v>052 232 55 55</v>
          </cell>
          <cell r="L333" t="str">
            <v xml:space="preserve"> </v>
          </cell>
          <cell r="M333" t="str">
            <v>info@garage-feldmann.ch</v>
          </cell>
          <cell r="N333" t="str">
            <v xml:space="preserve"> </v>
          </cell>
          <cell r="O333">
            <v>0</v>
          </cell>
          <cell r="P333">
            <v>68</v>
          </cell>
          <cell r="Q333">
            <v>1</v>
          </cell>
          <cell r="R333">
            <v>0</v>
          </cell>
          <cell r="S333" t="str">
            <v xml:space="preserve"> </v>
          </cell>
          <cell r="T333" t="str">
            <v>PKW / SUV / VAN unverändert zu 1. September 2017</v>
          </cell>
          <cell r="U333" t="str">
            <v xml:space="preserve">Cooper 4x4 „Off Road“, Preisanpassung 1.5% </v>
          </cell>
          <cell r="V333" t="str">
            <v xml:space="preserve"> 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 t="str">
            <v xml:space="preserve"> </v>
          </cell>
          <cell r="AE333" t="str">
            <v xml:space="preserve"> 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>
            <v>0</v>
          </cell>
          <cell r="CR333">
            <v>0</v>
          </cell>
          <cell r="CS333">
            <v>0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</row>
        <row r="334">
          <cell r="B334">
            <v>110008</v>
          </cell>
          <cell r="C334" t="str">
            <v>CAR DEALER</v>
          </cell>
          <cell r="D334" t="str">
            <v>CAR DEALER</v>
          </cell>
          <cell r="E334" t="str">
            <v>DALIPI AUTOMOBILE GMBH</v>
          </cell>
          <cell r="F334" t="str">
            <v>FLORIM DALIPI</v>
          </cell>
          <cell r="G334" t="str">
            <v>Florim Dalipi</v>
          </cell>
          <cell r="H334" t="str">
            <v>MUEHLELAEULISTRASSE 4</v>
          </cell>
          <cell r="I334" t="str">
            <v>9470 BUCHS</v>
          </cell>
          <cell r="J334" t="str">
            <v xml:space="preserve"> </v>
          </cell>
          <cell r="K334" t="str">
            <v>078 664 85 20</v>
          </cell>
          <cell r="L334" t="str">
            <v xml:space="preserve"> </v>
          </cell>
          <cell r="M334" t="str">
            <v>fdalipi@bluewin.ch</v>
          </cell>
          <cell r="N334" t="str">
            <v xml:space="preserve"> </v>
          </cell>
          <cell r="O334">
            <v>0</v>
          </cell>
          <cell r="P334">
            <v>68</v>
          </cell>
          <cell r="Q334">
            <v>1</v>
          </cell>
          <cell r="R334">
            <v>0</v>
          </cell>
          <cell r="S334" t="str">
            <v xml:space="preserve"> </v>
          </cell>
          <cell r="T334" t="str">
            <v>PKW / SUV / VAN unverändert zu 1. September 2017</v>
          </cell>
          <cell r="U334" t="str">
            <v xml:space="preserve">Cooper 4x4 „Off Road“, Preisanpassung 1.5% </v>
          </cell>
          <cell r="V334" t="str">
            <v xml:space="preserve"> 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 t="str">
            <v xml:space="preserve"> </v>
          </cell>
          <cell r="AE334" t="str">
            <v xml:space="preserve"> 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</row>
        <row r="335">
          <cell r="B335">
            <v>110013</v>
          </cell>
          <cell r="C335" t="str">
            <v>RETAILER</v>
          </cell>
          <cell r="D335" t="str">
            <v>RETAILER</v>
          </cell>
          <cell r="E335" t="str">
            <v>STOLZ REIFENHANDEL</v>
          </cell>
          <cell r="F335" t="str">
            <v>THOMAS STOLZ</v>
          </cell>
          <cell r="G335" t="str">
            <v>Thomas Stolz</v>
          </cell>
          <cell r="H335" t="str">
            <v>SAENDLI</v>
          </cell>
          <cell r="I335" t="str">
            <v>9657 UNTERWASSER</v>
          </cell>
          <cell r="J335" t="str">
            <v xml:space="preserve"> </v>
          </cell>
          <cell r="K335" t="str">
            <v>078 792 01 56</v>
          </cell>
          <cell r="L335" t="str">
            <v xml:space="preserve"> </v>
          </cell>
          <cell r="M335" t="str">
            <v>thomas.stolz@bluewin.ch</v>
          </cell>
          <cell r="N335" t="str">
            <v xml:space="preserve"> </v>
          </cell>
          <cell r="O335">
            <v>0</v>
          </cell>
          <cell r="P335">
            <v>68</v>
          </cell>
          <cell r="Q335">
            <v>1</v>
          </cell>
          <cell r="R335">
            <v>0</v>
          </cell>
          <cell r="S335" t="str">
            <v xml:space="preserve"> </v>
          </cell>
          <cell r="T335" t="str">
            <v>PKW / SUV / VAN unverändert zu 1. September 2017</v>
          </cell>
          <cell r="U335" t="str">
            <v xml:space="preserve">Cooper 4x4 „Off Road“, Preisanpassung 1.5% </v>
          </cell>
          <cell r="V335" t="str">
            <v xml:space="preserve"> </v>
          </cell>
          <cell r="W335">
            <v>72</v>
          </cell>
          <cell r="X335">
            <v>1.4166666666666667</v>
          </cell>
          <cell r="Y335">
            <v>102</v>
          </cell>
          <cell r="Z335">
            <v>0.31372549019607843</v>
          </cell>
          <cell r="AA335">
            <v>32</v>
          </cell>
          <cell r="AB335">
            <v>0</v>
          </cell>
          <cell r="AC335">
            <v>0</v>
          </cell>
          <cell r="AD335" t="str">
            <v>f85110013st</v>
          </cell>
          <cell r="AE335" t="str">
            <v xml:space="preserve"> 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22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50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46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56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4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28</v>
          </cell>
          <cell r="BU335">
            <v>0</v>
          </cell>
          <cell r="BV335">
            <v>0</v>
          </cell>
        </row>
        <row r="336">
          <cell r="B336">
            <v>110026</v>
          </cell>
          <cell r="C336" t="str">
            <v>CAR DEALER</v>
          </cell>
          <cell r="D336" t="str">
            <v>CAR DEALER</v>
          </cell>
          <cell r="E336" t="str">
            <v>GARAGE NORDSTERN AG</v>
          </cell>
          <cell r="F336" t="str">
            <v>GARAGE</v>
          </cell>
          <cell r="G336" t="str">
            <v>Roger Uehlinger</v>
          </cell>
          <cell r="H336" t="str">
            <v>GUETERSTR.10</v>
          </cell>
          <cell r="I336" t="str">
            <v>8245 FEUERTHALEN</v>
          </cell>
          <cell r="J336" t="str">
            <v xml:space="preserve"> </v>
          </cell>
          <cell r="K336">
            <v>526476647</v>
          </cell>
          <cell r="L336" t="str">
            <v xml:space="preserve"> </v>
          </cell>
          <cell r="M336" t="str">
            <v>roger.uehlinger@nordstern.ch</v>
          </cell>
          <cell r="N336" t="str">
            <v xml:space="preserve"> </v>
          </cell>
          <cell r="O336">
            <v>0</v>
          </cell>
          <cell r="P336">
            <v>68</v>
          </cell>
          <cell r="Q336">
            <v>1</v>
          </cell>
          <cell r="R336">
            <v>0</v>
          </cell>
          <cell r="S336" t="str">
            <v xml:space="preserve"> </v>
          </cell>
          <cell r="T336" t="str">
            <v>PKW / SUV / VAN unverändert zu 1. September 2017</v>
          </cell>
          <cell r="U336" t="str">
            <v xml:space="preserve">Cooper 4x4 „Off Road“, Preisanpassung 1.5% </v>
          </cell>
          <cell r="V336" t="str">
            <v xml:space="preserve"> 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 t="str">
            <v xml:space="preserve"> </v>
          </cell>
          <cell r="AE336" t="str">
            <v xml:space="preserve"> 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</row>
        <row r="337">
          <cell r="B337">
            <v>110027</v>
          </cell>
          <cell r="C337" t="str">
            <v>CAR DEALER</v>
          </cell>
          <cell r="D337" t="str">
            <v>CAR DEALER</v>
          </cell>
          <cell r="E337" t="str">
            <v>HOFGARAGE FEUERTHALEN AG</v>
          </cell>
          <cell r="F337" t="str">
            <v>GARAGE</v>
          </cell>
          <cell r="G337" t="str">
            <v xml:space="preserve"> </v>
          </cell>
          <cell r="H337" t="str">
            <v>GUETERSTR.6</v>
          </cell>
          <cell r="I337" t="str">
            <v>8245 FEUERTHALEN</v>
          </cell>
          <cell r="J337" t="str">
            <v xml:space="preserve"> </v>
          </cell>
          <cell r="K337">
            <v>526476644</v>
          </cell>
          <cell r="L337" t="str">
            <v xml:space="preserve"> </v>
          </cell>
          <cell r="M337" t="str">
            <v>roger.uehlinger@hofgarageag.ch</v>
          </cell>
          <cell r="N337" t="str">
            <v xml:space="preserve"> </v>
          </cell>
          <cell r="O337">
            <v>0</v>
          </cell>
          <cell r="P337">
            <v>68</v>
          </cell>
          <cell r="Q337">
            <v>1</v>
          </cell>
          <cell r="R337">
            <v>0</v>
          </cell>
          <cell r="S337" t="str">
            <v xml:space="preserve"> </v>
          </cell>
          <cell r="T337" t="str">
            <v>PKW / SUV / VAN unverändert zu 1. September 2017</v>
          </cell>
          <cell r="U337" t="str">
            <v xml:space="preserve">Cooper 4x4 „Off Road“, Preisanpassung 1.5% </v>
          </cell>
          <cell r="V337" t="str">
            <v xml:space="preserve"> 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 t="str">
            <v xml:space="preserve"> </v>
          </cell>
          <cell r="AE337" t="str">
            <v xml:space="preserve"> 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</row>
        <row r="338">
          <cell r="B338">
            <v>110039</v>
          </cell>
          <cell r="C338" t="str">
            <v>RETAILER</v>
          </cell>
          <cell r="D338" t="str">
            <v>RETAILER</v>
          </cell>
          <cell r="E338" t="str">
            <v>PNEUHAUS GOSSAU</v>
          </cell>
          <cell r="F338" t="str">
            <v>NETT STEFAN</v>
          </cell>
          <cell r="G338" t="str">
            <v>Nett Stefan</v>
          </cell>
          <cell r="H338" t="str">
            <v>REBHALDENSTR.49</v>
          </cell>
          <cell r="I338" t="str">
            <v>8625 GOSSAU ZH</v>
          </cell>
          <cell r="J338" t="str">
            <v xml:space="preserve"> </v>
          </cell>
          <cell r="K338" t="str">
            <v>043 495 67 67</v>
          </cell>
          <cell r="L338" t="str">
            <v xml:space="preserve"> </v>
          </cell>
          <cell r="M338" t="str">
            <v>info@pneuhaus-gossau.ch</v>
          </cell>
          <cell r="N338" t="str">
            <v xml:space="preserve"> </v>
          </cell>
          <cell r="O338">
            <v>0</v>
          </cell>
          <cell r="P338">
            <v>68</v>
          </cell>
          <cell r="Q338">
            <v>1</v>
          </cell>
          <cell r="R338">
            <v>0</v>
          </cell>
          <cell r="S338" t="str">
            <v xml:space="preserve"> </v>
          </cell>
          <cell r="T338" t="str">
            <v>PKW / SUV / VAN unverändert zu 1. September 2017</v>
          </cell>
          <cell r="U338" t="str">
            <v xml:space="preserve">Cooper 4x4 „Off Road“, Preisanpassung 1.5% </v>
          </cell>
          <cell r="V338" t="str">
            <v xml:space="preserve"> </v>
          </cell>
          <cell r="W338">
            <v>0</v>
          </cell>
          <cell r="X338">
            <v>0</v>
          </cell>
          <cell r="Y338">
            <v>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 t="str">
            <v xml:space="preserve"> </v>
          </cell>
          <cell r="AE338" t="str">
            <v xml:space="preserve"> 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2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</row>
        <row r="339">
          <cell r="B339">
            <v>110042</v>
          </cell>
          <cell r="C339" t="str">
            <v>RETAILER</v>
          </cell>
          <cell r="D339" t="str">
            <v>RETAILER</v>
          </cell>
          <cell r="E339" t="str">
            <v>PNEUHAUS BACHOFNER</v>
          </cell>
          <cell r="F339" t="str">
            <v xml:space="preserve"> </v>
          </cell>
          <cell r="G339" t="str">
            <v>Edi Hegetschwiler</v>
          </cell>
          <cell r="H339" t="str">
            <v>KEMPTALERSTRASSE 24</v>
          </cell>
          <cell r="I339" t="str">
            <v>8308 ILLNAU</v>
          </cell>
          <cell r="J339" t="str">
            <v xml:space="preserve"> </v>
          </cell>
          <cell r="K339" t="str">
            <v>052 346 16 68</v>
          </cell>
          <cell r="L339" t="str">
            <v>079 277 90 61</v>
          </cell>
          <cell r="M339" t="str">
            <v>info@pneuhegi.ch</v>
          </cell>
          <cell r="N339" t="str">
            <v xml:space="preserve"> </v>
          </cell>
          <cell r="O339">
            <v>0</v>
          </cell>
          <cell r="P339">
            <v>68</v>
          </cell>
          <cell r="Q339">
            <v>1</v>
          </cell>
          <cell r="R339">
            <v>0</v>
          </cell>
          <cell r="S339" t="str">
            <v xml:space="preserve"> </v>
          </cell>
          <cell r="T339" t="str">
            <v>PKW / SUV / VAN unverändert zu 1. September 2017</v>
          </cell>
          <cell r="U339" t="str">
            <v xml:space="preserve">Cooper 4x4 „Off Road“, Preisanpassung 1.5% </v>
          </cell>
          <cell r="V339" t="str">
            <v xml:space="preserve"> 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 t="str">
            <v xml:space="preserve"> </v>
          </cell>
          <cell r="AE339" t="str">
            <v xml:space="preserve"> 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</row>
        <row r="340">
          <cell r="B340">
            <v>110043</v>
          </cell>
          <cell r="C340" t="str">
            <v>RETAILER PLUS</v>
          </cell>
          <cell r="D340" t="str">
            <v>RETAILER PLUS</v>
          </cell>
          <cell r="E340" t="str">
            <v>NOBILIS HANDELS AG</v>
          </cell>
          <cell r="F340" t="str">
            <v>AUTOTEILE</v>
          </cell>
          <cell r="G340" t="str">
            <v xml:space="preserve"> </v>
          </cell>
          <cell r="H340" t="str">
            <v>JAEGGI SEBASTIAN</v>
          </cell>
          <cell r="I340" t="str">
            <v>9475 SEVELEN</v>
          </cell>
          <cell r="J340" t="str">
            <v xml:space="preserve"> </v>
          </cell>
          <cell r="K340" t="str">
            <v>078 910 33 44</v>
          </cell>
          <cell r="L340" t="str">
            <v xml:space="preserve"> </v>
          </cell>
          <cell r="M340" t="str">
            <v>easyrider1987@gmx.ch</v>
          </cell>
          <cell r="N340" t="str">
            <v xml:space="preserve"> </v>
          </cell>
          <cell r="O340">
            <v>0</v>
          </cell>
          <cell r="P340">
            <v>68</v>
          </cell>
          <cell r="Q340">
            <v>1</v>
          </cell>
          <cell r="R340">
            <v>0</v>
          </cell>
          <cell r="S340" t="str">
            <v xml:space="preserve"> </v>
          </cell>
          <cell r="T340" t="str">
            <v>PKW / SUV / VAN unverändert zu 1. September 2017</v>
          </cell>
          <cell r="U340" t="str">
            <v xml:space="preserve">Cooper 4x4 „Off Road“, Preisanpassung 1.5% </v>
          </cell>
          <cell r="V340" t="str">
            <v xml:space="preserve"> 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 t="str">
            <v xml:space="preserve"> </v>
          </cell>
          <cell r="AE340" t="str">
            <v xml:space="preserve"> 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</row>
        <row r="341">
          <cell r="B341">
            <v>110053</v>
          </cell>
          <cell r="C341" t="str">
            <v xml:space="preserve"> </v>
          </cell>
          <cell r="D341" t="str">
            <v xml:space="preserve"> </v>
          </cell>
          <cell r="E341" t="str">
            <v>DERENDNIGER AG</v>
          </cell>
          <cell r="F341" t="str">
            <v>FILIALE WIL</v>
          </cell>
          <cell r="G341" t="str">
            <v xml:space="preserve"> </v>
          </cell>
          <cell r="H341" t="str">
            <v>SONNMATTSTR 9</v>
          </cell>
          <cell r="I341" t="str">
            <v>9532 RICKENBACH B WIL</v>
          </cell>
          <cell r="J341" t="str">
            <v xml:space="preserve"> </v>
          </cell>
          <cell r="K341" t="str">
            <v>071 929 72 10</v>
          </cell>
          <cell r="L341" t="str">
            <v xml:space="preserve"> </v>
          </cell>
          <cell r="M341" t="str">
            <v>filwl@derendinger.ch</v>
          </cell>
          <cell r="N341" t="str">
            <v xml:space="preserve"> </v>
          </cell>
          <cell r="O341">
            <v>0</v>
          </cell>
          <cell r="P341">
            <v>68</v>
          </cell>
          <cell r="Q341">
            <v>1</v>
          </cell>
          <cell r="R341">
            <v>0</v>
          </cell>
          <cell r="S341" t="str">
            <v xml:space="preserve"> </v>
          </cell>
          <cell r="T341" t="str">
            <v>PKW / SUV / VAN unverändert zu 1. September 2017</v>
          </cell>
          <cell r="U341" t="str">
            <v xml:space="preserve">Cooper 4x4 „Off Road“, Preisanpassung 1.5% </v>
          </cell>
          <cell r="V341" t="str">
            <v xml:space="preserve"> </v>
          </cell>
          <cell r="W341">
            <v>16</v>
          </cell>
          <cell r="X341">
            <v>0</v>
          </cell>
          <cell r="Y341">
            <v>0</v>
          </cell>
          <cell r="Z341">
            <v>0</v>
          </cell>
          <cell r="AA341">
            <v>12</v>
          </cell>
          <cell r="AB341">
            <v>0</v>
          </cell>
          <cell r="AC341">
            <v>0</v>
          </cell>
          <cell r="AD341" t="str">
            <v xml:space="preserve"> </v>
          </cell>
          <cell r="AE341" t="str">
            <v xml:space="preserve"> 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16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12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</row>
        <row r="342">
          <cell r="B342">
            <v>110058</v>
          </cell>
          <cell r="C342" t="str">
            <v xml:space="preserve"> </v>
          </cell>
          <cell r="D342" t="str">
            <v xml:space="preserve"> </v>
          </cell>
          <cell r="E342" t="str">
            <v>DERENDINGER AG</v>
          </cell>
          <cell r="F342" t="str">
            <v>FILIALE BUELACH</v>
          </cell>
          <cell r="G342" t="str">
            <v xml:space="preserve"> </v>
          </cell>
          <cell r="H342" t="str">
            <v>SCHLOSSERSTR 5</v>
          </cell>
          <cell r="I342" t="str">
            <v>8180 BUELACH</v>
          </cell>
          <cell r="J342" t="str">
            <v xml:space="preserve"> </v>
          </cell>
          <cell r="K342" t="str">
            <v>044 872 75 10</v>
          </cell>
          <cell r="L342" t="str">
            <v xml:space="preserve"> </v>
          </cell>
          <cell r="M342" t="str">
            <v>filbul@derendinger.ch</v>
          </cell>
          <cell r="N342" t="str">
            <v xml:space="preserve"> </v>
          </cell>
          <cell r="O342">
            <v>0</v>
          </cell>
          <cell r="P342">
            <v>68</v>
          </cell>
          <cell r="Q342">
            <v>1</v>
          </cell>
          <cell r="R342">
            <v>0</v>
          </cell>
          <cell r="S342" t="str">
            <v xml:space="preserve"> </v>
          </cell>
          <cell r="T342" t="str">
            <v>PKW / SUV / VAN unverändert zu 1. September 2017</v>
          </cell>
          <cell r="U342" t="str">
            <v xml:space="preserve">Cooper 4x4 „Off Road“, Preisanpassung 1.5% </v>
          </cell>
          <cell r="V342" t="str">
            <v xml:space="preserve"> </v>
          </cell>
          <cell r="W342">
            <v>4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 t="str">
            <v xml:space="preserve"> </v>
          </cell>
          <cell r="AE342" t="str">
            <v xml:space="preserve"> 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4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</row>
        <row r="343">
          <cell r="B343">
            <v>110060</v>
          </cell>
          <cell r="C343" t="str">
            <v xml:space="preserve"> </v>
          </cell>
          <cell r="D343" t="str">
            <v xml:space="preserve"> </v>
          </cell>
          <cell r="E343" t="str">
            <v>DERENDINGER AG</v>
          </cell>
          <cell r="F343" t="str">
            <v>FILIALE CHAM</v>
          </cell>
          <cell r="G343" t="str">
            <v xml:space="preserve"> </v>
          </cell>
          <cell r="H343" t="str">
            <v>KNONAUERSTR 54</v>
          </cell>
          <cell r="I343" t="str">
            <v>6330 CHAM</v>
          </cell>
          <cell r="J343" t="str">
            <v xml:space="preserve"> </v>
          </cell>
          <cell r="K343" t="str">
            <v>041 784 39 10</v>
          </cell>
          <cell r="L343" t="str">
            <v xml:space="preserve"> </v>
          </cell>
          <cell r="M343" t="str">
            <v>filcm@derendinger.ch</v>
          </cell>
          <cell r="N343" t="str">
            <v xml:space="preserve"> </v>
          </cell>
          <cell r="O343">
            <v>0</v>
          </cell>
          <cell r="P343">
            <v>68</v>
          </cell>
          <cell r="Q343">
            <v>1</v>
          </cell>
          <cell r="R343">
            <v>0</v>
          </cell>
          <cell r="S343" t="str">
            <v xml:space="preserve"> </v>
          </cell>
          <cell r="T343" t="str">
            <v>PKW / SUV / VAN unverändert zu 1. September 2017</v>
          </cell>
          <cell r="U343" t="str">
            <v xml:space="preserve">Cooper 4x4 „Off Road“, Preisanpassung 1.5% </v>
          </cell>
          <cell r="V343" t="str">
            <v xml:space="preserve"> 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 t="str">
            <v xml:space="preserve"> </v>
          </cell>
          <cell r="AE343" t="str">
            <v xml:space="preserve"> 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</row>
        <row r="344">
          <cell r="B344">
            <v>110061</v>
          </cell>
          <cell r="C344" t="str">
            <v xml:space="preserve"> </v>
          </cell>
          <cell r="D344" t="str">
            <v xml:space="preserve"> </v>
          </cell>
          <cell r="E344" t="str">
            <v>DERENDINGER AG</v>
          </cell>
          <cell r="F344" t="str">
            <v>FILIALE CHUR</v>
          </cell>
          <cell r="G344" t="str">
            <v xml:space="preserve"> </v>
          </cell>
          <cell r="H344" t="str">
            <v>INDUSTRIESTR 1A</v>
          </cell>
          <cell r="I344" t="str">
            <v>7000 CHUR</v>
          </cell>
          <cell r="J344" t="str">
            <v xml:space="preserve"> </v>
          </cell>
          <cell r="K344" t="str">
            <v>081 287 33 10</v>
          </cell>
          <cell r="L344" t="str">
            <v xml:space="preserve"> </v>
          </cell>
          <cell r="M344" t="str">
            <v>filch@derendinger.ch</v>
          </cell>
          <cell r="N344" t="str">
            <v xml:space="preserve"> </v>
          </cell>
          <cell r="O344">
            <v>0</v>
          </cell>
          <cell r="P344">
            <v>68</v>
          </cell>
          <cell r="Q344">
            <v>1</v>
          </cell>
          <cell r="R344">
            <v>0</v>
          </cell>
          <cell r="S344" t="str">
            <v xml:space="preserve"> </v>
          </cell>
          <cell r="T344" t="str">
            <v>PKW / SUV / VAN unverändert zu 1. September 2017</v>
          </cell>
          <cell r="U344" t="str">
            <v xml:space="preserve">Cooper 4x4 „Off Road“, Preisanpassung 1.5% </v>
          </cell>
          <cell r="V344" t="str">
            <v xml:space="preserve"> </v>
          </cell>
          <cell r="W344">
            <v>15</v>
          </cell>
          <cell r="X344">
            <v>3.5333333333333332</v>
          </cell>
          <cell r="Y344">
            <v>53</v>
          </cell>
          <cell r="Z344">
            <v>0.22641509433962265</v>
          </cell>
          <cell r="AA344">
            <v>12</v>
          </cell>
          <cell r="AB344">
            <v>0</v>
          </cell>
          <cell r="AC344">
            <v>0</v>
          </cell>
          <cell r="AD344" t="str">
            <v xml:space="preserve"> </v>
          </cell>
          <cell r="AE344" t="str">
            <v xml:space="preserve"> 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12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3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49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4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7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5</v>
          </cell>
          <cell r="BU344">
            <v>0</v>
          </cell>
          <cell r="BV344">
            <v>0</v>
          </cell>
        </row>
        <row r="345">
          <cell r="B345">
            <v>110063</v>
          </cell>
          <cell r="C345" t="str">
            <v xml:space="preserve"> </v>
          </cell>
          <cell r="D345" t="str">
            <v xml:space="preserve"> </v>
          </cell>
          <cell r="E345" t="str">
            <v>DERENDINGER AG</v>
          </cell>
          <cell r="F345" t="str">
            <v>FILIALE DIETLIKON</v>
          </cell>
          <cell r="G345" t="str">
            <v xml:space="preserve"> </v>
          </cell>
          <cell r="H345" t="str">
            <v>INDUSTRIESTR 10</v>
          </cell>
          <cell r="I345" t="str">
            <v>8305 DIETLIKON</v>
          </cell>
          <cell r="J345" t="str">
            <v xml:space="preserve"> </v>
          </cell>
          <cell r="K345" t="str">
            <v>044 80 5 22 22</v>
          </cell>
          <cell r="L345" t="str">
            <v xml:space="preserve"> </v>
          </cell>
          <cell r="M345" t="str">
            <v>fildi@derendinger.ch</v>
          </cell>
          <cell r="N345" t="str">
            <v xml:space="preserve"> </v>
          </cell>
          <cell r="O345">
            <v>0</v>
          </cell>
          <cell r="P345">
            <v>68</v>
          </cell>
          <cell r="Q345">
            <v>1</v>
          </cell>
          <cell r="R345">
            <v>0</v>
          </cell>
          <cell r="S345" t="str">
            <v xml:space="preserve"> </v>
          </cell>
          <cell r="T345" t="str">
            <v>PKW / SUV / VAN unverändert zu 1. September 2017</v>
          </cell>
          <cell r="U345" t="str">
            <v xml:space="preserve">Cooper 4x4 „Off Road“, Preisanpassung 1.5% </v>
          </cell>
          <cell r="V345" t="str">
            <v xml:space="preserve"> 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 t="str">
            <v xml:space="preserve"> </v>
          </cell>
          <cell r="AE345" t="str">
            <v xml:space="preserve"> 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</row>
        <row r="346">
          <cell r="B346">
            <v>110070</v>
          </cell>
          <cell r="C346" t="str">
            <v xml:space="preserve"> </v>
          </cell>
          <cell r="D346" t="str">
            <v xml:space="preserve"> </v>
          </cell>
          <cell r="E346" t="str">
            <v>DERENDINGER AG</v>
          </cell>
          <cell r="F346" t="str">
            <v>FILIALE SCHAFFHAUSEN</v>
          </cell>
          <cell r="G346" t="str">
            <v xml:space="preserve"> </v>
          </cell>
          <cell r="H346" t="str">
            <v>LAENGENBERGSTR 13</v>
          </cell>
          <cell r="I346" t="str">
            <v>8207 SCHAFFHAUSEN</v>
          </cell>
          <cell r="J346" t="str">
            <v xml:space="preserve"> </v>
          </cell>
          <cell r="K346" t="str">
            <v>052 644 57 10</v>
          </cell>
          <cell r="L346" t="str">
            <v xml:space="preserve"> </v>
          </cell>
          <cell r="M346" t="str">
            <v>filsh@derendinger.ch</v>
          </cell>
          <cell r="N346" t="str">
            <v xml:space="preserve"> </v>
          </cell>
          <cell r="O346">
            <v>0</v>
          </cell>
          <cell r="P346">
            <v>68</v>
          </cell>
          <cell r="Q346">
            <v>1</v>
          </cell>
          <cell r="R346">
            <v>0</v>
          </cell>
          <cell r="S346" t="str">
            <v xml:space="preserve"> </v>
          </cell>
          <cell r="T346" t="str">
            <v>PKW / SUV / VAN unverändert zu 1. September 2017</v>
          </cell>
          <cell r="U346" t="str">
            <v xml:space="preserve">Cooper 4x4 „Off Road“, Preisanpassung 1.5% </v>
          </cell>
          <cell r="V346" t="str">
            <v xml:space="preserve"> 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 t="str">
            <v xml:space="preserve"> </v>
          </cell>
          <cell r="AE346" t="str">
            <v xml:space="preserve"> 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</row>
        <row r="347">
          <cell r="B347">
            <v>110073</v>
          </cell>
          <cell r="C347" t="str">
            <v xml:space="preserve"> </v>
          </cell>
          <cell r="D347" t="str">
            <v xml:space="preserve"> </v>
          </cell>
          <cell r="E347" t="str">
            <v>DERENDINGER AG</v>
          </cell>
          <cell r="F347" t="str">
            <v>FILIALE ST GALLEN</v>
          </cell>
          <cell r="G347" t="str">
            <v xml:space="preserve"> </v>
          </cell>
          <cell r="H347" t="str">
            <v>MOEVENSTR 6</v>
          </cell>
          <cell r="I347" t="str">
            <v>9015 ST GALLEN</v>
          </cell>
          <cell r="J347" t="str">
            <v xml:space="preserve"> </v>
          </cell>
          <cell r="K347" t="str">
            <v>071 313 30 10</v>
          </cell>
          <cell r="L347" t="str">
            <v xml:space="preserve"> </v>
          </cell>
          <cell r="M347" t="str">
            <v>filsg@derendinger.ch</v>
          </cell>
          <cell r="N347" t="str">
            <v xml:space="preserve"> </v>
          </cell>
          <cell r="O347">
            <v>0</v>
          </cell>
          <cell r="P347">
            <v>68</v>
          </cell>
          <cell r="Q347">
            <v>1</v>
          </cell>
          <cell r="R347">
            <v>0</v>
          </cell>
          <cell r="S347" t="str">
            <v xml:space="preserve"> </v>
          </cell>
          <cell r="T347" t="str">
            <v>PKW / SUV / VAN unverändert zu 1. September 2017</v>
          </cell>
          <cell r="U347" t="str">
            <v xml:space="preserve">Cooper 4x4 „Off Road“, Preisanpassung 1.5% </v>
          </cell>
          <cell r="V347" t="str">
            <v xml:space="preserve"> 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 t="str">
            <v xml:space="preserve"> </v>
          </cell>
          <cell r="AE347" t="str">
            <v xml:space="preserve"> 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</row>
        <row r="348">
          <cell r="B348">
            <v>110075</v>
          </cell>
          <cell r="C348" t="str">
            <v xml:space="preserve"> </v>
          </cell>
          <cell r="D348" t="str">
            <v xml:space="preserve"> </v>
          </cell>
          <cell r="E348" t="str">
            <v>DERENDINGER AG</v>
          </cell>
          <cell r="F348" t="str">
            <v>FILIALE WEINFELDEN</v>
          </cell>
          <cell r="G348" t="str">
            <v xml:space="preserve"> </v>
          </cell>
          <cell r="H348" t="str">
            <v>FICHTENSTR 6</v>
          </cell>
          <cell r="I348" t="str">
            <v>8570 WEINFELDEN</v>
          </cell>
          <cell r="J348" t="str">
            <v xml:space="preserve"> </v>
          </cell>
          <cell r="K348" t="str">
            <v>071 626 41 10</v>
          </cell>
          <cell r="L348" t="str">
            <v xml:space="preserve"> </v>
          </cell>
          <cell r="M348" t="str">
            <v>filwf@derendinger.ch</v>
          </cell>
          <cell r="N348" t="str">
            <v xml:space="preserve"> </v>
          </cell>
          <cell r="O348">
            <v>0</v>
          </cell>
          <cell r="P348">
            <v>68</v>
          </cell>
          <cell r="Q348">
            <v>1</v>
          </cell>
          <cell r="R348">
            <v>0</v>
          </cell>
          <cell r="S348" t="str">
            <v xml:space="preserve"> </v>
          </cell>
          <cell r="T348" t="str">
            <v>PKW / SUV / VAN unverändert zu 1. September 2017</v>
          </cell>
          <cell r="U348" t="str">
            <v xml:space="preserve">Cooper 4x4 „Off Road“, Preisanpassung 1.5% </v>
          </cell>
          <cell r="V348" t="str">
            <v xml:space="preserve"> 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 t="str">
            <v xml:space="preserve"> </v>
          </cell>
          <cell r="AE348" t="str">
            <v xml:space="preserve"> 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</row>
        <row r="349">
          <cell r="B349">
            <v>110077</v>
          </cell>
          <cell r="C349" t="str">
            <v xml:space="preserve"> </v>
          </cell>
          <cell r="D349" t="str">
            <v xml:space="preserve"> </v>
          </cell>
          <cell r="E349" t="str">
            <v>DERENDINGER AG</v>
          </cell>
          <cell r="F349" t="str">
            <v>FILIALE ALTSTETTEN</v>
          </cell>
          <cell r="G349" t="str">
            <v xml:space="preserve"> </v>
          </cell>
          <cell r="H349" t="str">
            <v>FARBHOFSTR 21</v>
          </cell>
          <cell r="I349" t="str">
            <v>8048 ALTSTAETTEN</v>
          </cell>
          <cell r="J349" t="str">
            <v xml:space="preserve"> </v>
          </cell>
          <cell r="K349" t="str">
            <v>044 439 56 10</v>
          </cell>
          <cell r="L349" t="str">
            <v xml:space="preserve"> </v>
          </cell>
          <cell r="M349" t="str">
            <v>filza@derendinger.ch</v>
          </cell>
          <cell r="N349" t="str">
            <v xml:space="preserve"> </v>
          </cell>
          <cell r="O349">
            <v>0</v>
          </cell>
          <cell r="P349">
            <v>68</v>
          </cell>
          <cell r="Q349">
            <v>1</v>
          </cell>
          <cell r="R349">
            <v>0</v>
          </cell>
          <cell r="S349" t="str">
            <v xml:space="preserve"> </v>
          </cell>
          <cell r="T349" t="str">
            <v>PKW / SUV / VAN unverändert zu 1. September 2017</v>
          </cell>
          <cell r="U349" t="str">
            <v xml:space="preserve">Cooper 4x4 „Off Road“, Preisanpassung 1.5% </v>
          </cell>
          <cell r="V349" t="str">
            <v xml:space="preserve"> 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4</v>
          </cell>
          <cell r="AB349">
            <v>0</v>
          </cell>
          <cell r="AC349">
            <v>0</v>
          </cell>
          <cell r="AD349" t="str">
            <v xml:space="preserve"> </v>
          </cell>
          <cell r="AE349" t="str">
            <v xml:space="preserve"> 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4</v>
          </cell>
          <cell r="BU349">
            <v>0</v>
          </cell>
          <cell r="BV349">
            <v>0</v>
          </cell>
        </row>
        <row r="350">
          <cell r="B350">
            <v>110078</v>
          </cell>
          <cell r="C350" t="str">
            <v xml:space="preserve"> </v>
          </cell>
          <cell r="D350" t="str">
            <v xml:space="preserve"> </v>
          </cell>
          <cell r="E350" t="str">
            <v>DERENDINGER AG</v>
          </cell>
          <cell r="F350" t="str">
            <v>FILIALE OERLIKON</v>
          </cell>
          <cell r="G350" t="str">
            <v xml:space="preserve"> </v>
          </cell>
          <cell r="H350" t="str">
            <v>THURGAUERSTR 74</v>
          </cell>
          <cell r="I350" t="str">
            <v>8050 OERLIKON</v>
          </cell>
          <cell r="J350" t="str">
            <v xml:space="preserve"> </v>
          </cell>
          <cell r="K350" t="str">
            <v>044 307 34 10</v>
          </cell>
          <cell r="L350" t="str">
            <v xml:space="preserve"> </v>
          </cell>
          <cell r="M350" t="str">
            <v>filzo@derendinger.ch</v>
          </cell>
          <cell r="N350" t="str">
            <v xml:space="preserve"> </v>
          </cell>
          <cell r="O350">
            <v>0</v>
          </cell>
          <cell r="P350">
            <v>68</v>
          </cell>
          <cell r="Q350">
            <v>1</v>
          </cell>
          <cell r="R350">
            <v>0</v>
          </cell>
          <cell r="S350" t="str">
            <v xml:space="preserve"> </v>
          </cell>
          <cell r="T350" t="str">
            <v>PKW / SUV / VAN unverändert zu 1. September 2017</v>
          </cell>
          <cell r="U350" t="str">
            <v xml:space="preserve">Cooper 4x4 „Off Road“, Preisanpassung 1.5% </v>
          </cell>
          <cell r="V350" t="str">
            <v xml:space="preserve"> 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 t="str">
            <v xml:space="preserve"> </v>
          </cell>
          <cell r="AE350" t="str">
            <v xml:space="preserve"> 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>
            <v>0</v>
          </cell>
          <cell r="CR350">
            <v>0</v>
          </cell>
          <cell r="CS350">
            <v>0</v>
          </cell>
          <cell r="CT350">
            <v>0</v>
          </cell>
          <cell r="CU350">
            <v>0</v>
          </cell>
          <cell r="CV350">
            <v>0</v>
          </cell>
          <cell r="CW350">
            <v>0</v>
          </cell>
        </row>
        <row r="351">
          <cell r="B351">
            <v>110080</v>
          </cell>
          <cell r="C351" t="str">
            <v>RETAILER</v>
          </cell>
          <cell r="D351" t="str">
            <v>RETAILER</v>
          </cell>
          <cell r="E351" t="str">
            <v>REIFENCENTER ZUERISEE AG</v>
          </cell>
          <cell r="F351">
            <v>0</v>
          </cell>
          <cell r="G351" t="str">
            <v>Paul Baumann</v>
          </cell>
          <cell r="H351" t="str">
            <v>ALPENBLICKSTR 9B</v>
          </cell>
          <cell r="I351" t="str">
            <v>8853 LACHEN SZ</v>
          </cell>
          <cell r="J351" t="str">
            <v xml:space="preserve"> </v>
          </cell>
          <cell r="K351" t="str">
            <v>055 451 07 20</v>
          </cell>
          <cell r="L351" t="str">
            <v xml:space="preserve"> </v>
          </cell>
          <cell r="M351" t="str">
            <v>info@reifencenterzuerisee.ch</v>
          </cell>
          <cell r="N351" t="str">
            <v xml:space="preserve"> </v>
          </cell>
          <cell r="O351">
            <v>0</v>
          </cell>
          <cell r="P351">
            <v>68</v>
          </cell>
          <cell r="Q351">
            <v>1</v>
          </cell>
          <cell r="R351">
            <v>0</v>
          </cell>
          <cell r="S351" t="str">
            <v xml:space="preserve"> </v>
          </cell>
          <cell r="T351" t="str">
            <v>PKW / SUV / VAN unverändert zu 1. September 2017</v>
          </cell>
          <cell r="U351" t="str">
            <v xml:space="preserve">Cooper 4x4 „Off Road“, Preisanpassung 1.5% </v>
          </cell>
          <cell r="V351" t="str">
            <v xml:space="preserve"> 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11</v>
          </cell>
          <cell r="AB351">
            <v>0</v>
          </cell>
          <cell r="AC351">
            <v>0</v>
          </cell>
          <cell r="AD351" t="str">
            <v>F85110080pb</v>
          </cell>
          <cell r="AE351" t="str">
            <v>C00per%2017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11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</row>
        <row r="352">
          <cell r="B352">
            <v>110085</v>
          </cell>
          <cell r="C352" t="str">
            <v>CAR DEALER</v>
          </cell>
          <cell r="D352" t="str">
            <v>CAR DEALER</v>
          </cell>
          <cell r="E352" t="str">
            <v>DORFGARAGE</v>
          </cell>
          <cell r="F352" t="str">
            <v>BUNT ROLAND</v>
          </cell>
          <cell r="G352" t="str">
            <v>Bunt Roland</v>
          </cell>
          <cell r="H352" t="str">
            <v>BRETISTR 2</v>
          </cell>
          <cell r="I352" t="str">
            <v>8614 BERTSCHIKON</v>
          </cell>
          <cell r="J352" t="str">
            <v xml:space="preserve"> </v>
          </cell>
          <cell r="K352" t="str">
            <v>044 935 29 81</v>
          </cell>
          <cell r="L352" t="str">
            <v xml:space="preserve"> </v>
          </cell>
          <cell r="M352" t="str">
            <v>info.dorfgarage@bluewin.ch</v>
          </cell>
          <cell r="N352" t="str">
            <v xml:space="preserve"> </v>
          </cell>
          <cell r="O352">
            <v>0</v>
          </cell>
          <cell r="P352">
            <v>68</v>
          </cell>
          <cell r="Q352">
            <v>1</v>
          </cell>
          <cell r="R352">
            <v>0</v>
          </cell>
          <cell r="S352" t="str">
            <v xml:space="preserve"> </v>
          </cell>
          <cell r="T352" t="str">
            <v>PKW / SUV / VAN unverändert zu 1. September 2017</v>
          </cell>
          <cell r="U352" t="str">
            <v xml:space="preserve">Cooper 4x4 „Off Road“, Preisanpassung 1.5% </v>
          </cell>
          <cell r="V352" t="str">
            <v xml:space="preserve"> 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 t="str">
            <v xml:space="preserve"> </v>
          </cell>
          <cell r="AE352" t="str">
            <v xml:space="preserve"> 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</row>
        <row r="353">
          <cell r="B353">
            <v>110086</v>
          </cell>
          <cell r="C353" t="str">
            <v>RETAILER</v>
          </cell>
          <cell r="D353" t="str">
            <v>RETAILER</v>
          </cell>
          <cell r="E353" t="str">
            <v>KAELIN UND FUCHS GMBH</v>
          </cell>
          <cell r="F353" t="str">
            <v>PNEUSERVICE + REPARATUREN</v>
          </cell>
          <cell r="G353" t="str">
            <v xml:space="preserve"> </v>
          </cell>
          <cell r="H353" t="str">
            <v>RIEDWEG 14</v>
          </cell>
          <cell r="I353" t="str">
            <v>8842 UNTERIBERG</v>
          </cell>
          <cell r="J353" t="str">
            <v xml:space="preserve"> </v>
          </cell>
          <cell r="K353" t="str">
            <v>079 436 46 80</v>
          </cell>
          <cell r="L353" t="str">
            <v xml:space="preserve"> </v>
          </cell>
          <cell r="M353" t="str">
            <v>sekaelin@bluewin.ch</v>
          </cell>
          <cell r="N353" t="str">
            <v xml:space="preserve"> </v>
          </cell>
          <cell r="O353">
            <v>0</v>
          </cell>
          <cell r="P353">
            <v>68</v>
          </cell>
          <cell r="Q353">
            <v>1</v>
          </cell>
          <cell r="R353">
            <v>0</v>
          </cell>
          <cell r="S353" t="str">
            <v xml:space="preserve"> </v>
          </cell>
          <cell r="T353" t="str">
            <v>PKW / SUV / VAN unverändert zu 1. September 2017</v>
          </cell>
          <cell r="U353" t="str">
            <v xml:space="preserve">Cooper 4x4 „Off Road“, Preisanpassung 1.5% </v>
          </cell>
          <cell r="V353" t="str">
            <v xml:space="preserve"> </v>
          </cell>
          <cell r="W353">
            <v>6</v>
          </cell>
          <cell r="X353">
            <v>2.8333333333333335</v>
          </cell>
          <cell r="Y353">
            <v>17</v>
          </cell>
          <cell r="Z353">
            <v>0.47058823529411764</v>
          </cell>
          <cell r="AA353">
            <v>8</v>
          </cell>
          <cell r="AB353">
            <v>0</v>
          </cell>
          <cell r="AC353">
            <v>0</v>
          </cell>
          <cell r="AD353" t="str">
            <v xml:space="preserve"> </v>
          </cell>
          <cell r="AE353" t="str">
            <v xml:space="preserve"> 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6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17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8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</row>
        <row r="354">
          <cell r="B354">
            <v>110095</v>
          </cell>
          <cell r="C354" t="str">
            <v>RETAILER</v>
          </cell>
          <cell r="D354" t="str">
            <v>RETAILER</v>
          </cell>
          <cell r="E354" t="str">
            <v>EST AUTOMOBILE GMBH</v>
          </cell>
          <cell r="F354">
            <v>0</v>
          </cell>
          <cell r="G354" t="str">
            <v xml:space="preserve"> </v>
          </cell>
          <cell r="H354" t="str">
            <v>RUETERNSTR 2</v>
          </cell>
          <cell r="I354" t="str">
            <v>8953 DIETIKON</v>
          </cell>
          <cell r="J354" t="str">
            <v xml:space="preserve"> </v>
          </cell>
          <cell r="K354" t="str">
            <v>079 440 22 40</v>
          </cell>
          <cell r="L354" t="str">
            <v xml:space="preserve"> </v>
          </cell>
          <cell r="M354" t="str">
            <v>est.automobile@gmx.ch</v>
          </cell>
          <cell r="N354" t="str">
            <v xml:space="preserve"> </v>
          </cell>
          <cell r="O354">
            <v>0</v>
          </cell>
          <cell r="P354">
            <v>68</v>
          </cell>
          <cell r="Q354">
            <v>1</v>
          </cell>
          <cell r="R354">
            <v>0</v>
          </cell>
          <cell r="S354" t="str">
            <v xml:space="preserve"> </v>
          </cell>
          <cell r="T354" t="str">
            <v>PKW / SUV / VAN unverändert zu 1. September 2017</v>
          </cell>
          <cell r="U354" t="str">
            <v xml:space="preserve">Cooper 4x4 „Off Road“, Preisanpassung 1.5% </v>
          </cell>
          <cell r="V354" t="str">
            <v xml:space="preserve"> </v>
          </cell>
          <cell r="W354">
            <v>4</v>
          </cell>
          <cell r="X354">
            <v>0</v>
          </cell>
          <cell r="Y354">
            <v>0</v>
          </cell>
          <cell r="Z354">
            <v>0</v>
          </cell>
          <cell r="AA354">
            <v>4</v>
          </cell>
          <cell r="AB354">
            <v>0</v>
          </cell>
          <cell r="AC354">
            <v>0</v>
          </cell>
          <cell r="AD354" t="str">
            <v xml:space="preserve"> </v>
          </cell>
          <cell r="AE354" t="str">
            <v xml:space="preserve"> 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4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4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>
            <v>0</v>
          </cell>
          <cell r="CS354">
            <v>0</v>
          </cell>
          <cell r="CT354">
            <v>0</v>
          </cell>
          <cell r="CU354">
            <v>0</v>
          </cell>
          <cell r="CV354">
            <v>0</v>
          </cell>
          <cell r="CW354">
            <v>0</v>
          </cell>
        </row>
        <row r="355">
          <cell r="B355">
            <v>111111</v>
          </cell>
          <cell r="C355" t="str">
            <v>RETAILER PLUS</v>
          </cell>
          <cell r="D355" t="str">
            <v>RETAILER PLUS</v>
          </cell>
          <cell r="E355" t="str">
            <v>AUTO TEILE BODENSEE</v>
          </cell>
          <cell r="F355" t="str">
            <v xml:space="preserve"> </v>
          </cell>
          <cell r="G355" t="str">
            <v>Floran Limani</v>
          </cell>
          <cell r="H355" t="str">
            <v>RANKSTRASSE 6</v>
          </cell>
          <cell r="I355" t="str">
            <v>8280 KREUZLINGEN</v>
          </cell>
          <cell r="J355" t="str">
            <v xml:space="preserve"> </v>
          </cell>
          <cell r="K355" t="str">
            <v>071 688 40 00</v>
          </cell>
          <cell r="L355" t="str">
            <v xml:space="preserve"> </v>
          </cell>
          <cell r="M355" t="str">
            <v>info@autoteilebodensee.ch</v>
          </cell>
          <cell r="N355" t="str">
            <v xml:space="preserve"> </v>
          </cell>
          <cell r="O355">
            <v>0</v>
          </cell>
          <cell r="P355">
            <v>68</v>
          </cell>
          <cell r="Q355">
            <v>1</v>
          </cell>
          <cell r="R355" t="str">
            <v xml:space="preserve"> </v>
          </cell>
          <cell r="S355" t="str">
            <v>Kd.Nr. eröffnen</v>
          </cell>
          <cell r="T355" t="str">
            <v>PKW / SUV / VAN unverändert zu 1. September 2017</v>
          </cell>
          <cell r="U355" t="str">
            <v xml:space="preserve">Cooper 4x4 „Off Road“, Preisanpassung 1.5% </v>
          </cell>
          <cell r="V355" t="str">
            <v xml:space="preserve"> 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 t="str">
            <v xml:space="preserve"> </v>
          </cell>
          <cell r="AE355" t="str">
            <v xml:space="preserve"> 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 t="str">
            <v xml:space="preserve"> 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</row>
        <row r="356">
          <cell r="B356">
            <v>111112</v>
          </cell>
          <cell r="C356" t="str">
            <v>RETAILER</v>
          </cell>
          <cell r="D356" t="str">
            <v>RETAILER</v>
          </cell>
          <cell r="E356" t="str">
            <v>PNEUSERVICE PAUL ZEHNDER</v>
          </cell>
          <cell r="F356">
            <v>0</v>
          </cell>
          <cell r="G356" t="str">
            <v>Paul Zehnder</v>
          </cell>
          <cell r="H356" t="str">
            <v>TOBELSTRASSE 10</v>
          </cell>
          <cell r="I356" t="str">
            <v>8345 ADETSWIL</v>
          </cell>
          <cell r="J356" t="str">
            <v xml:space="preserve"> </v>
          </cell>
          <cell r="K356" t="str">
            <v>044 930 33 96</v>
          </cell>
          <cell r="L356" t="str">
            <v xml:space="preserve"> </v>
          </cell>
          <cell r="M356" t="str">
            <v xml:space="preserve"> </v>
          </cell>
          <cell r="N356" t="str">
            <v xml:space="preserve"> </v>
          </cell>
          <cell r="O356">
            <v>0</v>
          </cell>
          <cell r="P356">
            <v>68</v>
          </cell>
          <cell r="Q356">
            <v>1</v>
          </cell>
          <cell r="R356">
            <v>0</v>
          </cell>
          <cell r="S356" t="str">
            <v xml:space="preserve"> </v>
          </cell>
          <cell r="T356" t="str">
            <v>PKW / SUV / VAN unverändert zu 1. September 2017</v>
          </cell>
          <cell r="U356" t="str">
            <v xml:space="preserve">Cooper 4x4 „Off Road“, Preisanpassung 1.5% </v>
          </cell>
          <cell r="V356" t="str">
            <v xml:space="preserve"> 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 t="str">
            <v xml:space="preserve"> </v>
          </cell>
          <cell r="AE356" t="str">
            <v xml:space="preserve"> 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>
            <v>0</v>
          </cell>
          <cell r="CR356">
            <v>0</v>
          </cell>
          <cell r="CS356">
            <v>0</v>
          </cell>
          <cell r="CT356">
            <v>0</v>
          </cell>
          <cell r="CU356">
            <v>0</v>
          </cell>
          <cell r="CV356">
            <v>0</v>
          </cell>
          <cell r="CW356">
            <v>0</v>
          </cell>
        </row>
        <row r="357">
          <cell r="B357">
            <v>120002</v>
          </cell>
          <cell r="C357" t="str">
            <v>RETAILER PLUS</v>
          </cell>
          <cell r="D357" t="str">
            <v>RETAILER PLUS</v>
          </cell>
          <cell r="E357" t="str">
            <v>FAHRZEUGBEDARF AG</v>
          </cell>
          <cell r="F357" t="str">
            <v xml:space="preserve"> </v>
          </cell>
          <cell r="G357" t="str">
            <v>T. Moser</v>
          </cell>
          <cell r="H357" t="str">
            <v>WALDEGGSTRASSE 6</v>
          </cell>
          <cell r="I357" t="str">
            <v>8812 HORGEN</v>
          </cell>
          <cell r="J357" t="str">
            <v xml:space="preserve"> </v>
          </cell>
          <cell r="K357" t="str">
            <v>044 727 97 97</v>
          </cell>
          <cell r="L357" t="str">
            <v xml:space="preserve"> </v>
          </cell>
          <cell r="M357" t="str">
            <v>fahrzeugbedarf@fbh.ch</v>
          </cell>
          <cell r="N357" t="str">
            <v xml:space="preserve"> </v>
          </cell>
          <cell r="O357">
            <v>0</v>
          </cell>
          <cell r="P357">
            <v>68</v>
          </cell>
          <cell r="Q357">
            <v>1</v>
          </cell>
          <cell r="R357">
            <v>0</v>
          </cell>
          <cell r="S357" t="str">
            <v xml:space="preserve"> </v>
          </cell>
          <cell r="T357" t="str">
            <v>PKW / SUV / VAN unverändert zu 1. September 2017</v>
          </cell>
          <cell r="U357" t="str">
            <v xml:space="preserve">Cooper 4x4 „Off Road“, Preisanpassung 1.5% </v>
          </cell>
          <cell r="V357" t="str">
            <v xml:space="preserve"> 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 t="str">
            <v xml:space="preserve"> </v>
          </cell>
          <cell r="AE357" t="str">
            <v xml:space="preserve"> 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</row>
        <row r="358">
          <cell r="B358">
            <v>120010</v>
          </cell>
          <cell r="C358" t="str">
            <v>RETAILER PLUS</v>
          </cell>
          <cell r="D358" t="str">
            <v>RETAILER PLUS</v>
          </cell>
          <cell r="E358" t="str">
            <v>LACUNA GARAGE GMBH</v>
          </cell>
          <cell r="F358" t="str">
            <v xml:space="preserve"> </v>
          </cell>
          <cell r="G358" t="str">
            <v>Peter Schweigl</v>
          </cell>
          <cell r="H358" t="str">
            <v>COMPOGNASTRASSE 27A</v>
          </cell>
          <cell r="I358" t="str">
            <v>7430 THUSIS</v>
          </cell>
          <cell r="J358" t="str">
            <v xml:space="preserve"> </v>
          </cell>
          <cell r="K358" t="str">
            <v>081 630 03 00</v>
          </cell>
          <cell r="L358" t="str">
            <v xml:space="preserve"> </v>
          </cell>
          <cell r="M358" t="str">
            <v>info@lacuna-garage.ch</v>
          </cell>
          <cell r="N358" t="str">
            <v xml:space="preserve"> </v>
          </cell>
          <cell r="O358">
            <v>0</v>
          </cell>
          <cell r="P358">
            <v>68</v>
          </cell>
          <cell r="Q358">
            <v>1</v>
          </cell>
          <cell r="R358">
            <v>0</v>
          </cell>
          <cell r="S358" t="str">
            <v xml:space="preserve"> </v>
          </cell>
          <cell r="T358" t="str">
            <v>PKW / SUV / VAN unverändert zu 1. September 2017</v>
          </cell>
          <cell r="U358" t="str">
            <v xml:space="preserve">Cooper 4x4 „Off Road“, Preisanpassung 1.5% </v>
          </cell>
          <cell r="V358" t="str">
            <v xml:space="preserve"> </v>
          </cell>
          <cell r="W358">
            <v>397</v>
          </cell>
          <cell r="X358">
            <v>1.0201511335012594</v>
          </cell>
          <cell r="Y358">
            <v>405</v>
          </cell>
          <cell r="Z358">
            <v>0.44444444444444442</v>
          </cell>
          <cell r="AA358">
            <v>180</v>
          </cell>
          <cell r="AB358">
            <v>0</v>
          </cell>
          <cell r="AC358">
            <v>0</v>
          </cell>
          <cell r="AD358" t="str">
            <v>f85120010pt</v>
          </cell>
          <cell r="AE358" t="str">
            <v xml:space="preserve"> </v>
          </cell>
          <cell r="AF358">
            <v>0</v>
          </cell>
          <cell r="AG358">
            <v>84</v>
          </cell>
          <cell r="AH358">
            <v>0</v>
          </cell>
          <cell r="AI358">
            <v>0</v>
          </cell>
          <cell r="AJ358">
            <v>84</v>
          </cell>
          <cell r="AK358">
            <v>280</v>
          </cell>
          <cell r="AL358">
            <v>42181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117</v>
          </cell>
          <cell r="AS358">
            <v>0</v>
          </cell>
          <cell r="AT358">
            <v>0</v>
          </cell>
          <cell r="AU358">
            <v>72</v>
          </cell>
          <cell r="AV358">
            <v>0</v>
          </cell>
          <cell r="AW358">
            <v>0</v>
          </cell>
          <cell r="AX358">
            <v>72</v>
          </cell>
          <cell r="AY358">
            <v>235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170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46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134</v>
          </cell>
          <cell r="BU358">
            <v>0</v>
          </cell>
          <cell r="BV358">
            <v>0</v>
          </cell>
        </row>
        <row r="359">
          <cell r="B359">
            <v>120019</v>
          </cell>
          <cell r="C359" t="str">
            <v>RETAILER PLUS UGS</v>
          </cell>
          <cell r="D359" t="str">
            <v>RETAILER PLUS UGS</v>
          </cell>
          <cell r="E359" t="str">
            <v>AUTOTEILE WETZIKON AG</v>
          </cell>
          <cell r="F359">
            <v>0</v>
          </cell>
          <cell r="G359" t="str">
            <v>Nicolas Meier</v>
          </cell>
          <cell r="H359" t="str">
            <v>HOFSTR 97</v>
          </cell>
          <cell r="I359" t="str">
            <v>8620 WETZIKON</v>
          </cell>
          <cell r="J359" t="str">
            <v xml:space="preserve"> </v>
          </cell>
          <cell r="K359" t="str">
            <v>044 515 68 78</v>
          </cell>
          <cell r="L359" t="str">
            <v>079 304 45 21</v>
          </cell>
          <cell r="M359" t="str">
            <v>n.meier@atw-ag.ch</v>
          </cell>
          <cell r="N359" t="str">
            <v>d.morabito@atw-ag.ch</v>
          </cell>
          <cell r="O359">
            <v>0</v>
          </cell>
          <cell r="P359">
            <v>68</v>
          </cell>
          <cell r="Q359">
            <v>10</v>
          </cell>
          <cell r="R359">
            <v>0</v>
          </cell>
          <cell r="S359" t="str">
            <v>Bezüge Winter</v>
          </cell>
          <cell r="T359" t="str">
            <v>PKW / SUV / VAN unverändert zu 1. September 2017</v>
          </cell>
          <cell r="U359" t="str">
            <v xml:space="preserve">Cooper 4x4 „Off Road“, Preisanpassung 1.5% </v>
          </cell>
          <cell r="V359" t="str">
            <v xml:space="preserve"> </v>
          </cell>
          <cell r="W359">
            <v>145</v>
          </cell>
          <cell r="X359">
            <v>1.3034482758620689</v>
          </cell>
          <cell r="Y359">
            <v>189</v>
          </cell>
          <cell r="Z359">
            <v>0.56084656084656082</v>
          </cell>
          <cell r="AA359">
            <v>106</v>
          </cell>
          <cell r="AB359">
            <v>0</v>
          </cell>
          <cell r="AC359">
            <v>0</v>
          </cell>
          <cell r="AD359" t="str">
            <v>f85120019dm</v>
          </cell>
          <cell r="AE359" t="str">
            <v xml:space="preserve"> </v>
          </cell>
          <cell r="AF359">
            <v>0</v>
          </cell>
          <cell r="AG359">
            <v>42</v>
          </cell>
          <cell r="AH359">
            <v>0</v>
          </cell>
          <cell r="AI359">
            <v>0</v>
          </cell>
          <cell r="AJ359">
            <v>42</v>
          </cell>
          <cell r="AK359">
            <v>129</v>
          </cell>
          <cell r="AL359">
            <v>42229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16</v>
          </cell>
          <cell r="AS359">
            <v>0</v>
          </cell>
          <cell r="AT359">
            <v>0</v>
          </cell>
          <cell r="AU359">
            <v>72</v>
          </cell>
          <cell r="AV359">
            <v>0</v>
          </cell>
          <cell r="AW359">
            <v>0</v>
          </cell>
          <cell r="AX359">
            <v>72</v>
          </cell>
          <cell r="AY359">
            <v>136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53</v>
          </cell>
          <cell r="BG359">
            <v>0</v>
          </cell>
          <cell r="BH359">
            <v>0</v>
          </cell>
          <cell r="BI359">
            <v>52</v>
          </cell>
          <cell r="BJ359">
            <v>0</v>
          </cell>
          <cell r="BK359">
            <v>0</v>
          </cell>
          <cell r="BL359">
            <v>52</v>
          </cell>
          <cell r="BM359">
            <v>56</v>
          </cell>
          <cell r="BN359">
            <v>42992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50</v>
          </cell>
          <cell r="BU359">
            <v>0</v>
          </cell>
          <cell r="BV359">
            <v>0</v>
          </cell>
        </row>
        <row r="360">
          <cell r="B360">
            <v>120060</v>
          </cell>
          <cell r="C360" t="str">
            <v>RETAILER</v>
          </cell>
          <cell r="D360" t="str">
            <v>RETAILER</v>
          </cell>
          <cell r="E360" t="str">
            <v>AUTOVERWERTUNG TRUNINGER AG</v>
          </cell>
          <cell r="F360" t="str">
            <v xml:space="preserve"> </v>
          </cell>
          <cell r="G360" t="str">
            <v>Andreas Kaufmann</v>
          </cell>
          <cell r="H360" t="str">
            <v>STATIONSSTRASSE 53</v>
          </cell>
          <cell r="I360" t="str">
            <v>8545 RICKENBACH SULZ</v>
          </cell>
          <cell r="J360" t="str">
            <v xml:space="preserve"> </v>
          </cell>
          <cell r="K360" t="str">
            <v>052 337 13 88</v>
          </cell>
          <cell r="L360" t="str">
            <v xml:space="preserve"> </v>
          </cell>
          <cell r="M360" t="str">
            <v>info@truninger-ag.ch</v>
          </cell>
          <cell r="N360" t="str">
            <v xml:space="preserve"> </v>
          </cell>
          <cell r="O360">
            <v>0</v>
          </cell>
          <cell r="P360">
            <v>68</v>
          </cell>
          <cell r="Q360">
            <v>1</v>
          </cell>
          <cell r="R360">
            <v>0</v>
          </cell>
          <cell r="S360">
            <v>0</v>
          </cell>
          <cell r="T360" t="str">
            <v>PKW / SUV / VAN unverändert zu 1. September 2017</v>
          </cell>
          <cell r="U360" t="str">
            <v xml:space="preserve">Cooper 4x4 „Off Road“, Preisanpassung 1.5% </v>
          </cell>
          <cell r="V360" t="str">
            <v xml:space="preserve"> 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 t="str">
            <v xml:space="preserve"> </v>
          </cell>
          <cell r="AE360" t="str">
            <v xml:space="preserve"> 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</row>
        <row r="361">
          <cell r="B361">
            <v>130019</v>
          </cell>
          <cell r="C361" t="str">
            <v>RETAILER</v>
          </cell>
          <cell r="D361" t="str">
            <v>RETAILER</v>
          </cell>
          <cell r="E361" t="str">
            <v>BTC WERKSTATT</v>
          </cell>
          <cell r="F361" t="str">
            <v xml:space="preserve"> </v>
          </cell>
          <cell r="G361" t="str">
            <v>Hampy Lutz</v>
          </cell>
          <cell r="H361" t="str">
            <v>INDUSTRIESTR 4</v>
          </cell>
          <cell r="I361" t="str">
            <v>7402 BONADZU</v>
          </cell>
          <cell r="J361" t="str">
            <v xml:space="preserve"> </v>
          </cell>
          <cell r="K361" t="str">
            <v>081 633 1867</v>
          </cell>
          <cell r="L361" t="str">
            <v>079 357 74 94</v>
          </cell>
          <cell r="M361" t="str">
            <v>info@btcwerkstatt.ch</v>
          </cell>
          <cell r="N361" t="str">
            <v xml:space="preserve"> </v>
          </cell>
          <cell r="O361">
            <v>0</v>
          </cell>
          <cell r="P361">
            <v>68</v>
          </cell>
          <cell r="Q361">
            <v>1</v>
          </cell>
          <cell r="R361">
            <v>0</v>
          </cell>
          <cell r="S361" t="str">
            <v xml:space="preserve"> </v>
          </cell>
          <cell r="T361" t="str">
            <v>PKW / SUV / VAN unverändert zu 1. September 2017</v>
          </cell>
          <cell r="U361" t="str">
            <v xml:space="preserve">Cooper 4x4 „Off Road“, Preisanpassung 1.5% </v>
          </cell>
          <cell r="V361" t="str">
            <v xml:space="preserve"> </v>
          </cell>
          <cell r="W361">
            <v>160</v>
          </cell>
          <cell r="X361">
            <v>1.5874999999999999</v>
          </cell>
          <cell r="Y361">
            <v>254</v>
          </cell>
          <cell r="Z361">
            <v>0.90551181102362199</v>
          </cell>
          <cell r="AA361">
            <v>230</v>
          </cell>
          <cell r="AB361">
            <v>0</v>
          </cell>
          <cell r="AC361">
            <v>0</v>
          </cell>
          <cell r="AD361" t="str">
            <v xml:space="preserve"> </v>
          </cell>
          <cell r="AE361" t="str">
            <v xml:space="preserve"> 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104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56</v>
          </cell>
          <cell r="AS361">
            <v>0</v>
          </cell>
          <cell r="AT361">
            <v>0</v>
          </cell>
          <cell r="AU361">
            <v>122</v>
          </cell>
          <cell r="AV361">
            <v>0</v>
          </cell>
          <cell r="AW361">
            <v>0</v>
          </cell>
          <cell r="AX361">
            <v>122</v>
          </cell>
          <cell r="AY361">
            <v>172</v>
          </cell>
          <cell r="AZ361" t="str">
            <v>30,9,2016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82</v>
          </cell>
          <cell r="BG361">
            <v>0</v>
          </cell>
          <cell r="BH361">
            <v>0</v>
          </cell>
          <cell r="BI361">
            <v>69</v>
          </cell>
          <cell r="BJ361">
            <v>0</v>
          </cell>
          <cell r="BK361">
            <v>0</v>
          </cell>
          <cell r="BL361">
            <v>69</v>
          </cell>
          <cell r="BM361">
            <v>137</v>
          </cell>
          <cell r="BN361">
            <v>42984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93</v>
          </cell>
          <cell r="BU361">
            <v>0</v>
          </cell>
          <cell r="BV361">
            <v>0</v>
          </cell>
        </row>
        <row r="362">
          <cell r="B362">
            <v>130024</v>
          </cell>
          <cell r="C362" t="str">
            <v>CAR DEALER</v>
          </cell>
          <cell r="D362" t="str">
            <v>CAR DEALER</v>
          </cell>
          <cell r="E362" t="str">
            <v>GARAGE LUIGI GMBH</v>
          </cell>
          <cell r="F362">
            <v>0</v>
          </cell>
          <cell r="G362" t="str">
            <v xml:space="preserve"> </v>
          </cell>
          <cell r="H362" t="str">
            <v>HAUPTSTR 1</v>
          </cell>
          <cell r="I362" t="str">
            <v>9476 WEITE</v>
          </cell>
          <cell r="J362" t="str">
            <v xml:space="preserve"> </v>
          </cell>
          <cell r="K362">
            <v>0</v>
          </cell>
          <cell r="L362" t="str">
            <v xml:space="preserve"> </v>
          </cell>
          <cell r="M362" t="str">
            <v>garage.luigi@bluewin.ch</v>
          </cell>
          <cell r="N362" t="str">
            <v xml:space="preserve"> </v>
          </cell>
          <cell r="O362">
            <v>0</v>
          </cell>
          <cell r="P362">
            <v>68</v>
          </cell>
          <cell r="Q362">
            <v>1</v>
          </cell>
          <cell r="R362">
            <v>0</v>
          </cell>
          <cell r="S362" t="str">
            <v xml:space="preserve"> </v>
          </cell>
          <cell r="T362" t="str">
            <v>PKW / SUV / VAN unverändert zu 1. September 2017</v>
          </cell>
          <cell r="U362" t="str">
            <v xml:space="preserve">Cooper 4x4 „Off Road“, Preisanpassung 1.5% </v>
          </cell>
          <cell r="V362" t="str">
            <v xml:space="preserve"> 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 t="str">
            <v xml:space="preserve"> </v>
          </cell>
          <cell r="AE362" t="str">
            <v xml:space="preserve"> 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</row>
        <row r="363">
          <cell r="B363">
            <v>130031</v>
          </cell>
          <cell r="C363" t="str">
            <v>BIG CAR DEALER</v>
          </cell>
          <cell r="D363" t="str">
            <v>BIG CAR DEALER</v>
          </cell>
          <cell r="E363" t="str">
            <v>KAUTH-BISCHOFF AG</v>
          </cell>
          <cell r="F363">
            <v>0</v>
          </cell>
          <cell r="G363" t="str">
            <v xml:space="preserve"> </v>
          </cell>
          <cell r="H363" t="str">
            <v>ZUERCHERSTR 301</v>
          </cell>
          <cell r="I363" t="str">
            <v>8500 FRAUENFELD</v>
          </cell>
          <cell r="J363" t="str">
            <v xml:space="preserve"> </v>
          </cell>
          <cell r="K363" t="str">
            <v>052 722 33 20</v>
          </cell>
          <cell r="L363" t="str">
            <v xml:space="preserve"> </v>
          </cell>
          <cell r="M363" t="str">
            <v>werkstatt@paroz.ch</v>
          </cell>
          <cell r="N363" t="str">
            <v xml:space="preserve"> </v>
          </cell>
          <cell r="O363">
            <v>0</v>
          </cell>
          <cell r="P363">
            <v>68</v>
          </cell>
          <cell r="Q363">
            <v>1</v>
          </cell>
          <cell r="R363">
            <v>0</v>
          </cell>
          <cell r="S363" t="str">
            <v>e-mail prüfen</v>
          </cell>
          <cell r="T363" t="str">
            <v>PKW / SUV / VAN unverändert zu 1. September 2017</v>
          </cell>
          <cell r="U363" t="str">
            <v xml:space="preserve">Cooper 4x4 „Off Road“, Preisanpassung 1.5% </v>
          </cell>
          <cell r="V363" t="str">
            <v xml:space="preserve"> </v>
          </cell>
          <cell r="W363">
            <v>114</v>
          </cell>
          <cell r="X363">
            <v>0.2982456140350877</v>
          </cell>
          <cell r="Y363">
            <v>34</v>
          </cell>
          <cell r="Z363">
            <v>1.7058823529411764</v>
          </cell>
          <cell r="AA363">
            <v>58</v>
          </cell>
          <cell r="AB363">
            <v>0</v>
          </cell>
          <cell r="AC363">
            <v>0</v>
          </cell>
          <cell r="AD363" t="str">
            <v xml:space="preserve"> </v>
          </cell>
          <cell r="AE363" t="str">
            <v xml:space="preserve"> 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40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74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26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8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18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40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0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</row>
        <row r="364">
          <cell r="B364">
            <v>130032</v>
          </cell>
          <cell r="C364" t="str">
            <v>BIG CAR DEALER</v>
          </cell>
          <cell r="D364" t="str">
            <v>BIG CAR DEALER</v>
          </cell>
          <cell r="E364" t="str">
            <v>BELTRAME CARAVAN GMBH</v>
          </cell>
          <cell r="F364">
            <v>0</v>
          </cell>
          <cell r="G364" t="str">
            <v xml:space="preserve"> </v>
          </cell>
          <cell r="H364" t="str">
            <v>ZUERCHERSTR 301</v>
          </cell>
          <cell r="I364" t="str">
            <v>8500 FRAUENFELD</v>
          </cell>
          <cell r="J364" t="str">
            <v xml:space="preserve"> </v>
          </cell>
          <cell r="K364" t="str">
            <v>052 721 22 20</v>
          </cell>
          <cell r="L364" t="str">
            <v xml:space="preserve"> </v>
          </cell>
          <cell r="M364" t="str">
            <v>werkstatt@autokauth.ch</v>
          </cell>
          <cell r="N364" t="str">
            <v xml:space="preserve"> </v>
          </cell>
          <cell r="O364">
            <v>0</v>
          </cell>
          <cell r="P364">
            <v>68</v>
          </cell>
          <cell r="Q364">
            <v>1</v>
          </cell>
          <cell r="R364">
            <v>0</v>
          </cell>
          <cell r="S364" t="str">
            <v>e-mail prüfen</v>
          </cell>
          <cell r="T364" t="str">
            <v>PKW / SUV / VAN unverändert zu 1. September 2017</v>
          </cell>
          <cell r="U364" t="str">
            <v xml:space="preserve">Cooper 4x4 „Off Road“, Preisanpassung 1.5% </v>
          </cell>
          <cell r="V364" t="str">
            <v xml:space="preserve"> 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 t="str">
            <v xml:space="preserve"> </v>
          </cell>
          <cell r="AE364" t="str">
            <v xml:space="preserve"> 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  <cell r="CT364">
            <v>0</v>
          </cell>
          <cell r="CU364">
            <v>0</v>
          </cell>
          <cell r="CV364">
            <v>0</v>
          </cell>
          <cell r="CW364">
            <v>0</v>
          </cell>
        </row>
        <row r="365">
          <cell r="B365">
            <v>130044</v>
          </cell>
          <cell r="C365" t="str">
            <v>RETAILER</v>
          </cell>
          <cell r="D365" t="str">
            <v>RETAILER</v>
          </cell>
          <cell r="E365" t="str">
            <v>PNEUCITY GMBH</v>
          </cell>
          <cell r="F365">
            <v>0</v>
          </cell>
          <cell r="G365" t="str">
            <v>Hafiz Mehmeti</v>
          </cell>
          <cell r="H365" t="str">
            <v>VORSTADTSTR 76</v>
          </cell>
          <cell r="I365" t="str">
            <v>8953 DIETIKON</v>
          </cell>
          <cell r="J365" t="str">
            <v xml:space="preserve"> </v>
          </cell>
          <cell r="K365" t="str">
            <v>044 741 01 33</v>
          </cell>
          <cell r="L365" t="str">
            <v>079 935 01 33</v>
          </cell>
          <cell r="M365" t="str">
            <v>info@pneucitygmbh.ch</v>
          </cell>
          <cell r="N365" t="str">
            <v xml:space="preserve"> </v>
          </cell>
          <cell r="O365">
            <v>0</v>
          </cell>
          <cell r="P365">
            <v>68</v>
          </cell>
          <cell r="Q365">
            <v>1</v>
          </cell>
          <cell r="R365">
            <v>0</v>
          </cell>
          <cell r="S365" t="str">
            <v xml:space="preserve"> </v>
          </cell>
          <cell r="T365" t="str">
            <v>PKW / SUV / VAN unverändert zu 1. September 2017</v>
          </cell>
          <cell r="U365" t="str">
            <v xml:space="preserve">Cooper 4x4 „Off Road“, Preisanpassung 1.5% </v>
          </cell>
          <cell r="V365" t="str">
            <v xml:space="preserve"> </v>
          </cell>
          <cell r="W365">
            <v>398</v>
          </cell>
          <cell r="X365">
            <v>1.3567839195979901</v>
          </cell>
          <cell r="Y365">
            <v>540</v>
          </cell>
          <cell r="Z365">
            <v>0.70925925925925926</v>
          </cell>
          <cell r="AA365">
            <v>383</v>
          </cell>
          <cell r="AB365">
            <v>0</v>
          </cell>
          <cell r="AC365">
            <v>0</v>
          </cell>
          <cell r="AD365" t="str">
            <v>f85130044hm</v>
          </cell>
          <cell r="AE365" t="str">
            <v xml:space="preserve"> </v>
          </cell>
          <cell r="AF365">
            <v>0</v>
          </cell>
          <cell r="AG365">
            <v>44</v>
          </cell>
          <cell r="AH365">
            <v>32</v>
          </cell>
          <cell r="AI365">
            <v>0</v>
          </cell>
          <cell r="AJ365">
            <v>76</v>
          </cell>
          <cell r="AK365">
            <v>255</v>
          </cell>
          <cell r="AL365">
            <v>42208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143</v>
          </cell>
          <cell r="AS365">
            <v>0</v>
          </cell>
          <cell r="AT365">
            <v>0</v>
          </cell>
          <cell r="AU365">
            <v>64</v>
          </cell>
          <cell r="AV365">
            <v>24</v>
          </cell>
          <cell r="AW365">
            <v>0</v>
          </cell>
          <cell r="AX365">
            <v>88</v>
          </cell>
          <cell r="AY365">
            <v>292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248</v>
          </cell>
          <cell r="BG365">
            <v>0</v>
          </cell>
          <cell r="BH365">
            <v>0</v>
          </cell>
          <cell r="BI365">
            <v>128</v>
          </cell>
          <cell r="BJ365">
            <v>0</v>
          </cell>
          <cell r="BK365">
            <v>0</v>
          </cell>
          <cell r="BL365">
            <v>128</v>
          </cell>
          <cell r="BM365">
            <v>194</v>
          </cell>
          <cell r="BN365">
            <v>42972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189</v>
          </cell>
          <cell r="BU365">
            <v>0</v>
          </cell>
          <cell r="BV365">
            <v>0</v>
          </cell>
        </row>
        <row r="366">
          <cell r="B366">
            <v>130047</v>
          </cell>
          <cell r="C366" t="str">
            <v>RETAILER PLUS</v>
          </cell>
          <cell r="D366" t="str">
            <v>RETAILER PLUS</v>
          </cell>
          <cell r="E366" t="str">
            <v xml:space="preserve">AUTOTEILE BUELACH </v>
          </cell>
          <cell r="F366">
            <v>0</v>
          </cell>
          <cell r="G366" t="str">
            <v>Lorenzo Paolucci</v>
          </cell>
          <cell r="H366" t="str">
            <v>FELDSTR 60</v>
          </cell>
          <cell r="I366" t="str">
            <v>8180 BUELACH</v>
          </cell>
          <cell r="J366" t="str">
            <v xml:space="preserve"> </v>
          </cell>
          <cell r="K366">
            <v>0</v>
          </cell>
          <cell r="L366" t="str">
            <v xml:space="preserve"> </v>
          </cell>
          <cell r="M366" t="str">
            <v>l.paolucci@autoteilebuelach.ch</v>
          </cell>
          <cell r="N366" t="str">
            <v xml:space="preserve"> </v>
          </cell>
          <cell r="O366">
            <v>0</v>
          </cell>
          <cell r="P366">
            <v>68</v>
          </cell>
          <cell r="Q366">
            <v>1</v>
          </cell>
          <cell r="R366">
            <v>0</v>
          </cell>
          <cell r="S366" t="str">
            <v xml:space="preserve"> </v>
          </cell>
          <cell r="T366" t="str">
            <v>PKW / SUV / VAN unverändert zu 1. September 2017</v>
          </cell>
          <cell r="U366" t="str">
            <v xml:space="preserve">Cooper 4x4 „Off Road“, Preisanpassung 1.5% </v>
          </cell>
          <cell r="V366" t="str">
            <v xml:space="preserve"> </v>
          </cell>
          <cell r="W366">
            <v>404</v>
          </cell>
          <cell r="X366">
            <v>1.3341584158415842</v>
          </cell>
          <cell r="Y366">
            <v>539</v>
          </cell>
          <cell r="Z366">
            <v>7.6066790352504632E-2</v>
          </cell>
          <cell r="AA366">
            <v>41</v>
          </cell>
          <cell r="AB366">
            <v>0</v>
          </cell>
          <cell r="AC366">
            <v>0</v>
          </cell>
          <cell r="AD366" t="str">
            <v>f85130047lp</v>
          </cell>
          <cell r="AE366" t="str">
            <v xml:space="preserve"> </v>
          </cell>
          <cell r="AF366">
            <v>0</v>
          </cell>
          <cell r="AG366">
            <v>128</v>
          </cell>
          <cell r="AH366">
            <v>0</v>
          </cell>
          <cell r="AI366">
            <v>0</v>
          </cell>
          <cell r="AJ366">
            <v>128</v>
          </cell>
          <cell r="AK366">
            <v>382</v>
          </cell>
          <cell r="AL366">
            <v>42179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22</v>
          </cell>
          <cell r="AS366">
            <v>0</v>
          </cell>
          <cell r="AT366">
            <v>0</v>
          </cell>
          <cell r="AU366">
            <v>260</v>
          </cell>
          <cell r="AV366">
            <v>0</v>
          </cell>
          <cell r="AW366">
            <v>0</v>
          </cell>
          <cell r="AX366">
            <v>260</v>
          </cell>
          <cell r="AY366">
            <v>386</v>
          </cell>
          <cell r="AZ366" t="str">
            <v>13,7,2016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153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-14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55</v>
          </cell>
          <cell r="BU366">
            <v>0</v>
          </cell>
          <cell r="BV366">
            <v>0</v>
          </cell>
        </row>
        <row r="367">
          <cell r="B367">
            <v>130053</v>
          </cell>
          <cell r="C367" t="str">
            <v>RETAILER</v>
          </cell>
          <cell r="D367" t="str">
            <v>RETAILER</v>
          </cell>
          <cell r="E367" t="str">
            <v>HANS ROHRER GMBH</v>
          </cell>
          <cell r="F367">
            <v>0</v>
          </cell>
          <cell r="G367" t="str">
            <v xml:space="preserve"> </v>
          </cell>
          <cell r="H367" t="str">
            <v>LIMBERGSTR 72</v>
          </cell>
          <cell r="I367" t="str">
            <v>8127 FORCH ZH</v>
          </cell>
          <cell r="J367" t="str">
            <v xml:space="preserve"> </v>
          </cell>
          <cell r="K367">
            <v>0</v>
          </cell>
          <cell r="L367" t="str">
            <v xml:space="preserve"> </v>
          </cell>
          <cell r="M367" t="str">
            <v>hans.rohner@bluewin.ch</v>
          </cell>
          <cell r="N367" t="str">
            <v xml:space="preserve"> </v>
          </cell>
          <cell r="O367">
            <v>0</v>
          </cell>
          <cell r="P367">
            <v>68</v>
          </cell>
          <cell r="Q367">
            <v>1</v>
          </cell>
          <cell r="R367">
            <v>0</v>
          </cell>
          <cell r="S367" t="str">
            <v>e-mail prüfen</v>
          </cell>
          <cell r="T367" t="str">
            <v>PKW / SUV / VAN unverändert zu 1. September 2017</v>
          </cell>
          <cell r="U367" t="str">
            <v xml:space="preserve">Cooper 4x4 „Off Road“, Preisanpassung 1.5% </v>
          </cell>
          <cell r="V367" t="str">
            <v xml:space="preserve"> 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 t="str">
            <v xml:space="preserve"> </v>
          </cell>
          <cell r="AE367" t="str">
            <v xml:space="preserve"> 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</row>
        <row r="368">
          <cell r="B368">
            <v>130054</v>
          </cell>
          <cell r="C368" t="str">
            <v>RETAILER</v>
          </cell>
          <cell r="D368" t="str">
            <v>RETAILER</v>
          </cell>
          <cell r="E368" t="str">
            <v>AUTOSERVICE  NOTARO</v>
          </cell>
          <cell r="F368" t="str">
            <v>NOTARO ANSTALT</v>
          </cell>
          <cell r="G368" t="str">
            <v>Sebastian Jäger</v>
          </cell>
          <cell r="H368" t="str">
            <v>ALTE LANDSTR 4</v>
          </cell>
          <cell r="I368" t="str">
            <v>9496 BALZERS FL</v>
          </cell>
          <cell r="J368" t="str">
            <v xml:space="preserve"> </v>
          </cell>
          <cell r="K368" t="str">
            <v>00423 384 32 32</v>
          </cell>
          <cell r="L368" t="str">
            <v xml:space="preserve"> </v>
          </cell>
          <cell r="M368" t="str">
            <v>autoservicenotaro@adon.li</v>
          </cell>
          <cell r="N368" t="str">
            <v xml:space="preserve"> </v>
          </cell>
          <cell r="O368">
            <v>0</v>
          </cell>
          <cell r="P368">
            <v>68</v>
          </cell>
          <cell r="Q368">
            <v>1</v>
          </cell>
          <cell r="R368">
            <v>0</v>
          </cell>
          <cell r="S368" t="str">
            <v xml:space="preserve"> </v>
          </cell>
          <cell r="T368" t="str">
            <v>PKW / SUV / VAN unverändert zu 1. September 2017</v>
          </cell>
          <cell r="U368" t="str">
            <v xml:space="preserve">Cooper 4x4 „Off Road“, Preisanpassung 1.5% </v>
          </cell>
          <cell r="V368" t="str">
            <v xml:space="preserve"> </v>
          </cell>
          <cell r="W368">
            <v>167</v>
          </cell>
          <cell r="X368">
            <v>1.4610778443113772</v>
          </cell>
          <cell r="Y368">
            <v>244</v>
          </cell>
          <cell r="Z368">
            <v>1.1475409836065573</v>
          </cell>
          <cell r="AA368">
            <v>280</v>
          </cell>
          <cell r="AB368">
            <v>0</v>
          </cell>
          <cell r="AC368">
            <v>0</v>
          </cell>
          <cell r="AD368" t="str">
            <v>f85130054sj</v>
          </cell>
          <cell r="AE368" t="str">
            <v xml:space="preserve"> </v>
          </cell>
          <cell r="AF368">
            <v>0</v>
          </cell>
          <cell r="AG368">
            <v>60</v>
          </cell>
          <cell r="AH368">
            <v>0</v>
          </cell>
          <cell r="AI368">
            <v>0</v>
          </cell>
          <cell r="AJ368">
            <v>60</v>
          </cell>
          <cell r="AK368">
            <v>145</v>
          </cell>
          <cell r="AL368">
            <v>42269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22</v>
          </cell>
          <cell r="AS368">
            <v>0</v>
          </cell>
          <cell r="AT368">
            <v>0</v>
          </cell>
          <cell r="AU368">
            <v>60</v>
          </cell>
          <cell r="AV368">
            <v>0</v>
          </cell>
          <cell r="AW368">
            <v>0</v>
          </cell>
          <cell r="AX368">
            <v>60</v>
          </cell>
          <cell r="AY368">
            <v>162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82</v>
          </cell>
          <cell r="BG368">
            <v>0</v>
          </cell>
          <cell r="BH368">
            <v>0</v>
          </cell>
          <cell r="BI368">
            <v>68</v>
          </cell>
          <cell r="BJ368">
            <v>0</v>
          </cell>
          <cell r="BK368">
            <v>0</v>
          </cell>
          <cell r="BL368">
            <v>68</v>
          </cell>
          <cell r="BM368">
            <v>183</v>
          </cell>
          <cell r="BN368">
            <v>42998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97</v>
          </cell>
          <cell r="BU368">
            <v>0</v>
          </cell>
          <cell r="BV368">
            <v>0</v>
          </cell>
        </row>
        <row r="369">
          <cell r="B369">
            <v>130057</v>
          </cell>
          <cell r="C369" t="str">
            <v>RETAILER</v>
          </cell>
          <cell r="D369" t="str">
            <v>RETAILER</v>
          </cell>
          <cell r="E369" t="str">
            <v>ZOLLGARAGE NEUHAUSEN GMBH</v>
          </cell>
          <cell r="F369" t="str">
            <v>PATRICK SCHLATTER</v>
          </cell>
          <cell r="G369" t="str">
            <v>Patrick Schlatter</v>
          </cell>
          <cell r="H369" t="str">
            <v>ZOLLSTR 101</v>
          </cell>
          <cell r="I369" t="str">
            <v>8212 NEUHAUSEN</v>
          </cell>
          <cell r="J369" t="str">
            <v xml:space="preserve"> </v>
          </cell>
          <cell r="K369">
            <v>0</v>
          </cell>
          <cell r="L369" t="str">
            <v xml:space="preserve"> </v>
          </cell>
          <cell r="M369" t="str">
            <v>info@zollgarage-gmbh.ch</v>
          </cell>
          <cell r="N369" t="str">
            <v xml:space="preserve"> </v>
          </cell>
          <cell r="O369">
            <v>0</v>
          </cell>
          <cell r="P369">
            <v>68</v>
          </cell>
          <cell r="Q369">
            <v>1</v>
          </cell>
          <cell r="R369">
            <v>0</v>
          </cell>
          <cell r="S369" t="str">
            <v xml:space="preserve"> </v>
          </cell>
          <cell r="T369" t="str">
            <v>PKW / SUV / VAN unverändert zu 1. September 2017</v>
          </cell>
          <cell r="U369" t="str">
            <v xml:space="preserve">Cooper 4x4 „Off Road“, Preisanpassung 1.5% </v>
          </cell>
          <cell r="V369" t="str">
            <v xml:space="preserve"> </v>
          </cell>
          <cell r="W369">
            <v>57</v>
          </cell>
          <cell r="X369">
            <v>0.63157894736842102</v>
          </cell>
          <cell r="Y369">
            <v>36</v>
          </cell>
          <cell r="Z369">
            <v>1.3333333333333333</v>
          </cell>
          <cell r="AA369">
            <v>48</v>
          </cell>
          <cell r="AB369">
            <v>0</v>
          </cell>
          <cell r="AC369">
            <v>0</v>
          </cell>
          <cell r="AD369" t="str">
            <v xml:space="preserve"> </v>
          </cell>
          <cell r="AE369" t="str">
            <v xml:space="preserve"> 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12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45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14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22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22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26</v>
          </cell>
          <cell r="BU369">
            <v>0</v>
          </cell>
          <cell r="BV369">
            <v>0</v>
          </cell>
        </row>
        <row r="370">
          <cell r="B370">
            <v>130058</v>
          </cell>
          <cell r="C370" t="str">
            <v>CAR DEALER</v>
          </cell>
          <cell r="D370" t="str">
            <v>CAR DEALER</v>
          </cell>
          <cell r="E370" t="str">
            <v>CENTRALGARAGE PETER HESS</v>
          </cell>
          <cell r="F370">
            <v>0</v>
          </cell>
          <cell r="G370" t="str">
            <v xml:space="preserve"> </v>
          </cell>
          <cell r="H370" t="str">
            <v>SCHAFFHAUSERSTR 86</v>
          </cell>
          <cell r="I370" t="str">
            <v>8222 BERINGEN</v>
          </cell>
          <cell r="J370" t="str">
            <v xml:space="preserve"> </v>
          </cell>
          <cell r="K370" t="str">
            <v>052 685 22 08</v>
          </cell>
          <cell r="L370" t="str">
            <v xml:space="preserve"> </v>
          </cell>
          <cell r="M370" t="str">
            <v>central-garage-beringen@bluewin.ch</v>
          </cell>
          <cell r="N370" t="str">
            <v xml:space="preserve"> </v>
          </cell>
          <cell r="O370">
            <v>0</v>
          </cell>
          <cell r="P370">
            <v>68</v>
          </cell>
          <cell r="Q370">
            <v>1</v>
          </cell>
          <cell r="R370">
            <v>0</v>
          </cell>
          <cell r="S370" t="str">
            <v xml:space="preserve"> </v>
          </cell>
          <cell r="T370" t="str">
            <v>PKW / SUV / VAN unverändert zu 1. September 2017</v>
          </cell>
          <cell r="U370" t="str">
            <v xml:space="preserve">Cooper 4x4 „Off Road“, Preisanpassung 1.5% </v>
          </cell>
          <cell r="V370" t="str">
            <v xml:space="preserve"> 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 t="str">
            <v xml:space="preserve"> </v>
          </cell>
          <cell r="AE370" t="str">
            <v xml:space="preserve"> 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</row>
        <row r="371">
          <cell r="B371">
            <v>140003</v>
          </cell>
          <cell r="C371" t="str">
            <v>RETAILER</v>
          </cell>
          <cell r="D371" t="str">
            <v>RETAILER</v>
          </cell>
          <cell r="E371" t="str">
            <v>CARFACE BY CARROSSERIE CASUTT</v>
          </cell>
          <cell r="F371" t="str">
            <v xml:space="preserve"> </v>
          </cell>
          <cell r="G371" t="str">
            <v>Raffi Casutt</v>
          </cell>
          <cell r="H371" t="str">
            <v>LOESERWEG 1</v>
          </cell>
          <cell r="I371" t="str">
            <v>7430 THUSIS</v>
          </cell>
          <cell r="J371" t="str">
            <v xml:space="preserve"> </v>
          </cell>
          <cell r="K371" t="str">
            <v>081 651 52 25</v>
          </cell>
          <cell r="L371" t="str">
            <v>079 445 53 77</v>
          </cell>
          <cell r="M371" t="str">
            <v>carface@deep.ch</v>
          </cell>
          <cell r="N371" t="str">
            <v xml:space="preserve"> </v>
          </cell>
          <cell r="O371">
            <v>0</v>
          </cell>
          <cell r="P371">
            <v>68</v>
          </cell>
          <cell r="Q371">
            <v>1</v>
          </cell>
          <cell r="R371">
            <v>0</v>
          </cell>
          <cell r="S371" t="str">
            <v xml:space="preserve"> </v>
          </cell>
          <cell r="T371" t="str">
            <v>PKW / SUV / VAN unverändert zu 1. September 2017</v>
          </cell>
          <cell r="U371" t="str">
            <v xml:space="preserve">Cooper 4x4 „Off Road“, Preisanpassung 1.5% </v>
          </cell>
          <cell r="V371" t="str">
            <v xml:space="preserve"> </v>
          </cell>
          <cell r="W371">
            <v>171</v>
          </cell>
          <cell r="X371">
            <v>0.98245614035087714</v>
          </cell>
          <cell r="Y371">
            <v>168</v>
          </cell>
          <cell r="Z371">
            <v>0.30952380952380953</v>
          </cell>
          <cell r="AA371">
            <v>52</v>
          </cell>
          <cell r="AB371">
            <v>0</v>
          </cell>
          <cell r="AC371">
            <v>0</v>
          </cell>
          <cell r="AD371" t="str">
            <v xml:space="preserve"> </v>
          </cell>
          <cell r="AE371" t="str">
            <v xml:space="preserve"> </v>
          </cell>
          <cell r="AF371">
            <v>0</v>
          </cell>
          <cell r="AG371">
            <v>60</v>
          </cell>
          <cell r="AH371">
            <v>0</v>
          </cell>
          <cell r="AI371">
            <v>0</v>
          </cell>
          <cell r="AJ371">
            <v>60</v>
          </cell>
          <cell r="AK371">
            <v>121</v>
          </cell>
          <cell r="AL371">
            <v>42293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50</v>
          </cell>
          <cell r="AS371">
            <v>0</v>
          </cell>
          <cell r="AT371">
            <v>0</v>
          </cell>
          <cell r="AU371">
            <v>46</v>
          </cell>
          <cell r="AV371">
            <v>0</v>
          </cell>
          <cell r="AW371">
            <v>0</v>
          </cell>
          <cell r="AX371">
            <v>46</v>
          </cell>
          <cell r="AY371">
            <v>104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64</v>
          </cell>
          <cell r="BG371">
            <v>0</v>
          </cell>
          <cell r="BH371">
            <v>0</v>
          </cell>
          <cell r="BI371">
            <v>22</v>
          </cell>
          <cell r="BJ371">
            <v>0</v>
          </cell>
          <cell r="BK371">
            <v>0</v>
          </cell>
          <cell r="BL371">
            <v>22</v>
          </cell>
          <cell r="BM371">
            <v>30</v>
          </cell>
          <cell r="BN371">
            <v>42998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22</v>
          </cell>
          <cell r="BU371">
            <v>0</v>
          </cell>
          <cell r="BV371">
            <v>0</v>
          </cell>
        </row>
        <row r="372">
          <cell r="B372">
            <v>140006</v>
          </cell>
          <cell r="C372" t="str">
            <v>RETAILER</v>
          </cell>
          <cell r="D372" t="str">
            <v>RETAILER</v>
          </cell>
          <cell r="E372" t="str">
            <v>GRISCHA SPEED GMBH</v>
          </cell>
          <cell r="F372" t="str">
            <v>ANDREAS ALIESCH</v>
          </cell>
          <cell r="G372" t="str">
            <v>Andreas Aliesch</v>
          </cell>
          <cell r="H372" t="str">
            <v>PULVERMUEHLSTR 62</v>
          </cell>
          <cell r="I372" t="str">
            <v>7000 CHUR</v>
          </cell>
          <cell r="J372" t="str">
            <v xml:space="preserve"> </v>
          </cell>
          <cell r="K372">
            <v>0</v>
          </cell>
          <cell r="L372" t="str">
            <v xml:space="preserve"> </v>
          </cell>
          <cell r="M372" t="str">
            <v>info@grischa-speed.ch</v>
          </cell>
          <cell r="N372" t="str">
            <v xml:space="preserve"> </v>
          </cell>
          <cell r="O372">
            <v>0</v>
          </cell>
          <cell r="P372">
            <v>68</v>
          </cell>
          <cell r="Q372">
            <v>1</v>
          </cell>
          <cell r="R372">
            <v>0</v>
          </cell>
          <cell r="S372" t="str">
            <v xml:space="preserve"> </v>
          </cell>
          <cell r="T372" t="str">
            <v>PKW / SUV / VAN unverändert zu 1. September 2017</v>
          </cell>
          <cell r="U372" t="str">
            <v xml:space="preserve">Cooper 4x4 „Off Road“, Preisanpassung 1.5% </v>
          </cell>
          <cell r="V372" t="str">
            <v xml:space="preserve"> </v>
          </cell>
          <cell r="W372">
            <v>149</v>
          </cell>
          <cell r="X372">
            <v>0.62416107382550334</v>
          </cell>
          <cell r="Y372">
            <v>93</v>
          </cell>
          <cell r="Z372">
            <v>4.3010752688172046E-2</v>
          </cell>
          <cell r="AA372">
            <v>4</v>
          </cell>
          <cell r="AB372">
            <v>0</v>
          </cell>
          <cell r="AC372">
            <v>0</v>
          </cell>
          <cell r="AD372" t="str">
            <v xml:space="preserve"> </v>
          </cell>
          <cell r="AE372" t="str">
            <v xml:space="preserve"> 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98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51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20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73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4</v>
          </cell>
          <cell r="BU372">
            <v>0</v>
          </cell>
          <cell r="BV372">
            <v>0</v>
          </cell>
        </row>
        <row r="373">
          <cell r="B373">
            <v>140008</v>
          </cell>
          <cell r="C373" t="str">
            <v>RETAILER</v>
          </cell>
          <cell r="D373" t="str">
            <v>RETAILER</v>
          </cell>
          <cell r="E373" t="str">
            <v>AS KARROSSEREI &amp; TUNING AG</v>
          </cell>
          <cell r="F373" t="str">
            <v>ANDREAS STIER</v>
          </cell>
          <cell r="G373" t="str">
            <v>Andreas Stier</v>
          </cell>
          <cell r="H373" t="str">
            <v>ZEUGHAUSSTR 18</v>
          </cell>
          <cell r="I373" t="str">
            <v>8887 MELS</v>
          </cell>
          <cell r="J373" t="str">
            <v xml:space="preserve"> </v>
          </cell>
          <cell r="K373">
            <v>0</v>
          </cell>
          <cell r="L373" t="str">
            <v xml:space="preserve"> </v>
          </cell>
          <cell r="M373" t="str">
            <v>as-karosserie@gmx.ch</v>
          </cell>
          <cell r="N373" t="str">
            <v xml:space="preserve"> </v>
          </cell>
          <cell r="O373">
            <v>0</v>
          </cell>
          <cell r="P373">
            <v>68</v>
          </cell>
          <cell r="Q373">
            <v>1</v>
          </cell>
          <cell r="R373">
            <v>0</v>
          </cell>
          <cell r="S373" t="str">
            <v xml:space="preserve"> </v>
          </cell>
          <cell r="T373" t="str">
            <v>PKW / SUV / VAN unverändert zu 1. September 2017</v>
          </cell>
          <cell r="U373" t="str">
            <v xml:space="preserve">Cooper 4x4 „Off Road“, Preisanpassung 1.5% </v>
          </cell>
          <cell r="V373" t="str">
            <v xml:space="preserve"> </v>
          </cell>
          <cell r="W373">
            <v>56</v>
          </cell>
          <cell r="X373">
            <v>1.0357142857142858</v>
          </cell>
          <cell r="Y373">
            <v>58</v>
          </cell>
          <cell r="Z373">
            <v>6.8965517241379309E-2</v>
          </cell>
          <cell r="AA373">
            <v>4</v>
          </cell>
          <cell r="AB373">
            <v>0</v>
          </cell>
          <cell r="AC373">
            <v>0</v>
          </cell>
          <cell r="AD373" t="str">
            <v xml:space="preserve"> </v>
          </cell>
          <cell r="AE373" t="str">
            <v xml:space="preserve"> 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38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18</v>
          </cell>
          <cell r="AS373">
            <v>0</v>
          </cell>
          <cell r="AT373">
            <v>0</v>
          </cell>
          <cell r="AU373">
            <v>28</v>
          </cell>
          <cell r="AV373">
            <v>4</v>
          </cell>
          <cell r="AW373">
            <v>0</v>
          </cell>
          <cell r="AX373">
            <v>32</v>
          </cell>
          <cell r="AY373">
            <v>32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26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2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2</v>
          </cell>
          <cell r="BU373">
            <v>0</v>
          </cell>
          <cell r="BV373">
            <v>0</v>
          </cell>
        </row>
        <row r="374">
          <cell r="B374">
            <v>140009</v>
          </cell>
          <cell r="C374" t="str">
            <v>RETAILER</v>
          </cell>
          <cell r="D374" t="str">
            <v>RETAILER</v>
          </cell>
          <cell r="E374" t="str">
            <v>AUTOSPRITZWERK GSELL</v>
          </cell>
          <cell r="F374" t="str">
            <v>SACHA GSELL</v>
          </cell>
          <cell r="G374" t="str">
            <v>Sacha Gesell</v>
          </cell>
          <cell r="H374" t="str">
            <v>ZEUGHAUSSTR 18</v>
          </cell>
          <cell r="I374" t="str">
            <v>8887 MELS</v>
          </cell>
          <cell r="J374" t="str">
            <v xml:space="preserve"> </v>
          </cell>
          <cell r="K374">
            <v>0</v>
          </cell>
          <cell r="L374" t="str">
            <v xml:space="preserve"> </v>
          </cell>
          <cell r="M374" t="str">
            <v>gsell@swisscarstylers.ch</v>
          </cell>
          <cell r="N374" t="str">
            <v xml:space="preserve"> </v>
          </cell>
          <cell r="O374">
            <v>0</v>
          </cell>
          <cell r="P374">
            <v>68</v>
          </cell>
          <cell r="Q374">
            <v>1</v>
          </cell>
          <cell r="R374">
            <v>0</v>
          </cell>
          <cell r="S374" t="str">
            <v>e-mail prüfen</v>
          </cell>
          <cell r="T374" t="str">
            <v>PKW / SUV / VAN unverändert zu 1. September 2017</v>
          </cell>
          <cell r="U374" t="str">
            <v xml:space="preserve">Cooper 4x4 „Off Road“, Preisanpassung 1.5% </v>
          </cell>
          <cell r="V374" t="str">
            <v xml:space="preserve"> 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 t="str">
            <v xml:space="preserve"> </v>
          </cell>
          <cell r="AE374" t="str">
            <v xml:space="preserve"> 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CO374">
            <v>0</v>
          </cell>
          <cell r="CP374">
            <v>0</v>
          </cell>
          <cell r="CQ374">
            <v>0</v>
          </cell>
          <cell r="CR374">
            <v>0</v>
          </cell>
          <cell r="CS374">
            <v>0</v>
          </cell>
          <cell r="CT374">
            <v>0</v>
          </cell>
          <cell r="CU374">
            <v>0</v>
          </cell>
          <cell r="CV374">
            <v>0</v>
          </cell>
          <cell r="CW374">
            <v>0</v>
          </cell>
        </row>
        <row r="375">
          <cell r="B375">
            <v>140010</v>
          </cell>
          <cell r="C375" t="str">
            <v>RETAILER</v>
          </cell>
          <cell r="D375" t="str">
            <v>RETAILER</v>
          </cell>
          <cell r="E375" t="str">
            <v>PNEU NORREXIM AG</v>
          </cell>
          <cell r="F375">
            <v>0</v>
          </cell>
          <cell r="G375" t="str">
            <v xml:space="preserve"> </v>
          </cell>
          <cell r="H375" t="str">
            <v>GLARNERSTR 29</v>
          </cell>
          <cell r="I375" t="str">
            <v>8805 RICHETRSWIL</v>
          </cell>
          <cell r="J375" t="str">
            <v xml:space="preserve"> </v>
          </cell>
          <cell r="K375">
            <v>0</v>
          </cell>
          <cell r="L375" t="str">
            <v xml:space="preserve"> </v>
          </cell>
          <cell r="M375" t="str">
            <v>info@pneu-norrexim.ch</v>
          </cell>
          <cell r="N375" t="str">
            <v xml:space="preserve"> </v>
          </cell>
          <cell r="O375">
            <v>0</v>
          </cell>
          <cell r="P375">
            <v>68</v>
          </cell>
          <cell r="Q375">
            <v>1</v>
          </cell>
          <cell r="R375">
            <v>0</v>
          </cell>
          <cell r="S375" t="str">
            <v xml:space="preserve"> </v>
          </cell>
          <cell r="T375" t="str">
            <v>PKW / SUV / VAN unverändert zu 1. September 2017</v>
          </cell>
          <cell r="U375" t="str">
            <v xml:space="preserve">Cooper 4x4 „Off Road“, Preisanpassung 1.5% </v>
          </cell>
          <cell r="V375" t="str">
            <v xml:space="preserve"> </v>
          </cell>
          <cell r="W375">
            <v>0</v>
          </cell>
          <cell r="X375">
            <v>0</v>
          </cell>
          <cell r="Y375">
            <v>8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 t="str">
            <v xml:space="preserve"> </v>
          </cell>
          <cell r="AE375" t="str">
            <v xml:space="preserve"> 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8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</row>
        <row r="376">
          <cell r="B376">
            <v>140011</v>
          </cell>
          <cell r="C376" t="str">
            <v>RETAILER</v>
          </cell>
          <cell r="D376" t="str">
            <v>RETAILER</v>
          </cell>
          <cell r="E376" t="str">
            <v>FORCAR GMBH</v>
          </cell>
          <cell r="F376">
            <v>0</v>
          </cell>
          <cell r="G376" t="str">
            <v xml:space="preserve"> </v>
          </cell>
          <cell r="H376" t="str">
            <v>CHURERSTR 154</v>
          </cell>
          <cell r="I376" t="str">
            <v>8808 PFAEFFIKON SZ</v>
          </cell>
          <cell r="J376" t="str">
            <v xml:space="preserve"> </v>
          </cell>
          <cell r="K376">
            <v>0</v>
          </cell>
          <cell r="L376" t="str">
            <v xml:space="preserve"> </v>
          </cell>
          <cell r="M376" t="str">
            <v>robert.widmer@forcar.ch</v>
          </cell>
          <cell r="N376" t="str">
            <v xml:space="preserve"> </v>
          </cell>
          <cell r="O376">
            <v>0</v>
          </cell>
          <cell r="P376">
            <v>68</v>
          </cell>
          <cell r="Q376">
            <v>1</v>
          </cell>
          <cell r="R376">
            <v>0</v>
          </cell>
          <cell r="S376" t="str">
            <v xml:space="preserve"> </v>
          </cell>
          <cell r="T376" t="str">
            <v>PKW / SUV / VAN unverändert zu 1. September 2017</v>
          </cell>
          <cell r="U376" t="str">
            <v xml:space="preserve">Cooper 4x4 „Off Road“, Preisanpassung 1.5% </v>
          </cell>
          <cell r="V376" t="str">
            <v xml:space="preserve"> 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 t="str">
            <v xml:space="preserve"> </v>
          </cell>
          <cell r="AE376" t="str">
            <v xml:space="preserve"> 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>
            <v>0</v>
          </cell>
          <cell r="CR376">
            <v>0</v>
          </cell>
          <cell r="CS376">
            <v>0</v>
          </cell>
          <cell r="CT376">
            <v>0</v>
          </cell>
          <cell r="CU376">
            <v>0</v>
          </cell>
          <cell r="CV376">
            <v>0</v>
          </cell>
          <cell r="CW376">
            <v>0</v>
          </cell>
        </row>
        <row r="377">
          <cell r="B377">
            <v>140012</v>
          </cell>
          <cell r="C377" t="str">
            <v>CAR DEALER</v>
          </cell>
          <cell r="D377" t="str">
            <v>CAR DEALER</v>
          </cell>
          <cell r="E377" t="str">
            <v>CARWORKS HITZ</v>
          </cell>
          <cell r="F377" t="str">
            <v>SANDRO HITZ</v>
          </cell>
          <cell r="G377" t="str">
            <v>Sandro Hitz</v>
          </cell>
          <cell r="H377" t="str">
            <v>POLENLOESERWEG 8</v>
          </cell>
          <cell r="I377" t="str">
            <v>7204 UNTERVAZ</v>
          </cell>
          <cell r="J377" t="str">
            <v xml:space="preserve"> </v>
          </cell>
          <cell r="K377">
            <v>0</v>
          </cell>
          <cell r="L377" t="str">
            <v xml:space="preserve"> </v>
          </cell>
          <cell r="M377" t="str">
            <v>info@carworks.ch</v>
          </cell>
          <cell r="N377" t="str">
            <v xml:space="preserve"> </v>
          </cell>
          <cell r="O377">
            <v>0</v>
          </cell>
          <cell r="P377">
            <v>68</v>
          </cell>
          <cell r="Q377">
            <v>1</v>
          </cell>
          <cell r="R377">
            <v>0</v>
          </cell>
          <cell r="S377" t="str">
            <v xml:space="preserve"> </v>
          </cell>
          <cell r="T377" t="str">
            <v>PKW / SUV / VAN unverändert zu 1. September 2017</v>
          </cell>
          <cell r="U377" t="str">
            <v xml:space="preserve">Cooper 4x4 „Off Road“, Preisanpassung 1.5% </v>
          </cell>
          <cell r="V377" t="str">
            <v xml:space="preserve"> </v>
          </cell>
          <cell r="W377">
            <v>0</v>
          </cell>
          <cell r="X377">
            <v>0</v>
          </cell>
          <cell r="Y377">
            <v>4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 t="str">
            <v xml:space="preserve"> </v>
          </cell>
          <cell r="AE377" t="str">
            <v xml:space="preserve"> 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4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</row>
        <row r="378">
          <cell r="B378">
            <v>140014</v>
          </cell>
          <cell r="C378" t="str">
            <v>CAR DEALER</v>
          </cell>
          <cell r="D378" t="str">
            <v>CAR DEALER</v>
          </cell>
          <cell r="E378" t="str">
            <v>AK WORK SHOP AG</v>
          </cell>
          <cell r="F378" t="str">
            <v>KRAETTLI MARCO</v>
          </cell>
          <cell r="G378" t="str">
            <v>Kraettli Marco</v>
          </cell>
          <cell r="H378" t="str">
            <v>INDUSTRIESTR 6</v>
          </cell>
          <cell r="I378" t="str">
            <v>7208 MALANS</v>
          </cell>
          <cell r="J378" t="str">
            <v xml:space="preserve"> </v>
          </cell>
          <cell r="K378">
            <v>0</v>
          </cell>
          <cell r="L378" t="str">
            <v xml:space="preserve"> </v>
          </cell>
          <cell r="M378" t="str">
            <v>ak@akcarshop.com</v>
          </cell>
          <cell r="N378" t="str">
            <v xml:space="preserve"> </v>
          </cell>
          <cell r="O378">
            <v>0</v>
          </cell>
          <cell r="P378">
            <v>68</v>
          </cell>
          <cell r="Q378">
            <v>1</v>
          </cell>
          <cell r="R378">
            <v>0</v>
          </cell>
          <cell r="S378" t="str">
            <v xml:space="preserve"> </v>
          </cell>
          <cell r="T378" t="str">
            <v>PKW / SUV / VAN unverändert zu 1. September 2017</v>
          </cell>
          <cell r="U378" t="str">
            <v xml:space="preserve">Cooper 4x4 „Off Road“, Preisanpassung 1.5% </v>
          </cell>
          <cell r="V378" t="str">
            <v xml:space="preserve"> 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 t="str">
            <v xml:space="preserve"> </v>
          </cell>
          <cell r="AE378" t="str">
            <v xml:space="preserve"> 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</row>
        <row r="379">
          <cell r="B379">
            <v>140015</v>
          </cell>
          <cell r="C379" t="str">
            <v>RETAILER</v>
          </cell>
          <cell r="D379" t="str">
            <v>RETAILER</v>
          </cell>
          <cell r="E379" t="str">
            <v>PNEUSERVCIE CICCONE AG</v>
          </cell>
          <cell r="F379">
            <v>0</v>
          </cell>
          <cell r="G379" t="str">
            <v xml:space="preserve"> </v>
          </cell>
          <cell r="H379" t="str">
            <v>UNTERE SCHOENTALSTR 1B</v>
          </cell>
          <cell r="I379" t="str">
            <v>8406 WINTERTHUR</v>
          </cell>
          <cell r="J379" t="str">
            <v xml:space="preserve"> </v>
          </cell>
          <cell r="K379">
            <v>0</v>
          </cell>
          <cell r="L379" t="str">
            <v xml:space="preserve"> </v>
          </cell>
          <cell r="M379" t="str">
            <v>ciccone@bluewin.ch</v>
          </cell>
          <cell r="N379" t="str">
            <v xml:space="preserve"> </v>
          </cell>
          <cell r="O379">
            <v>0</v>
          </cell>
          <cell r="P379">
            <v>68</v>
          </cell>
          <cell r="Q379">
            <v>1</v>
          </cell>
          <cell r="R379">
            <v>0</v>
          </cell>
          <cell r="S379" t="str">
            <v xml:space="preserve"> </v>
          </cell>
          <cell r="T379" t="str">
            <v>PKW / SUV / VAN unverändert zu 1. September 2017</v>
          </cell>
          <cell r="U379" t="str">
            <v xml:space="preserve">Cooper 4x4 „Off Road“, Preisanpassung 1.5% </v>
          </cell>
          <cell r="V379" t="str">
            <v xml:space="preserve"> </v>
          </cell>
          <cell r="W379">
            <v>2029</v>
          </cell>
          <cell r="X379">
            <v>0.10152784622966979</v>
          </cell>
          <cell r="Y379">
            <v>206</v>
          </cell>
          <cell r="Z379">
            <v>9.7087378640776691E-3</v>
          </cell>
          <cell r="AA379">
            <v>2</v>
          </cell>
          <cell r="AB379">
            <v>0</v>
          </cell>
          <cell r="AC379">
            <v>0</v>
          </cell>
          <cell r="AD379" t="str">
            <v>f85140015gc</v>
          </cell>
          <cell r="AE379" t="str">
            <v xml:space="preserve"> </v>
          </cell>
          <cell r="AF379">
            <v>0</v>
          </cell>
          <cell r="AG379">
            <v>224</v>
          </cell>
          <cell r="AH379">
            <v>0</v>
          </cell>
          <cell r="AI379">
            <v>0</v>
          </cell>
          <cell r="AJ379">
            <v>224</v>
          </cell>
          <cell r="AK379">
            <v>857</v>
          </cell>
          <cell r="AL379">
            <v>42257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1172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6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200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2</v>
          </cell>
          <cell r="BU379">
            <v>0</v>
          </cell>
          <cell r="BV379">
            <v>0</v>
          </cell>
        </row>
        <row r="380">
          <cell r="B380">
            <v>140017</v>
          </cell>
          <cell r="C380" t="str">
            <v>RETAILER PLUS</v>
          </cell>
          <cell r="D380" t="str">
            <v>RETAILER PLUS</v>
          </cell>
          <cell r="E380" t="str">
            <v>ALLPARTS AUTOTEILE AG</v>
          </cell>
          <cell r="F380">
            <v>0</v>
          </cell>
          <cell r="G380" t="str">
            <v>Roman Remund</v>
          </cell>
          <cell r="H380" t="str">
            <v>FRAUENFELDERSTR 65</v>
          </cell>
          <cell r="I380" t="str">
            <v>9548 MATZINGEN</v>
          </cell>
          <cell r="J380" t="str">
            <v xml:space="preserve"> </v>
          </cell>
          <cell r="K380" t="str">
            <v>052 762 00 62</v>
          </cell>
          <cell r="L380" t="str">
            <v xml:space="preserve"> </v>
          </cell>
          <cell r="M380" t="str">
            <v>info@allpartsautoteile.ch</v>
          </cell>
          <cell r="N380" t="str">
            <v>verkauf@allpartsautoteile.ch</v>
          </cell>
          <cell r="O380">
            <v>0</v>
          </cell>
          <cell r="P380">
            <v>68</v>
          </cell>
          <cell r="Q380">
            <v>1</v>
          </cell>
          <cell r="R380">
            <v>0</v>
          </cell>
          <cell r="S380" t="str">
            <v xml:space="preserve"> </v>
          </cell>
          <cell r="T380" t="str">
            <v>PKW / SUV / VAN unverändert zu 1. September 2017</v>
          </cell>
          <cell r="U380" t="str">
            <v xml:space="preserve">Cooper 4x4 „Off Road“, Preisanpassung 1.5% </v>
          </cell>
          <cell r="V380" t="str">
            <v xml:space="preserve"> 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 t="str">
            <v>F85140017rr</v>
          </cell>
          <cell r="AE380" t="str">
            <v>Webkb%#357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</row>
        <row r="381">
          <cell r="B381">
            <v>140018</v>
          </cell>
          <cell r="C381" t="str">
            <v>RETAILER PLUS UGS</v>
          </cell>
          <cell r="D381" t="str">
            <v>RETAILER PLUS UGS</v>
          </cell>
          <cell r="E381" t="str">
            <v>AUTOTEILE BRUETTISELLEN</v>
          </cell>
          <cell r="F381" t="str">
            <v>PAUL KUSTER</v>
          </cell>
          <cell r="G381" t="str">
            <v>Paul Kuster</v>
          </cell>
          <cell r="H381" t="str">
            <v>RUCHSTUCKSTR 18</v>
          </cell>
          <cell r="I381" t="str">
            <v>8306 BRUETTISELLEN</v>
          </cell>
          <cell r="J381" t="str">
            <v xml:space="preserve"> </v>
          </cell>
          <cell r="K381" t="str">
            <v>044 805 20 50</v>
          </cell>
          <cell r="L381" t="str">
            <v xml:space="preserve"> </v>
          </cell>
          <cell r="M381" t="str">
            <v>info@autoteile-bruettisellen.ch</v>
          </cell>
          <cell r="N381" t="str">
            <v xml:space="preserve"> </v>
          </cell>
          <cell r="O381">
            <v>0</v>
          </cell>
          <cell r="P381">
            <v>68</v>
          </cell>
          <cell r="Q381">
            <v>1</v>
          </cell>
          <cell r="R381">
            <v>0</v>
          </cell>
          <cell r="S381" t="str">
            <v xml:space="preserve"> </v>
          </cell>
          <cell r="T381" t="str">
            <v>PKW / SUV / VAN unverändert zu 1. September 2017</v>
          </cell>
          <cell r="U381" t="str">
            <v xml:space="preserve">Cooper 4x4 „Off Road“, Preisanpassung 1.5% </v>
          </cell>
          <cell r="V381" t="str">
            <v xml:space="preserve"> </v>
          </cell>
          <cell r="W381">
            <v>113</v>
          </cell>
          <cell r="X381">
            <v>7.9646017699115043E-2</v>
          </cell>
          <cell r="Y381">
            <v>9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 t="str">
            <v>f85140018pk</v>
          </cell>
          <cell r="AE381" t="str">
            <v xml:space="preserve"> 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1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112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6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3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</row>
        <row r="382">
          <cell r="B382">
            <v>140020</v>
          </cell>
          <cell r="C382" t="str">
            <v>CAR DEALER</v>
          </cell>
          <cell r="D382" t="str">
            <v>CAR DEALER</v>
          </cell>
          <cell r="E382" t="str">
            <v>TOEDI-GARAGE AG</v>
          </cell>
          <cell r="F382" t="str">
            <v>NICOLA FABIANO</v>
          </cell>
          <cell r="G382" t="str">
            <v>Nicola Fabiano</v>
          </cell>
          <cell r="H382" t="str">
            <v>LINTH-ESCHERSTR 1</v>
          </cell>
          <cell r="I382" t="str">
            <v>8865 BILTEN</v>
          </cell>
          <cell r="J382" t="str">
            <v xml:space="preserve"> </v>
          </cell>
          <cell r="K382">
            <v>0</v>
          </cell>
          <cell r="L382" t="str">
            <v xml:space="preserve"> </v>
          </cell>
          <cell r="M382" t="str">
            <v>werkstatt@toedi-garage.ch</v>
          </cell>
          <cell r="N382" t="str">
            <v xml:space="preserve"> </v>
          </cell>
          <cell r="O382">
            <v>0</v>
          </cell>
          <cell r="P382">
            <v>68</v>
          </cell>
          <cell r="Q382">
            <v>1</v>
          </cell>
          <cell r="R382">
            <v>0</v>
          </cell>
          <cell r="S382" t="str">
            <v xml:space="preserve"> </v>
          </cell>
          <cell r="T382" t="str">
            <v>PKW / SUV / VAN unverändert zu 1. September 2017</v>
          </cell>
          <cell r="U382" t="str">
            <v xml:space="preserve">Cooper 4x4 „Off Road“, Preisanpassung 1.5% </v>
          </cell>
          <cell r="V382" t="str">
            <v xml:space="preserve"> 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 t="str">
            <v xml:space="preserve"> </v>
          </cell>
          <cell r="AE382" t="str">
            <v xml:space="preserve"> 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</row>
        <row r="383">
          <cell r="B383">
            <v>140022</v>
          </cell>
          <cell r="C383" t="str">
            <v>BIG CAR DEALER</v>
          </cell>
          <cell r="D383" t="str">
            <v>BIG CAR DEALER</v>
          </cell>
          <cell r="E383" t="str">
            <v>AUTOHANDEL CHUR NORD</v>
          </cell>
          <cell r="F383" t="str">
            <v>FACCINETTI MIKE</v>
          </cell>
          <cell r="G383" t="str">
            <v>Faccinetti Mike</v>
          </cell>
          <cell r="H383" t="str">
            <v>DEUTSCHE STR 5</v>
          </cell>
          <cell r="I383" t="str">
            <v>7000 CHUR</v>
          </cell>
          <cell r="J383" t="str">
            <v xml:space="preserve"> </v>
          </cell>
          <cell r="K383" t="str">
            <v xml:space="preserve"> </v>
          </cell>
          <cell r="L383" t="str">
            <v>041 79 433 36 92</v>
          </cell>
          <cell r="M383" t="str">
            <v>info@autocn.ch</v>
          </cell>
          <cell r="N383" t="str">
            <v xml:space="preserve"> </v>
          </cell>
          <cell r="O383">
            <v>0</v>
          </cell>
          <cell r="P383">
            <v>68</v>
          </cell>
          <cell r="Q383">
            <v>1</v>
          </cell>
          <cell r="R383">
            <v>0</v>
          </cell>
          <cell r="S383" t="str">
            <v xml:space="preserve"> </v>
          </cell>
          <cell r="T383" t="str">
            <v>PKW / SUV / VAN unverändert zu 1. September 2017</v>
          </cell>
          <cell r="U383" t="str">
            <v xml:space="preserve">Cooper 4x4 „Off Road“, Preisanpassung 1.5% </v>
          </cell>
          <cell r="V383" t="str">
            <v xml:space="preserve"> </v>
          </cell>
          <cell r="W383">
            <v>34</v>
          </cell>
          <cell r="X383">
            <v>1.1176470588235294</v>
          </cell>
          <cell r="Y383">
            <v>38</v>
          </cell>
          <cell r="Z383">
            <v>0.31578947368421051</v>
          </cell>
          <cell r="AA383">
            <v>12</v>
          </cell>
          <cell r="AB383">
            <v>0</v>
          </cell>
          <cell r="AC383">
            <v>0</v>
          </cell>
          <cell r="AD383" t="str">
            <v xml:space="preserve"> </v>
          </cell>
          <cell r="AE383" t="str">
            <v xml:space="preserve"> 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16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18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10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28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8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4</v>
          </cell>
          <cell r="BU383">
            <v>0</v>
          </cell>
          <cell r="BV383">
            <v>0</v>
          </cell>
        </row>
        <row r="384">
          <cell r="B384">
            <v>140023</v>
          </cell>
          <cell r="C384" t="str">
            <v>RETAILER</v>
          </cell>
          <cell r="D384" t="str">
            <v>RETAILER</v>
          </cell>
          <cell r="E384" t="str">
            <v>MAIOLO GREGORIO</v>
          </cell>
          <cell r="F384">
            <v>0</v>
          </cell>
          <cell r="G384" t="str">
            <v xml:space="preserve"> </v>
          </cell>
          <cell r="H384" t="str">
            <v>SPARRENGASSE 3</v>
          </cell>
          <cell r="I384" t="str">
            <v>9476 WEITE</v>
          </cell>
          <cell r="J384" t="str">
            <v xml:space="preserve"> </v>
          </cell>
          <cell r="K384">
            <v>0</v>
          </cell>
          <cell r="L384" t="str">
            <v xml:space="preserve"> </v>
          </cell>
          <cell r="M384">
            <v>0</v>
          </cell>
          <cell r="N384" t="str">
            <v xml:space="preserve"> </v>
          </cell>
          <cell r="O384">
            <v>0</v>
          </cell>
          <cell r="P384">
            <v>68</v>
          </cell>
          <cell r="Q384">
            <v>1</v>
          </cell>
          <cell r="R384">
            <v>0</v>
          </cell>
          <cell r="S384" t="str">
            <v xml:space="preserve"> </v>
          </cell>
          <cell r="T384" t="str">
            <v>PKW / SUV / VAN unverändert zu 1. September 2017</v>
          </cell>
          <cell r="U384" t="str">
            <v xml:space="preserve">Cooper 4x4 „Off Road“, Preisanpassung 1.5% </v>
          </cell>
          <cell r="V384" t="str">
            <v xml:space="preserve"> 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 t="str">
            <v xml:space="preserve"> </v>
          </cell>
          <cell r="AE384" t="str">
            <v xml:space="preserve"> 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</row>
        <row r="385">
          <cell r="B385">
            <v>140024</v>
          </cell>
          <cell r="C385" t="str">
            <v>CAR DEALER</v>
          </cell>
          <cell r="D385" t="str">
            <v>CAR DEALER</v>
          </cell>
          <cell r="E385" t="str">
            <v>CRISALVI GMBH</v>
          </cell>
          <cell r="F385" t="str">
            <v>QUACECI SALVATORE</v>
          </cell>
          <cell r="G385" t="str">
            <v>Quaceci Salvatore</v>
          </cell>
          <cell r="H385" t="str">
            <v>VERSAMERSTR 36</v>
          </cell>
          <cell r="I385" t="str">
            <v>7402 BONADUZ</v>
          </cell>
          <cell r="J385" t="str">
            <v xml:space="preserve"> </v>
          </cell>
          <cell r="K385">
            <v>0</v>
          </cell>
          <cell r="L385" t="str">
            <v xml:space="preserve"> </v>
          </cell>
          <cell r="M385" t="str">
            <v>info@crisalvi.ch</v>
          </cell>
          <cell r="N385" t="str">
            <v xml:space="preserve"> </v>
          </cell>
          <cell r="O385">
            <v>0</v>
          </cell>
          <cell r="P385">
            <v>68</v>
          </cell>
          <cell r="Q385">
            <v>1</v>
          </cell>
          <cell r="R385">
            <v>0</v>
          </cell>
          <cell r="S385" t="str">
            <v xml:space="preserve"> </v>
          </cell>
          <cell r="T385" t="str">
            <v>PKW / SUV / VAN unverändert zu 1. September 2017</v>
          </cell>
          <cell r="U385" t="str">
            <v xml:space="preserve">Cooper 4x4 „Off Road“, Preisanpassung 1.5% </v>
          </cell>
          <cell r="V385" t="str">
            <v xml:space="preserve"> </v>
          </cell>
          <cell r="W385">
            <v>0</v>
          </cell>
          <cell r="X385">
            <v>0</v>
          </cell>
          <cell r="Y385">
            <v>4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 t="str">
            <v xml:space="preserve"> </v>
          </cell>
          <cell r="AE385" t="str">
            <v xml:space="preserve"> 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4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</row>
        <row r="386">
          <cell r="B386">
            <v>140025</v>
          </cell>
          <cell r="C386" t="str">
            <v>BIG CAR DEALER</v>
          </cell>
          <cell r="D386" t="str">
            <v>BIG CAR DEALER</v>
          </cell>
          <cell r="E386" t="str">
            <v>GARAGE HERMANN</v>
          </cell>
          <cell r="F386" t="str">
            <v>AUTOSPENGLEREI</v>
          </cell>
          <cell r="G386" t="str">
            <v xml:space="preserve"> </v>
          </cell>
          <cell r="H386" t="str">
            <v>PULVERMUEHLSTR 82</v>
          </cell>
          <cell r="I386" t="str">
            <v>7000 CHUR</v>
          </cell>
          <cell r="J386" t="str">
            <v xml:space="preserve"> </v>
          </cell>
          <cell r="K386">
            <v>0</v>
          </cell>
          <cell r="L386" t="str">
            <v xml:space="preserve"> </v>
          </cell>
          <cell r="M386" t="str">
            <v>info@garageherrmann.ch</v>
          </cell>
          <cell r="N386" t="str">
            <v xml:space="preserve"> </v>
          </cell>
          <cell r="O386">
            <v>0</v>
          </cell>
          <cell r="P386">
            <v>68</v>
          </cell>
          <cell r="Q386">
            <v>1</v>
          </cell>
          <cell r="R386">
            <v>0</v>
          </cell>
          <cell r="S386" t="str">
            <v>e-mail prüfen</v>
          </cell>
          <cell r="T386" t="str">
            <v>PKW / SUV / VAN unverändert zu 1. September 2017</v>
          </cell>
          <cell r="U386" t="str">
            <v xml:space="preserve">Cooper 4x4 „Off Road“, Preisanpassung 1.5% </v>
          </cell>
          <cell r="V386" t="str">
            <v xml:space="preserve"> 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 t="str">
            <v xml:space="preserve"> </v>
          </cell>
          <cell r="AE386" t="str">
            <v xml:space="preserve"> 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CO386">
            <v>0</v>
          </cell>
          <cell r="CP386">
            <v>0</v>
          </cell>
          <cell r="CQ386">
            <v>0</v>
          </cell>
          <cell r="CR386">
            <v>0</v>
          </cell>
          <cell r="CS386">
            <v>0</v>
          </cell>
          <cell r="CT386">
            <v>0</v>
          </cell>
          <cell r="CU386">
            <v>0</v>
          </cell>
          <cell r="CV386">
            <v>0</v>
          </cell>
          <cell r="CW386">
            <v>0</v>
          </cell>
        </row>
        <row r="387">
          <cell r="B387">
            <v>140026</v>
          </cell>
          <cell r="C387" t="str">
            <v>RETAILER PLUS PREMIO</v>
          </cell>
          <cell r="D387" t="str">
            <v>RETAILER PLUS PREMIO</v>
          </cell>
          <cell r="E387" t="str">
            <v>PNEUTECH LAMAS</v>
          </cell>
          <cell r="F387" t="str">
            <v>TARACIDO + CO</v>
          </cell>
          <cell r="G387" t="str">
            <v>Ferdi und Vicente Lamas</v>
          </cell>
          <cell r="H387" t="str">
            <v>ERLACHSTR 8</v>
          </cell>
          <cell r="I387" t="str">
            <v>9014 ST GALLEN</v>
          </cell>
          <cell r="J387" t="str">
            <v xml:space="preserve"> </v>
          </cell>
          <cell r="K387" t="str">
            <v>071 277 67 70</v>
          </cell>
          <cell r="L387" t="str">
            <v xml:space="preserve"> </v>
          </cell>
          <cell r="M387" t="str">
            <v>f.lamas@pneutech.ch</v>
          </cell>
          <cell r="N387" t="str">
            <v xml:space="preserve"> </v>
          </cell>
          <cell r="O387">
            <v>0</v>
          </cell>
          <cell r="P387">
            <v>68</v>
          </cell>
          <cell r="Q387">
            <v>1</v>
          </cell>
          <cell r="R387">
            <v>0</v>
          </cell>
          <cell r="S387" t="str">
            <v xml:space="preserve"> </v>
          </cell>
          <cell r="T387" t="str">
            <v>PKW / SUV / VAN unverändert zu 1. September 2017</v>
          </cell>
          <cell r="U387" t="str">
            <v xml:space="preserve">Cooper 4x4 „Off Road“, Preisanpassung 1.5% </v>
          </cell>
          <cell r="V387" t="str">
            <v xml:space="preserve"> 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132</v>
          </cell>
          <cell r="AB387">
            <v>0</v>
          </cell>
          <cell r="AC387">
            <v>0</v>
          </cell>
          <cell r="AD387" t="str">
            <v>f85140026fl</v>
          </cell>
          <cell r="AE387" t="str">
            <v>Cooper898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120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12</v>
          </cell>
          <cell r="BU387">
            <v>0</v>
          </cell>
          <cell r="BV387">
            <v>0</v>
          </cell>
        </row>
        <row r="388">
          <cell r="B388">
            <v>140027</v>
          </cell>
          <cell r="C388" t="str">
            <v>BIG CAR DEALER</v>
          </cell>
          <cell r="D388" t="str">
            <v>BIG CAR DEALER</v>
          </cell>
          <cell r="E388" t="str">
            <v>AUTOSPRITZWERK A.S.I.</v>
          </cell>
          <cell r="F388" t="str">
            <v>ARSIM MURTEZI</v>
          </cell>
          <cell r="G388" t="str">
            <v>Arsim Murtezi</v>
          </cell>
          <cell r="H388" t="str">
            <v>ROMANSHORNERSTR 58</v>
          </cell>
          <cell r="I388" t="str">
            <v>9320 ARBON</v>
          </cell>
          <cell r="J388" t="str">
            <v xml:space="preserve"> </v>
          </cell>
          <cell r="K388">
            <v>0</v>
          </cell>
          <cell r="L388" t="str">
            <v xml:space="preserve"> </v>
          </cell>
          <cell r="M388" t="str">
            <v>info@asi-spritzwerk.ch</v>
          </cell>
          <cell r="N388" t="str">
            <v xml:space="preserve"> </v>
          </cell>
          <cell r="O388">
            <v>0</v>
          </cell>
          <cell r="P388">
            <v>68</v>
          </cell>
          <cell r="Q388">
            <v>1</v>
          </cell>
          <cell r="R388">
            <v>0</v>
          </cell>
          <cell r="S388" t="str">
            <v xml:space="preserve"> </v>
          </cell>
          <cell r="T388" t="str">
            <v>PKW / SUV / VAN unverändert zu 1. September 2017</v>
          </cell>
          <cell r="U388" t="str">
            <v xml:space="preserve">Cooper 4x4 „Off Road“, Preisanpassung 1.5% </v>
          </cell>
          <cell r="V388" t="str">
            <v xml:space="preserve"> </v>
          </cell>
          <cell r="W388">
            <v>48</v>
          </cell>
          <cell r="X388">
            <v>1.5</v>
          </cell>
          <cell r="Y388">
            <v>72</v>
          </cell>
          <cell r="Z388">
            <v>5.5555555555555552E-2</v>
          </cell>
          <cell r="AA388">
            <v>4</v>
          </cell>
          <cell r="AB388">
            <v>0</v>
          </cell>
          <cell r="AC388">
            <v>0</v>
          </cell>
          <cell r="AD388" t="str">
            <v xml:space="preserve"> </v>
          </cell>
          <cell r="AE388" t="str">
            <v xml:space="preserve"> 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44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4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30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42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4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</row>
        <row r="389">
          <cell r="B389">
            <v>140028</v>
          </cell>
          <cell r="C389" t="str">
            <v>CAR DEALER</v>
          </cell>
          <cell r="D389" t="str">
            <v>CAR DEALER</v>
          </cell>
          <cell r="E389" t="str">
            <v>RIED GARAGE AG KONKURS</v>
          </cell>
          <cell r="F389">
            <v>0</v>
          </cell>
          <cell r="G389" t="str">
            <v xml:space="preserve"> </v>
          </cell>
          <cell r="H389" t="str">
            <v>RIEDLOESERSTR 4</v>
          </cell>
          <cell r="I389" t="str">
            <v>7302 LANDQUART</v>
          </cell>
          <cell r="J389" t="str">
            <v>Konkurs</v>
          </cell>
          <cell r="K389">
            <v>0</v>
          </cell>
          <cell r="L389" t="str">
            <v xml:space="preserve"> </v>
          </cell>
          <cell r="M389">
            <v>0</v>
          </cell>
          <cell r="N389" t="str">
            <v xml:space="preserve"> </v>
          </cell>
          <cell r="O389">
            <v>0</v>
          </cell>
          <cell r="P389">
            <v>68</v>
          </cell>
          <cell r="Q389">
            <v>1</v>
          </cell>
          <cell r="R389">
            <v>0</v>
          </cell>
          <cell r="S389" t="str">
            <v>e-mail prüfen</v>
          </cell>
          <cell r="T389" t="str">
            <v>PKW / SUV / VAN unverändert zu 1. September 2017</v>
          </cell>
          <cell r="U389" t="str">
            <v xml:space="preserve">Cooper 4x4 „Off Road“, Preisanpassung 1.5% </v>
          </cell>
          <cell r="V389" t="str">
            <v xml:space="preserve"> </v>
          </cell>
          <cell r="W389">
            <v>152</v>
          </cell>
          <cell r="X389">
            <v>0.56578947368421051</v>
          </cell>
          <cell r="Y389">
            <v>86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 t="str">
            <v xml:space="preserve"> </v>
          </cell>
          <cell r="AE389" t="str">
            <v xml:space="preserve"> 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104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48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30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56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0</v>
          </cell>
          <cell r="CV389">
            <v>0</v>
          </cell>
          <cell r="CW389">
            <v>0</v>
          </cell>
        </row>
        <row r="390">
          <cell r="B390">
            <v>140029</v>
          </cell>
          <cell r="C390" t="str">
            <v>RETAILER</v>
          </cell>
          <cell r="D390" t="str">
            <v>RETAILER</v>
          </cell>
          <cell r="E390" t="str">
            <v>MAXSPEED GMBH</v>
          </cell>
          <cell r="F390">
            <v>0</v>
          </cell>
          <cell r="G390" t="str">
            <v xml:space="preserve"> </v>
          </cell>
          <cell r="H390" t="str">
            <v>ASPSTR 6</v>
          </cell>
          <cell r="I390" t="str">
            <v>8957 SPREITENBACH</v>
          </cell>
          <cell r="J390" t="str">
            <v xml:space="preserve"> </v>
          </cell>
          <cell r="K390">
            <v>0</v>
          </cell>
          <cell r="L390" t="str">
            <v xml:space="preserve"> </v>
          </cell>
          <cell r="M390" t="str">
            <v>info@maxspeed-motorsport.ch</v>
          </cell>
          <cell r="N390" t="str">
            <v xml:space="preserve"> </v>
          </cell>
          <cell r="O390">
            <v>0</v>
          </cell>
          <cell r="P390">
            <v>68</v>
          </cell>
          <cell r="Q390">
            <v>1</v>
          </cell>
          <cell r="R390">
            <v>0</v>
          </cell>
          <cell r="S390" t="str">
            <v xml:space="preserve"> </v>
          </cell>
          <cell r="T390" t="str">
            <v>PKW / SUV / VAN unverändert zu 1. September 2017</v>
          </cell>
          <cell r="U390" t="str">
            <v xml:space="preserve">Cooper 4x4 „Off Road“, Preisanpassung 1.5% </v>
          </cell>
          <cell r="V390" t="str">
            <v xml:space="preserve"> </v>
          </cell>
          <cell r="W390">
            <v>0</v>
          </cell>
          <cell r="X390">
            <v>0</v>
          </cell>
          <cell r="Y390">
            <v>4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 t="str">
            <v xml:space="preserve"> </v>
          </cell>
          <cell r="AE390" t="str">
            <v xml:space="preserve"> 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4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</row>
        <row r="391">
          <cell r="B391">
            <v>140030</v>
          </cell>
          <cell r="C391" t="str">
            <v>CAR DEALER</v>
          </cell>
          <cell r="D391" t="str">
            <v>CAR DEALER</v>
          </cell>
          <cell r="E391" t="str">
            <v>AUTO ZIZERS AG</v>
          </cell>
          <cell r="F391">
            <v>0</v>
          </cell>
          <cell r="G391" t="str">
            <v xml:space="preserve"> </v>
          </cell>
          <cell r="H391" t="str">
            <v>RAPPAGUGG 4</v>
          </cell>
          <cell r="I391" t="str">
            <v>7205 ZIZERS</v>
          </cell>
          <cell r="J391" t="str">
            <v xml:space="preserve"> </v>
          </cell>
          <cell r="K391">
            <v>0</v>
          </cell>
          <cell r="L391" t="str">
            <v xml:space="preserve"> </v>
          </cell>
          <cell r="M391" t="str">
            <v>autozizers@garageplus.ch</v>
          </cell>
          <cell r="N391" t="str">
            <v xml:space="preserve"> </v>
          </cell>
          <cell r="O391">
            <v>0</v>
          </cell>
          <cell r="P391">
            <v>68</v>
          </cell>
          <cell r="Q391">
            <v>1</v>
          </cell>
          <cell r="R391">
            <v>0</v>
          </cell>
          <cell r="S391" t="str">
            <v xml:space="preserve"> </v>
          </cell>
          <cell r="T391" t="str">
            <v>PKW / SUV / VAN unverändert zu 1. September 2017</v>
          </cell>
          <cell r="U391" t="str">
            <v xml:space="preserve">Cooper 4x4 „Off Road“, Preisanpassung 1.5% </v>
          </cell>
          <cell r="V391" t="str">
            <v xml:space="preserve"> 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 t="str">
            <v xml:space="preserve"> </v>
          </cell>
          <cell r="AE391" t="str">
            <v xml:space="preserve"> 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</row>
        <row r="392">
          <cell r="B392">
            <v>140032</v>
          </cell>
          <cell r="C392" t="str">
            <v>RETAILER</v>
          </cell>
          <cell r="D392" t="str">
            <v>RETAILER</v>
          </cell>
          <cell r="E392" t="str">
            <v>BHI BERATUNGS-, HANDELS KONKURS</v>
          </cell>
          <cell r="F392" t="str">
            <v>IMMOBILIEN AG</v>
          </cell>
          <cell r="G392" t="str">
            <v xml:space="preserve"> </v>
          </cell>
          <cell r="H392" t="str">
            <v>INDUSTRIESTR 4</v>
          </cell>
          <cell r="I392" t="str">
            <v>7208 MALANS</v>
          </cell>
          <cell r="J392" t="str">
            <v>Konkurs</v>
          </cell>
          <cell r="K392">
            <v>0</v>
          </cell>
          <cell r="L392" t="str">
            <v xml:space="preserve"> </v>
          </cell>
          <cell r="M392">
            <v>0</v>
          </cell>
          <cell r="N392" t="str">
            <v xml:space="preserve"> </v>
          </cell>
          <cell r="O392">
            <v>0</v>
          </cell>
          <cell r="P392">
            <v>68</v>
          </cell>
          <cell r="Q392">
            <v>1</v>
          </cell>
          <cell r="R392">
            <v>0</v>
          </cell>
          <cell r="S392" t="str">
            <v>e-mail prüfen</v>
          </cell>
          <cell r="T392" t="str">
            <v>PKW / SUV / VAN unverändert zu 1. September 2017</v>
          </cell>
          <cell r="U392" t="str">
            <v xml:space="preserve">Cooper 4x4 „Off Road“, Preisanpassung 1.5% </v>
          </cell>
          <cell r="V392" t="str">
            <v xml:space="preserve"> 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 t="str">
            <v xml:space="preserve"> </v>
          </cell>
          <cell r="AE392" t="str">
            <v xml:space="preserve"> 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  <cell r="CR392">
            <v>0</v>
          </cell>
          <cell r="CS392">
            <v>0</v>
          </cell>
          <cell r="CT392">
            <v>0</v>
          </cell>
          <cell r="CU392">
            <v>0</v>
          </cell>
          <cell r="CV392">
            <v>0</v>
          </cell>
          <cell r="CW392">
            <v>0</v>
          </cell>
        </row>
        <row r="393">
          <cell r="B393">
            <v>140033</v>
          </cell>
          <cell r="C393" t="str">
            <v>CAR DEALER</v>
          </cell>
          <cell r="D393" t="str">
            <v>CAR DEALER</v>
          </cell>
          <cell r="E393" t="str">
            <v>R + H AUTOHANDELS GMBH</v>
          </cell>
          <cell r="F393">
            <v>0</v>
          </cell>
          <cell r="G393" t="str">
            <v xml:space="preserve"> </v>
          </cell>
          <cell r="H393" t="str">
            <v>DEUTSCHE STR 6</v>
          </cell>
          <cell r="I393" t="str">
            <v>7203 TRIMMIS</v>
          </cell>
          <cell r="J393" t="str">
            <v xml:space="preserve"> </v>
          </cell>
          <cell r="K393">
            <v>0</v>
          </cell>
          <cell r="L393" t="str">
            <v xml:space="preserve"> </v>
          </cell>
          <cell r="M393" t="str">
            <v>hani.gmbh@hotmail.com</v>
          </cell>
          <cell r="N393" t="str">
            <v xml:space="preserve"> </v>
          </cell>
          <cell r="O393">
            <v>0</v>
          </cell>
          <cell r="P393">
            <v>68</v>
          </cell>
          <cell r="Q393">
            <v>1</v>
          </cell>
          <cell r="R393">
            <v>0</v>
          </cell>
          <cell r="S393" t="str">
            <v xml:space="preserve"> </v>
          </cell>
          <cell r="T393" t="str">
            <v>PKW / SUV / VAN unverändert zu 1. September 2017</v>
          </cell>
          <cell r="U393" t="str">
            <v xml:space="preserve">Cooper 4x4 „Off Road“, Preisanpassung 1.5% </v>
          </cell>
          <cell r="V393" t="str">
            <v xml:space="preserve"> </v>
          </cell>
          <cell r="W393">
            <v>64</v>
          </cell>
          <cell r="X393">
            <v>0.5625</v>
          </cell>
          <cell r="Y393">
            <v>36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 t="str">
            <v xml:space="preserve"> </v>
          </cell>
          <cell r="AE393" t="str">
            <v xml:space="preserve"> 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64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4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32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</row>
        <row r="394">
          <cell r="B394">
            <v>140034</v>
          </cell>
          <cell r="C394" t="str">
            <v>CAR DEALER</v>
          </cell>
          <cell r="D394" t="str">
            <v>CAR DEALER</v>
          </cell>
          <cell r="E394" t="str">
            <v>MAYER AG TRIMMIS</v>
          </cell>
          <cell r="F394">
            <v>0</v>
          </cell>
          <cell r="G394" t="str">
            <v xml:space="preserve"> </v>
          </cell>
          <cell r="H394" t="str">
            <v>OBERAUSTR 2</v>
          </cell>
          <cell r="I394" t="str">
            <v>7203 TRIMMIS</v>
          </cell>
          <cell r="J394" t="str">
            <v xml:space="preserve"> </v>
          </cell>
          <cell r="K394">
            <v>0</v>
          </cell>
          <cell r="L394" t="str">
            <v xml:space="preserve"> </v>
          </cell>
          <cell r="M394" t="str">
            <v>ok@mayertrimmis.ch</v>
          </cell>
          <cell r="N394" t="str">
            <v xml:space="preserve"> </v>
          </cell>
          <cell r="O394">
            <v>0</v>
          </cell>
          <cell r="P394">
            <v>68</v>
          </cell>
          <cell r="Q394">
            <v>1</v>
          </cell>
          <cell r="R394">
            <v>0</v>
          </cell>
          <cell r="S394" t="str">
            <v>e-mail prüfen</v>
          </cell>
          <cell r="T394" t="str">
            <v>PKW / SUV / VAN unverändert zu 1. September 2017</v>
          </cell>
          <cell r="U394" t="str">
            <v xml:space="preserve">Cooper 4x4 „Off Road“, Preisanpassung 1.5% </v>
          </cell>
          <cell r="V394" t="str">
            <v xml:space="preserve"> 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 t="str">
            <v xml:space="preserve"> </v>
          </cell>
          <cell r="AE394" t="str">
            <v xml:space="preserve"> 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0</v>
          </cell>
          <cell r="CV394">
            <v>0</v>
          </cell>
          <cell r="CW394">
            <v>0</v>
          </cell>
        </row>
        <row r="395">
          <cell r="B395">
            <v>140035</v>
          </cell>
          <cell r="C395" t="str">
            <v>CAR DEALER</v>
          </cell>
          <cell r="D395" t="str">
            <v>CAR DEALER</v>
          </cell>
          <cell r="E395" t="str">
            <v>AUTO PENNELLA CHUR</v>
          </cell>
          <cell r="F395" t="str">
            <v>MARIO PENNELLA</v>
          </cell>
          <cell r="G395" t="str">
            <v>Mario Pennella</v>
          </cell>
          <cell r="H395" t="str">
            <v>RINGSTR 26</v>
          </cell>
          <cell r="I395" t="str">
            <v>7000 CHUR</v>
          </cell>
          <cell r="J395" t="str">
            <v xml:space="preserve"> </v>
          </cell>
          <cell r="K395" t="str">
            <v>081 250 23 13</v>
          </cell>
          <cell r="L395" t="str">
            <v xml:space="preserve"> </v>
          </cell>
          <cell r="M395" t="str">
            <v>autopennella@sunrise.ch</v>
          </cell>
          <cell r="N395" t="str">
            <v xml:space="preserve"> </v>
          </cell>
          <cell r="O395">
            <v>0</v>
          </cell>
          <cell r="P395">
            <v>68</v>
          </cell>
          <cell r="Q395">
            <v>1</v>
          </cell>
          <cell r="R395">
            <v>0</v>
          </cell>
          <cell r="S395" t="str">
            <v xml:space="preserve"> </v>
          </cell>
          <cell r="T395" t="str">
            <v>PKW / SUV / VAN unverändert zu 1. September 2017</v>
          </cell>
          <cell r="U395" t="str">
            <v xml:space="preserve">Cooper 4x4 „Off Road“, Preisanpassung 1.5% </v>
          </cell>
          <cell r="V395" t="str">
            <v xml:space="preserve"> 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 t="str">
            <v xml:space="preserve"> </v>
          </cell>
          <cell r="AE395" t="str">
            <v xml:space="preserve"> 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</row>
        <row r="396">
          <cell r="B396">
            <v>140036</v>
          </cell>
          <cell r="C396" t="str">
            <v>CAR DEALER</v>
          </cell>
          <cell r="D396" t="str">
            <v>CAR DEALER</v>
          </cell>
          <cell r="E396" t="str">
            <v>AUTO REGINA MELITI</v>
          </cell>
          <cell r="F396" t="str">
            <v>SALVATORE MELITI</v>
          </cell>
          <cell r="G396" t="str">
            <v>Salvatore Meliti</v>
          </cell>
          <cell r="H396" t="str">
            <v>INDUSTRIESTR 20</v>
          </cell>
          <cell r="I396" t="str">
            <v>7000 CHUR</v>
          </cell>
          <cell r="J396" t="str">
            <v xml:space="preserve"> </v>
          </cell>
          <cell r="K396" t="str">
            <v>078 822 62 20</v>
          </cell>
          <cell r="L396" t="str">
            <v xml:space="preserve"> </v>
          </cell>
          <cell r="M396">
            <v>0</v>
          </cell>
          <cell r="N396" t="str">
            <v xml:space="preserve"> </v>
          </cell>
          <cell r="O396">
            <v>0</v>
          </cell>
          <cell r="P396">
            <v>68</v>
          </cell>
          <cell r="Q396">
            <v>1</v>
          </cell>
          <cell r="R396">
            <v>0</v>
          </cell>
          <cell r="S396" t="str">
            <v xml:space="preserve"> </v>
          </cell>
          <cell r="T396" t="str">
            <v>PKW / SUV / VAN unverändert zu 1. September 2017</v>
          </cell>
          <cell r="U396" t="str">
            <v xml:space="preserve">Cooper 4x4 „Off Road“, Preisanpassung 1.5% </v>
          </cell>
          <cell r="V396" t="str">
            <v xml:space="preserve"> </v>
          </cell>
          <cell r="W396">
            <v>24</v>
          </cell>
          <cell r="X396">
            <v>0.33333333333333331</v>
          </cell>
          <cell r="Y396">
            <v>8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 t="str">
            <v xml:space="preserve"> </v>
          </cell>
          <cell r="AE396" t="str">
            <v xml:space="preserve"> 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24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4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4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</row>
        <row r="397">
          <cell r="B397">
            <v>140037</v>
          </cell>
          <cell r="C397" t="str">
            <v>CAR DEALER</v>
          </cell>
          <cell r="D397" t="str">
            <v>CAR DEALER</v>
          </cell>
          <cell r="E397" t="str">
            <v>TAXI PINO GRANATELLA &amp; SOHN</v>
          </cell>
          <cell r="F397" t="str">
            <v>GARAGE</v>
          </cell>
          <cell r="G397" t="str">
            <v xml:space="preserve"> </v>
          </cell>
          <cell r="H397" t="str">
            <v>SCALETTASTR 111</v>
          </cell>
          <cell r="I397" t="str">
            <v>7000 CHUR</v>
          </cell>
          <cell r="J397" t="str">
            <v xml:space="preserve"> </v>
          </cell>
          <cell r="K397" t="str">
            <v>079 291 71 71</v>
          </cell>
          <cell r="L397" t="str">
            <v xml:space="preserve"> </v>
          </cell>
          <cell r="M397" t="str">
            <v>taxipino@taxipino.ch</v>
          </cell>
          <cell r="N397" t="str">
            <v xml:space="preserve"> </v>
          </cell>
          <cell r="O397">
            <v>0</v>
          </cell>
          <cell r="P397">
            <v>68</v>
          </cell>
          <cell r="Q397">
            <v>1</v>
          </cell>
          <cell r="R397">
            <v>0</v>
          </cell>
          <cell r="S397" t="str">
            <v xml:space="preserve"> </v>
          </cell>
          <cell r="T397" t="str">
            <v>PKW / SUV / VAN unverändert zu 1. September 2017</v>
          </cell>
          <cell r="U397" t="str">
            <v xml:space="preserve">Cooper 4x4 „Off Road“, Preisanpassung 1.5% </v>
          </cell>
          <cell r="V397" t="str">
            <v xml:space="preserve"> </v>
          </cell>
          <cell r="W397">
            <v>8</v>
          </cell>
          <cell r="X397">
            <v>0.5</v>
          </cell>
          <cell r="Y397">
            <v>4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 t="str">
            <v xml:space="preserve"> </v>
          </cell>
          <cell r="AE397" t="str">
            <v xml:space="preserve"> 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8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4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</row>
        <row r="398">
          <cell r="B398">
            <v>140038</v>
          </cell>
          <cell r="C398" t="str">
            <v>RETAILER PLUS UGS</v>
          </cell>
          <cell r="D398" t="str">
            <v>RETAILER PLUS UGS</v>
          </cell>
          <cell r="E398" t="str">
            <v>AUTOPARTS GMBH</v>
          </cell>
          <cell r="F398" t="str">
            <v>KONKURS</v>
          </cell>
          <cell r="G398" t="str">
            <v>KONKURS</v>
          </cell>
          <cell r="H398" t="str">
            <v>MARKTSTR 2</v>
          </cell>
          <cell r="I398" t="str">
            <v>9244 NIEDERUZWIL</v>
          </cell>
          <cell r="J398" t="str">
            <v xml:space="preserve"> </v>
          </cell>
          <cell r="K398" t="str">
            <v>071 951 00 55</v>
          </cell>
          <cell r="L398" t="str">
            <v xml:space="preserve"> </v>
          </cell>
          <cell r="M398" t="str">
            <v>antonio.ramunno@autoparts.ch</v>
          </cell>
          <cell r="N398" t="str">
            <v xml:space="preserve"> </v>
          </cell>
          <cell r="O398">
            <v>0</v>
          </cell>
          <cell r="P398">
            <v>68</v>
          </cell>
          <cell r="Q398">
            <v>1</v>
          </cell>
          <cell r="R398">
            <v>0</v>
          </cell>
          <cell r="S398" t="str">
            <v xml:space="preserve"> </v>
          </cell>
          <cell r="T398" t="str">
            <v>PKW / SUV / VAN unverändert zu 1. September 2017</v>
          </cell>
          <cell r="U398" t="str">
            <v xml:space="preserve">Cooper 4x4 „Off Road“, Preisanpassung 1.5% </v>
          </cell>
          <cell r="V398" t="str">
            <v xml:space="preserve"> </v>
          </cell>
          <cell r="W398">
            <v>6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 t="str">
            <v>f85140038ar</v>
          </cell>
          <cell r="AE398" t="str">
            <v xml:space="preserve"> 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6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</row>
        <row r="399">
          <cell r="B399">
            <v>140039</v>
          </cell>
          <cell r="C399" t="str">
            <v>RETAILER PLUS</v>
          </cell>
          <cell r="D399" t="str">
            <v>RETAILER PLUS</v>
          </cell>
          <cell r="E399" t="str">
            <v>MDF AUTOTEILE USTER AG</v>
          </cell>
          <cell r="F399" t="str">
            <v>MDF ZYLINDERSCHLEIFWERK</v>
          </cell>
          <cell r="G399" t="str">
            <v xml:space="preserve"> </v>
          </cell>
          <cell r="H399" t="str">
            <v>GSCHWADERSTR 69A</v>
          </cell>
          <cell r="I399" t="str">
            <v>8610 USTER</v>
          </cell>
          <cell r="J399" t="str">
            <v xml:space="preserve"> </v>
          </cell>
          <cell r="K399" t="str">
            <v>044 905 60 60</v>
          </cell>
          <cell r="L399" t="str">
            <v xml:space="preserve"> </v>
          </cell>
          <cell r="M399" t="str">
            <v>mdf.uster@vtxmail.ch</v>
          </cell>
          <cell r="N399" t="str">
            <v xml:space="preserve"> </v>
          </cell>
          <cell r="O399">
            <v>0</v>
          </cell>
          <cell r="P399">
            <v>68</v>
          </cell>
          <cell r="Q399">
            <v>1</v>
          </cell>
          <cell r="R399">
            <v>0</v>
          </cell>
          <cell r="S399" t="str">
            <v xml:space="preserve"> </v>
          </cell>
          <cell r="T399" t="str">
            <v>PKW / SUV / VAN unverändert zu 1. September 2017</v>
          </cell>
          <cell r="U399" t="str">
            <v xml:space="preserve">Cooper 4x4 „Off Road“, Preisanpassung 1.5% </v>
          </cell>
          <cell r="V399" t="str">
            <v xml:space="preserve"> 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 t="str">
            <v xml:space="preserve">F85140039aj </v>
          </cell>
          <cell r="AE399" t="str">
            <v>Webgsy&amp;$524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</row>
        <row r="400">
          <cell r="B400">
            <v>140040</v>
          </cell>
          <cell r="C400" t="str">
            <v>RETAILER PLUS UGS</v>
          </cell>
          <cell r="D400" t="str">
            <v>RETAILER PLUS UGS</v>
          </cell>
          <cell r="E400" t="str">
            <v>GRIMMAG AG</v>
          </cell>
          <cell r="F400" t="str">
            <v xml:space="preserve"> </v>
          </cell>
          <cell r="G400" t="str">
            <v>Ivan Moser</v>
          </cell>
          <cell r="H400" t="str">
            <v>HAERTISTR 68</v>
          </cell>
          <cell r="I400" t="str">
            <v>7324 VILTERS</v>
          </cell>
          <cell r="J400" t="str">
            <v>UGS Member</v>
          </cell>
          <cell r="K400" t="str">
            <v>081 723 69 69</v>
          </cell>
          <cell r="L400" t="str">
            <v>079 270 71 21</v>
          </cell>
          <cell r="M400" t="str">
            <v>autoteile@grimmag.ch</v>
          </cell>
          <cell r="N400" t="str">
            <v xml:space="preserve"> </v>
          </cell>
          <cell r="O400">
            <v>0</v>
          </cell>
          <cell r="P400">
            <v>68</v>
          </cell>
          <cell r="Q400">
            <v>1</v>
          </cell>
          <cell r="R400">
            <v>0</v>
          </cell>
          <cell r="S400" t="str">
            <v>UGS ??</v>
          </cell>
          <cell r="T400" t="str">
            <v>PKW / SUV / VAN unverändert zu 1. September 2017</v>
          </cell>
          <cell r="U400" t="str">
            <v xml:space="preserve">Cooper 4x4 „Off Road“, Preisanpassung 1.5% </v>
          </cell>
          <cell r="V400" t="str">
            <v xml:space="preserve"> </v>
          </cell>
          <cell r="W400">
            <v>617</v>
          </cell>
          <cell r="X400">
            <v>1.0032414910858996</v>
          </cell>
          <cell r="Y400">
            <v>619</v>
          </cell>
          <cell r="Z400">
            <v>0.3182552504038772</v>
          </cell>
          <cell r="AA400">
            <v>197</v>
          </cell>
          <cell r="AB400">
            <v>0</v>
          </cell>
          <cell r="AC400">
            <v>0</v>
          </cell>
          <cell r="AD400" t="str">
            <v>f85140040im</v>
          </cell>
          <cell r="AE400" t="str">
            <v xml:space="preserve"> </v>
          </cell>
          <cell r="AF400">
            <v>0</v>
          </cell>
          <cell r="AG400">
            <v>236</v>
          </cell>
          <cell r="AH400">
            <v>0</v>
          </cell>
          <cell r="AI400">
            <v>0</v>
          </cell>
          <cell r="AJ400">
            <v>236</v>
          </cell>
          <cell r="AK400">
            <v>583</v>
          </cell>
          <cell r="AL400">
            <v>42272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34</v>
          </cell>
          <cell r="AS400">
            <v>0</v>
          </cell>
          <cell r="AT400">
            <v>0</v>
          </cell>
          <cell r="AU400">
            <v>184</v>
          </cell>
          <cell r="AV400">
            <v>0</v>
          </cell>
          <cell r="AW400">
            <v>0</v>
          </cell>
          <cell r="AX400">
            <v>184</v>
          </cell>
          <cell r="AY400">
            <v>387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232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69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128</v>
          </cell>
          <cell r="BU400">
            <v>0</v>
          </cell>
          <cell r="BV400">
            <v>0</v>
          </cell>
        </row>
        <row r="401">
          <cell r="B401">
            <v>140041</v>
          </cell>
          <cell r="C401" t="str">
            <v>RETAILER PLUS</v>
          </cell>
          <cell r="D401" t="str">
            <v>RETAILER PLUS</v>
          </cell>
          <cell r="E401" t="str">
            <v>HUBER AUTOTECHNIK</v>
          </cell>
          <cell r="F401" t="str">
            <v>URS HUBER</v>
          </cell>
          <cell r="G401" t="str">
            <v>Urs Huber</v>
          </cell>
          <cell r="H401" t="str">
            <v>Neuhausweg 2</v>
          </cell>
          <cell r="I401" t="str">
            <v>9542 Muenchwilen</v>
          </cell>
          <cell r="J401" t="str">
            <v xml:space="preserve"> </v>
          </cell>
          <cell r="K401" t="str">
            <v>071 310 10 03</v>
          </cell>
          <cell r="L401" t="str">
            <v xml:space="preserve"> </v>
          </cell>
          <cell r="M401" t="str">
            <v>info@huber-autotechnik.ch</v>
          </cell>
          <cell r="N401" t="str">
            <v xml:space="preserve"> </v>
          </cell>
          <cell r="O401">
            <v>0</v>
          </cell>
          <cell r="P401">
            <v>68</v>
          </cell>
          <cell r="Q401">
            <v>1</v>
          </cell>
          <cell r="R401">
            <v>0</v>
          </cell>
          <cell r="S401" t="str">
            <v xml:space="preserve"> </v>
          </cell>
          <cell r="T401" t="str">
            <v>PKW / SUV / VAN unverändert zu 1. September 2017</v>
          </cell>
          <cell r="U401" t="str">
            <v xml:space="preserve">Cooper 4x4 „Off Road“, Preisanpassung 1.5% </v>
          </cell>
          <cell r="V401" t="str">
            <v xml:space="preserve"> 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 t="str">
            <v xml:space="preserve"> </v>
          </cell>
          <cell r="AE401" t="str">
            <v xml:space="preserve"> 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</row>
        <row r="402">
          <cell r="B402">
            <v>140043</v>
          </cell>
          <cell r="C402" t="str">
            <v>RETAILER PLUS PREMIO</v>
          </cell>
          <cell r="D402" t="str">
            <v>RETAILER PLUS PREMIO</v>
          </cell>
          <cell r="E402" t="str">
            <v>DANI'S PNEUHAUS GMBH</v>
          </cell>
          <cell r="F402" t="str">
            <v>POSTFACH 69</v>
          </cell>
          <cell r="G402" t="str">
            <v>Daniel Eberle</v>
          </cell>
          <cell r="H402" t="str">
            <v>LINTH-ESCHER-STR.16</v>
          </cell>
          <cell r="I402" t="str">
            <v>8865 BILTEN</v>
          </cell>
          <cell r="J402" t="str">
            <v xml:space="preserve"> </v>
          </cell>
          <cell r="K402" t="str">
            <v>055 615 33 25</v>
          </cell>
          <cell r="L402" t="str">
            <v xml:space="preserve"> </v>
          </cell>
          <cell r="M402" t="str">
            <v>info@danis-pneuhaus.ch</v>
          </cell>
          <cell r="N402" t="str">
            <v xml:space="preserve"> </v>
          </cell>
          <cell r="O402">
            <v>0</v>
          </cell>
          <cell r="P402">
            <v>68</v>
          </cell>
          <cell r="Q402">
            <v>1</v>
          </cell>
          <cell r="R402">
            <v>0</v>
          </cell>
          <cell r="S402" t="str">
            <v xml:space="preserve"> </v>
          </cell>
          <cell r="T402" t="str">
            <v>PKW / SUV / VAN unverändert zu 1. September 2017</v>
          </cell>
          <cell r="U402" t="str">
            <v xml:space="preserve">Cooper 4x4 „Off Road“, Preisanpassung 1.5% </v>
          </cell>
          <cell r="V402" t="str">
            <v xml:space="preserve"> </v>
          </cell>
          <cell r="W402">
            <v>56</v>
          </cell>
          <cell r="X402">
            <v>5.3571428571428568E-2</v>
          </cell>
          <cell r="Y402">
            <v>3</v>
          </cell>
          <cell r="Z402">
            <v>1.6666666666666667</v>
          </cell>
          <cell r="AA402">
            <v>5</v>
          </cell>
          <cell r="AB402">
            <v>0</v>
          </cell>
          <cell r="AC402">
            <v>0</v>
          </cell>
          <cell r="AD402" t="str">
            <v>f85140043de</v>
          </cell>
          <cell r="AE402" t="str">
            <v xml:space="preserve"> </v>
          </cell>
          <cell r="AF402">
            <v>0</v>
          </cell>
          <cell r="AG402">
            <v>52</v>
          </cell>
          <cell r="AH402">
            <v>0</v>
          </cell>
          <cell r="AI402">
            <v>0</v>
          </cell>
          <cell r="AJ402">
            <v>52</v>
          </cell>
          <cell r="AK402">
            <v>56</v>
          </cell>
          <cell r="AL402">
            <v>42215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3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4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1</v>
          </cell>
          <cell r="BU402">
            <v>0</v>
          </cell>
          <cell r="BV402">
            <v>0</v>
          </cell>
        </row>
        <row r="403">
          <cell r="B403">
            <v>140044</v>
          </cell>
          <cell r="C403" t="str">
            <v>CAR DEALER</v>
          </cell>
          <cell r="D403" t="str">
            <v>CAR DEALER</v>
          </cell>
          <cell r="E403" t="str">
            <v>CALABRO GMBH</v>
          </cell>
          <cell r="F403">
            <v>0</v>
          </cell>
          <cell r="G403" t="str">
            <v xml:space="preserve"> </v>
          </cell>
          <cell r="H403" t="str">
            <v>VIA PRINCIPALE 10</v>
          </cell>
          <cell r="I403" t="str">
            <v>7166 TRUN</v>
          </cell>
          <cell r="J403" t="str">
            <v xml:space="preserve"> </v>
          </cell>
          <cell r="K403" t="str">
            <v>078 600 97 68</v>
          </cell>
          <cell r="L403" t="str">
            <v xml:space="preserve"> </v>
          </cell>
          <cell r="M403" t="str">
            <v>flavio.sestito@bluewin.ch</v>
          </cell>
          <cell r="N403" t="str">
            <v xml:space="preserve"> </v>
          </cell>
          <cell r="O403">
            <v>0</v>
          </cell>
          <cell r="P403">
            <v>68</v>
          </cell>
          <cell r="Q403">
            <v>1</v>
          </cell>
          <cell r="R403">
            <v>0</v>
          </cell>
          <cell r="S403" t="str">
            <v xml:space="preserve"> </v>
          </cell>
          <cell r="T403" t="str">
            <v>PKW / SUV / VAN unverändert zu 1. September 2017</v>
          </cell>
          <cell r="U403" t="str">
            <v xml:space="preserve">Cooper 4x4 „Off Road“, Preisanpassung 1.5% </v>
          </cell>
          <cell r="V403" t="str">
            <v xml:space="preserve"> 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 t="str">
            <v xml:space="preserve"> </v>
          </cell>
          <cell r="AE403" t="str">
            <v xml:space="preserve"> 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</row>
        <row r="404">
          <cell r="B404">
            <v>140045</v>
          </cell>
          <cell r="C404" t="str">
            <v>CAR DEALER</v>
          </cell>
          <cell r="D404" t="str">
            <v>CAR DEALER</v>
          </cell>
          <cell r="E404" t="str">
            <v>ABC-OCCASIONEN CHUR</v>
          </cell>
          <cell r="F404" t="str">
            <v>BRUNO CAMENISCH</v>
          </cell>
          <cell r="G404" t="str">
            <v>Bruno Camenisch</v>
          </cell>
          <cell r="H404" t="str">
            <v>KASERNENSTR 163</v>
          </cell>
          <cell r="I404" t="str">
            <v>7000 CHUR</v>
          </cell>
          <cell r="J404" t="str">
            <v xml:space="preserve"> </v>
          </cell>
          <cell r="K404" t="str">
            <v>079 608 13 07</v>
          </cell>
          <cell r="L404" t="str">
            <v xml:space="preserve"> </v>
          </cell>
          <cell r="M404" t="str">
            <v>abc-occasionen@bluewin.ch</v>
          </cell>
          <cell r="N404" t="str">
            <v xml:space="preserve"> </v>
          </cell>
          <cell r="O404">
            <v>0</v>
          </cell>
          <cell r="P404">
            <v>68</v>
          </cell>
          <cell r="Q404">
            <v>1</v>
          </cell>
          <cell r="R404">
            <v>0</v>
          </cell>
          <cell r="S404" t="str">
            <v xml:space="preserve"> </v>
          </cell>
          <cell r="T404" t="str">
            <v>PKW / SUV / VAN unverändert zu 1. September 2017</v>
          </cell>
          <cell r="U404" t="str">
            <v xml:space="preserve">Cooper 4x4 „Off Road“, Preisanpassung 1.5% </v>
          </cell>
          <cell r="V404" t="str">
            <v xml:space="preserve"> 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 t="str">
            <v xml:space="preserve"> </v>
          </cell>
          <cell r="AE404" t="str">
            <v xml:space="preserve"> 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</row>
        <row r="405">
          <cell r="B405">
            <v>140047</v>
          </cell>
          <cell r="C405" t="str">
            <v>CAR DEALER</v>
          </cell>
          <cell r="D405" t="str">
            <v>CAR DEALER</v>
          </cell>
          <cell r="E405" t="str">
            <v>BAZTEK-TUNING</v>
          </cell>
          <cell r="F405" t="str">
            <v>THOMAS KUERSTEINER</v>
          </cell>
          <cell r="G405" t="str">
            <v>Thomas Kuersteiner</v>
          </cell>
          <cell r="H405" t="str">
            <v>MUEHLBACHSTR 9</v>
          </cell>
          <cell r="I405" t="str">
            <v>9472 GRABS</v>
          </cell>
          <cell r="J405" t="str">
            <v xml:space="preserve"> </v>
          </cell>
          <cell r="K405" t="str">
            <v>079 257 91 67</v>
          </cell>
          <cell r="L405" t="str">
            <v xml:space="preserve"> </v>
          </cell>
          <cell r="M405" t="str">
            <v>tom@baztek-tuning.ch</v>
          </cell>
          <cell r="N405" t="str">
            <v xml:space="preserve"> </v>
          </cell>
          <cell r="O405">
            <v>0</v>
          </cell>
          <cell r="P405">
            <v>68</v>
          </cell>
          <cell r="Q405">
            <v>1</v>
          </cell>
          <cell r="R405">
            <v>0</v>
          </cell>
          <cell r="S405" t="str">
            <v xml:space="preserve"> </v>
          </cell>
          <cell r="T405" t="str">
            <v>PKW / SUV / VAN unverändert zu 1. September 2017</v>
          </cell>
          <cell r="U405" t="str">
            <v xml:space="preserve">Cooper 4x4 „Off Road“, Preisanpassung 1.5% </v>
          </cell>
          <cell r="V405" t="str">
            <v xml:space="preserve"> </v>
          </cell>
          <cell r="W405">
            <v>6</v>
          </cell>
          <cell r="X405">
            <v>0.66666666666666663</v>
          </cell>
          <cell r="Y405">
            <v>4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 t="str">
            <v xml:space="preserve"> </v>
          </cell>
          <cell r="AE405" t="str">
            <v xml:space="preserve"> 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6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4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</row>
        <row r="406">
          <cell r="B406">
            <v>140052</v>
          </cell>
          <cell r="C406" t="str">
            <v>RETAILER</v>
          </cell>
          <cell r="D406" t="str">
            <v>RETAILER</v>
          </cell>
          <cell r="E406" t="str">
            <v>VILS MEINRAD</v>
          </cell>
          <cell r="F406" t="str">
            <v>PNEU MEINI</v>
          </cell>
          <cell r="G406" t="str">
            <v xml:space="preserve"> </v>
          </cell>
          <cell r="H406" t="str">
            <v>LANGAECKERWEG 5</v>
          </cell>
          <cell r="I406" t="str">
            <v>7234 VILTERS</v>
          </cell>
          <cell r="J406" t="str">
            <v xml:space="preserve"> </v>
          </cell>
          <cell r="K406" t="str">
            <v>079 478 76 00</v>
          </cell>
          <cell r="L406" t="str">
            <v xml:space="preserve"> </v>
          </cell>
          <cell r="M406" t="str">
            <v>pneumeini@gmx.ch</v>
          </cell>
          <cell r="N406" t="str">
            <v xml:space="preserve"> </v>
          </cell>
          <cell r="O406">
            <v>0</v>
          </cell>
          <cell r="P406">
            <v>68</v>
          </cell>
          <cell r="Q406">
            <v>1</v>
          </cell>
          <cell r="R406">
            <v>0</v>
          </cell>
          <cell r="S406" t="str">
            <v xml:space="preserve"> </v>
          </cell>
          <cell r="T406" t="str">
            <v>PKW / SUV / VAN unverändert zu 1. September 2017</v>
          </cell>
          <cell r="U406" t="str">
            <v xml:space="preserve">Cooper 4x4 „Off Road“, Preisanpassung 1.5% </v>
          </cell>
          <cell r="V406" t="str">
            <v xml:space="preserve"> 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 t="str">
            <v xml:space="preserve"> </v>
          </cell>
          <cell r="AE406" t="str">
            <v xml:space="preserve"> 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</row>
        <row r="407">
          <cell r="B407">
            <v>140055</v>
          </cell>
          <cell r="C407" t="str">
            <v>CAR DEALER</v>
          </cell>
          <cell r="D407" t="str">
            <v>CAR DEALER</v>
          </cell>
          <cell r="E407" t="str">
            <v>OBERE AU GARAGE AG</v>
          </cell>
          <cell r="F407">
            <v>0</v>
          </cell>
          <cell r="G407" t="str">
            <v xml:space="preserve"> </v>
          </cell>
          <cell r="H407" t="str">
            <v>COMERCIALSTR.20</v>
          </cell>
          <cell r="I407" t="str">
            <v>7007 CHUR</v>
          </cell>
          <cell r="J407" t="str">
            <v>neue Firma?</v>
          </cell>
          <cell r="K407" t="str">
            <v>081 382 80 80</v>
          </cell>
          <cell r="L407" t="str">
            <v xml:space="preserve"> </v>
          </cell>
          <cell r="M407" t="str">
            <v>info@obereauhappycar.ch</v>
          </cell>
          <cell r="N407" t="str">
            <v xml:space="preserve"> </v>
          </cell>
          <cell r="O407">
            <v>0</v>
          </cell>
          <cell r="P407">
            <v>68</v>
          </cell>
          <cell r="Q407">
            <v>1</v>
          </cell>
          <cell r="R407">
            <v>0</v>
          </cell>
          <cell r="S407" t="str">
            <v>e-mail prüfen / neue Firma</v>
          </cell>
          <cell r="T407" t="str">
            <v>PKW / SUV / VAN unverändert zu 1. September 2017</v>
          </cell>
          <cell r="U407" t="str">
            <v xml:space="preserve">Cooper 4x4 „Off Road“, Preisanpassung 1.5% </v>
          </cell>
          <cell r="V407" t="str">
            <v xml:space="preserve"> 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 t="str">
            <v xml:space="preserve"> </v>
          </cell>
          <cell r="AE407" t="str">
            <v xml:space="preserve"> 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CO407">
            <v>0</v>
          </cell>
          <cell r="CP407">
            <v>0</v>
          </cell>
          <cell r="CQ407">
            <v>0</v>
          </cell>
          <cell r="CR407">
            <v>0</v>
          </cell>
          <cell r="CS407">
            <v>0</v>
          </cell>
          <cell r="CT407">
            <v>0</v>
          </cell>
          <cell r="CU407">
            <v>0</v>
          </cell>
          <cell r="CV407">
            <v>0</v>
          </cell>
          <cell r="CW407">
            <v>0</v>
          </cell>
        </row>
        <row r="408">
          <cell r="B408">
            <v>140057</v>
          </cell>
          <cell r="C408" t="str">
            <v>CAR DEALER</v>
          </cell>
          <cell r="D408" t="str">
            <v>CAR DEALER</v>
          </cell>
          <cell r="E408" t="str">
            <v>CLINGO AUTOMOBILE</v>
          </cell>
          <cell r="F408">
            <v>0</v>
          </cell>
          <cell r="G408" t="str">
            <v xml:space="preserve"> </v>
          </cell>
          <cell r="H408" t="str">
            <v>WEHNTALERSTR 6</v>
          </cell>
          <cell r="I408" t="str">
            <v>8154 OBERGLATT ZH</v>
          </cell>
          <cell r="J408" t="str">
            <v xml:space="preserve"> </v>
          </cell>
          <cell r="K408" t="str">
            <v>044 851 08 47</v>
          </cell>
          <cell r="L408" t="str">
            <v xml:space="preserve"> </v>
          </cell>
          <cell r="M408" t="str">
            <v>v.clingo@gmail.com</v>
          </cell>
          <cell r="N408" t="str">
            <v xml:space="preserve"> </v>
          </cell>
          <cell r="O408">
            <v>0</v>
          </cell>
          <cell r="P408">
            <v>68</v>
          </cell>
          <cell r="Q408">
            <v>1</v>
          </cell>
          <cell r="R408">
            <v>0</v>
          </cell>
          <cell r="S408" t="str">
            <v xml:space="preserve"> </v>
          </cell>
          <cell r="T408" t="str">
            <v>PKW / SUV / VAN unverändert zu 1. September 2017</v>
          </cell>
          <cell r="U408" t="str">
            <v xml:space="preserve">Cooper 4x4 „Off Road“, Preisanpassung 1.5% </v>
          </cell>
          <cell r="V408" t="str">
            <v xml:space="preserve"> </v>
          </cell>
          <cell r="W408">
            <v>16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 t="str">
            <v xml:space="preserve"> </v>
          </cell>
          <cell r="AE408" t="str">
            <v xml:space="preserve"> 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4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12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</row>
        <row r="409">
          <cell r="B409">
            <v>140058</v>
          </cell>
          <cell r="C409" t="str">
            <v>RETAILER PLUS</v>
          </cell>
          <cell r="D409" t="str">
            <v>RETAILER PLUS</v>
          </cell>
          <cell r="E409" t="str">
            <v>PNEUARENA BASHA</v>
          </cell>
          <cell r="F409">
            <v>0</v>
          </cell>
          <cell r="G409" t="str">
            <v>Asllan Basha</v>
          </cell>
          <cell r="H409" t="str">
            <v>LAUGLISTR 2</v>
          </cell>
          <cell r="I409" t="str">
            <v>8570 WEINFELDEN</v>
          </cell>
          <cell r="J409" t="str">
            <v xml:space="preserve"> </v>
          </cell>
          <cell r="K409" t="str">
            <v>071 620 10 66</v>
          </cell>
          <cell r="L409" t="str">
            <v xml:space="preserve"> </v>
          </cell>
          <cell r="M409" t="str">
            <v>pneuarena@bluewin.ch</v>
          </cell>
          <cell r="N409" t="str">
            <v xml:space="preserve"> </v>
          </cell>
          <cell r="O409">
            <v>0</v>
          </cell>
          <cell r="P409">
            <v>68</v>
          </cell>
          <cell r="Q409">
            <v>1</v>
          </cell>
          <cell r="R409">
            <v>0</v>
          </cell>
          <cell r="S409" t="str">
            <v xml:space="preserve"> </v>
          </cell>
          <cell r="T409" t="str">
            <v>PKW / SUV / VAN unverändert zu 1. September 2017</v>
          </cell>
          <cell r="U409" t="str">
            <v xml:space="preserve">Cooper 4x4 „Off Road“, Preisanpassung 1.5% </v>
          </cell>
          <cell r="V409" t="str">
            <v xml:space="preserve"> </v>
          </cell>
          <cell r="W409">
            <v>28</v>
          </cell>
          <cell r="X409">
            <v>2.6071428571428572</v>
          </cell>
          <cell r="Y409">
            <v>73</v>
          </cell>
          <cell r="Z409">
            <v>6.8493150684931503E-2</v>
          </cell>
          <cell r="AA409">
            <v>5</v>
          </cell>
          <cell r="AB409">
            <v>0</v>
          </cell>
          <cell r="AC409">
            <v>0</v>
          </cell>
          <cell r="AD409" t="str">
            <v>f85140058ab</v>
          </cell>
          <cell r="AE409" t="str">
            <v xml:space="preserve"> 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12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16</v>
          </cell>
          <cell r="AS409">
            <v>0</v>
          </cell>
          <cell r="AT409">
            <v>0</v>
          </cell>
          <cell r="AU409">
            <v>40</v>
          </cell>
          <cell r="AV409">
            <v>0</v>
          </cell>
          <cell r="AW409">
            <v>0</v>
          </cell>
          <cell r="AX409">
            <v>40</v>
          </cell>
          <cell r="AY409">
            <v>40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33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5</v>
          </cell>
          <cell r="BU409">
            <v>0</v>
          </cell>
          <cell r="BV409">
            <v>0</v>
          </cell>
        </row>
        <row r="410">
          <cell r="B410">
            <v>140059</v>
          </cell>
          <cell r="C410" t="str">
            <v>CAR DEALER</v>
          </cell>
          <cell r="D410" t="str">
            <v>CAR DEALER</v>
          </cell>
          <cell r="E410" t="str">
            <v>DF-CARS GMBH</v>
          </cell>
          <cell r="F410">
            <v>0</v>
          </cell>
          <cell r="G410" t="str">
            <v xml:space="preserve"> </v>
          </cell>
          <cell r="H410" t="str">
            <v>WEHNTALERSTR 6</v>
          </cell>
          <cell r="I410" t="str">
            <v>8154 OBERGLATT</v>
          </cell>
          <cell r="J410" t="str">
            <v xml:space="preserve"> </v>
          </cell>
          <cell r="K410" t="str">
            <v>044 850 68 28</v>
          </cell>
          <cell r="L410" t="str">
            <v xml:space="preserve"> </v>
          </cell>
          <cell r="M410" t="str">
            <v>fp@df-cars.ch</v>
          </cell>
          <cell r="N410" t="str">
            <v xml:space="preserve"> </v>
          </cell>
          <cell r="O410">
            <v>0</v>
          </cell>
          <cell r="P410">
            <v>68</v>
          </cell>
          <cell r="Q410">
            <v>1</v>
          </cell>
          <cell r="R410">
            <v>0</v>
          </cell>
          <cell r="S410" t="str">
            <v xml:space="preserve"> </v>
          </cell>
          <cell r="T410" t="str">
            <v>PKW / SUV / VAN unverändert zu 1. September 2017</v>
          </cell>
          <cell r="U410" t="str">
            <v xml:space="preserve">Cooper 4x4 „Off Road“, Preisanpassung 1.5% </v>
          </cell>
          <cell r="V410" t="str">
            <v xml:space="preserve"> 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 t="str">
            <v xml:space="preserve"> </v>
          </cell>
          <cell r="AE410" t="str">
            <v xml:space="preserve"> 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</row>
        <row r="411">
          <cell r="B411">
            <v>140060</v>
          </cell>
          <cell r="C411" t="str">
            <v>CAR DEALER</v>
          </cell>
          <cell r="D411" t="str">
            <v>CAR DEALER</v>
          </cell>
          <cell r="E411" t="str">
            <v>SIFT-TUNING</v>
          </cell>
          <cell r="F411" t="str">
            <v>SALVATORE SCHIAPPA</v>
          </cell>
          <cell r="G411" t="str">
            <v>Salvatore Schiappa</v>
          </cell>
          <cell r="H411" t="str">
            <v>BENZIKERSTR 22</v>
          </cell>
          <cell r="I411" t="str">
            <v>8627 GRUENINGEN</v>
          </cell>
          <cell r="J411" t="str">
            <v xml:space="preserve"> </v>
          </cell>
          <cell r="K411" t="str">
            <v>078 603 47 18</v>
          </cell>
          <cell r="L411" t="str">
            <v xml:space="preserve"> </v>
          </cell>
          <cell r="M411" t="str">
            <v>sift-tuning@hotmail.com</v>
          </cell>
          <cell r="N411" t="str">
            <v xml:space="preserve"> </v>
          </cell>
          <cell r="O411">
            <v>0</v>
          </cell>
          <cell r="P411">
            <v>68</v>
          </cell>
          <cell r="Q411">
            <v>1</v>
          </cell>
          <cell r="R411">
            <v>0</v>
          </cell>
          <cell r="S411" t="str">
            <v xml:space="preserve"> </v>
          </cell>
          <cell r="T411" t="str">
            <v>PKW / SUV / VAN unverändert zu 1. September 2017</v>
          </cell>
          <cell r="U411" t="str">
            <v xml:space="preserve">Cooper 4x4 „Off Road“, Preisanpassung 1.5% </v>
          </cell>
          <cell r="V411" t="str">
            <v xml:space="preserve"> 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 t="str">
            <v xml:space="preserve"> </v>
          </cell>
          <cell r="AE411" t="str">
            <v xml:space="preserve"> 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</row>
        <row r="412">
          <cell r="B412">
            <v>140061</v>
          </cell>
          <cell r="C412" t="str">
            <v>CAR DEALER</v>
          </cell>
          <cell r="D412" t="str">
            <v>CAR DEALER</v>
          </cell>
          <cell r="E412" t="str">
            <v>AUTOZEIT GMBH</v>
          </cell>
          <cell r="F412">
            <v>0</v>
          </cell>
          <cell r="G412" t="str">
            <v xml:space="preserve"> </v>
          </cell>
          <cell r="H412" t="str">
            <v>OBERAUWEG 2</v>
          </cell>
          <cell r="I412" t="str">
            <v>7205 ZIZERS</v>
          </cell>
          <cell r="J412" t="str">
            <v xml:space="preserve"> </v>
          </cell>
          <cell r="K412" t="str">
            <v>078 607 24 24</v>
          </cell>
          <cell r="L412" t="str">
            <v xml:space="preserve"> </v>
          </cell>
          <cell r="M412" t="str">
            <v>info@autozeitnick.ch</v>
          </cell>
          <cell r="N412" t="str">
            <v xml:space="preserve"> </v>
          </cell>
          <cell r="O412">
            <v>0</v>
          </cell>
          <cell r="P412">
            <v>68</v>
          </cell>
          <cell r="Q412">
            <v>1</v>
          </cell>
          <cell r="R412">
            <v>0</v>
          </cell>
          <cell r="S412" t="str">
            <v xml:space="preserve"> </v>
          </cell>
          <cell r="T412" t="str">
            <v>PKW / SUV / VAN unverändert zu 1. September 2017</v>
          </cell>
          <cell r="U412" t="str">
            <v xml:space="preserve">Cooper 4x4 „Off Road“, Preisanpassung 1.5% </v>
          </cell>
          <cell r="V412" t="str">
            <v xml:space="preserve"> </v>
          </cell>
          <cell r="W412">
            <v>4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 t="str">
            <v xml:space="preserve"> </v>
          </cell>
          <cell r="AE412" t="str">
            <v xml:space="preserve"> 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4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</row>
        <row r="413">
          <cell r="B413">
            <v>140062</v>
          </cell>
          <cell r="C413" t="str">
            <v>CAR DEALER</v>
          </cell>
          <cell r="D413" t="str">
            <v>CAR DEALER</v>
          </cell>
          <cell r="E413" t="str">
            <v>MD GARAGE GmbH</v>
          </cell>
          <cell r="F413" t="str">
            <v>MARIO DJAKOVIC</v>
          </cell>
          <cell r="G413" t="str">
            <v>Mario Djakovic</v>
          </cell>
          <cell r="H413" t="str">
            <v>GROSSBRUGGERWEG 6</v>
          </cell>
          <cell r="I413" t="str">
            <v>7007 CHUR</v>
          </cell>
          <cell r="J413" t="str">
            <v xml:space="preserve"> </v>
          </cell>
          <cell r="K413" t="str">
            <v>081 250 30 33</v>
          </cell>
          <cell r="L413" t="str">
            <v xml:space="preserve"> </v>
          </cell>
          <cell r="M413" t="str">
            <v>info@md-garage.ch</v>
          </cell>
          <cell r="N413" t="str">
            <v xml:space="preserve"> </v>
          </cell>
          <cell r="O413">
            <v>0</v>
          </cell>
          <cell r="P413">
            <v>68</v>
          </cell>
          <cell r="Q413">
            <v>1</v>
          </cell>
          <cell r="R413">
            <v>0</v>
          </cell>
          <cell r="S413" t="str">
            <v xml:space="preserve"> </v>
          </cell>
          <cell r="T413" t="str">
            <v>PKW / SUV / VAN unverändert zu 1. September 2017</v>
          </cell>
          <cell r="U413" t="str">
            <v xml:space="preserve">Cooper 4x4 „Off Road“, Preisanpassung 1.5% </v>
          </cell>
          <cell r="V413" t="str">
            <v xml:space="preserve"> 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 t="str">
            <v xml:space="preserve"> </v>
          </cell>
          <cell r="AE413" t="str">
            <v xml:space="preserve"> 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</row>
        <row r="414">
          <cell r="B414">
            <v>140064</v>
          </cell>
          <cell r="C414" t="str">
            <v>BIG CAR DEALER</v>
          </cell>
          <cell r="D414" t="str">
            <v>BIG CAR DEALER</v>
          </cell>
          <cell r="E414" t="str">
            <v>STRIMER SPORT &amp; CARS</v>
          </cell>
          <cell r="F414">
            <v>0</v>
          </cell>
          <cell r="G414" t="str">
            <v xml:space="preserve"> </v>
          </cell>
          <cell r="H414" t="str">
            <v>NEUDORFSTRASSE 35</v>
          </cell>
          <cell r="I414" t="str">
            <v>7430 THUSIS</v>
          </cell>
          <cell r="J414" t="str">
            <v xml:space="preserve"> </v>
          </cell>
          <cell r="K414" t="str">
            <v>081 651 55 44</v>
          </cell>
          <cell r="L414" t="str">
            <v xml:space="preserve"> </v>
          </cell>
          <cell r="M414" t="str">
            <v>claudiokite@hotmail.com</v>
          </cell>
          <cell r="N414" t="str">
            <v xml:space="preserve"> </v>
          </cell>
          <cell r="O414">
            <v>0</v>
          </cell>
          <cell r="P414">
            <v>68</v>
          </cell>
          <cell r="Q414">
            <v>1</v>
          </cell>
          <cell r="R414">
            <v>0</v>
          </cell>
          <cell r="S414" t="str">
            <v xml:space="preserve"> </v>
          </cell>
          <cell r="T414" t="str">
            <v>PKW / SUV / VAN unverändert zu 1. September 2017</v>
          </cell>
          <cell r="U414" t="str">
            <v xml:space="preserve">Cooper 4x4 „Off Road“, Preisanpassung 1.5% </v>
          </cell>
          <cell r="V414" t="str">
            <v xml:space="preserve"> </v>
          </cell>
          <cell r="W414">
            <v>10</v>
          </cell>
          <cell r="X414">
            <v>0.8</v>
          </cell>
          <cell r="Y414">
            <v>8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 t="str">
            <v xml:space="preserve"> </v>
          </cell>
          <cell r="AE414" t="str">
            <v xml:space="preserve"> 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10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4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4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</row>
        <row r="415">
          <cell r="B415">
            <v>140068</v>
          </cell>
          <cell r="C415" t="str">
            <v>CAR DEALER</v>
          </cell>
          <cell r="D415" t="str">
            <v>CAR DEALER</v>
          </cell>
          <cell r="E415" t="str">
            <v>DANO LUTZ</v>
          </cell>
          <cell r="F415">
            <v>0</v>
          </cell>
          <cell r="G415" t="str">
            <v xml:space="preserve"> </v>
          </cell>
          <cell r="H415" t="str">
            <v>SUR RIEVEN 21</v>
          </cell>
          <cell r="I415" t="str">
            <v>7013 DOMAT/EMS</v>
          </cell>
          <cell r="J415" t="str">
            <v xml:space="preserve"> </v>
          </cell>
          <cell r="K415" t="str">
            <v>079 391 15 49</v>
          </cell>
          <cell r="L415" t="str">
            <v xml:space="preserve"> </v>
          </cell>
          <cell r="M415" t="str">
            <v>info@fm-garage.ch</v>
          </cell>
          <cell r="N415" t="str">
            <v xml:space="preserve"> </v>
          </cell>
          <cell r="O415">
            <v>0</v>
          </cell>
          <cell r="P415">
            <v>68</v>
          </cell>
          <cell r="Q415">
            <v>1</v>
          </cell>
          <cell r="R415">
            <v>0</v>
          </cell>
          <cell r="S415" t="str">
            <v xml:space="preserve"> </v>
          </cell>
          <cell r="T415" t="str">
            <v>PKW / SUV / VAN unverändert zu 1. September 2017</v>
          </cell>
          <cell r="U415" t="str">
            <v xml:space="preserve">Cooper 4x4 „Off Road“, Preisanpassung 1.5% </v>
          </cell>
          <cell r="V415" t="str">
            <v xml:space="preserve"> </v>
          </cell>
          <cell r="W415">
            <v>38</v>
          </cell>
          <cell r="X415">
            <v>0.15789473684210525</v>
          </cell>
          <cell r="Y415">
            <v>6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 t="str">
            <v xml:space="preserve"> </v>
          </cell>
          <cell r="AE415" t="str">
            <v xml:space="preserve"> 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32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6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4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2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</row>
        <row r="416">
          <cell r="B416">
            <v>140069</v>
          </cell>
          <cell r="C416" t="str">
            <v>CAR DEALER</v>
          </cell>
          <cell r="D416" t="str">
            <v>CAR DEALER</v>
          </cell>
          <cell r="E416" t="str">
            <v>VON ROTZ AUTOMOBILE AG</v>
          </cell>
          <cell r="F416">
            <v>0</v>
          </cell>
          <cell r="G416" t="str">
            <v xml:space="preserve"> </v>
          </cell>
          <cell r="H416" t="str">
            <v>INDUSTRIESTRASSE 86-88</v>
          </cell>
          <cell r="I416" t="str">
            <v>7310 BAD RAGAZ</v>
          </cell>
          <cell r="J416" t="str">
            <v xml:space="preserve"> </v>
          </cell>
          <cell r="K416" t="str">
            <v>081 302 29 29</v>
          </cell>
          <cell r="L416" t="str">
            <v xml:space="preserve"> </v>
          </cell>
          <cell r="M416" t="str">
            <v>eric.spescha@audivw.ch</v>
          </cell>
          <cell r="N416" t="str">
            <v xml:space="preserve"> </v>
          </cell>
          <cell r="O416">
            <v>0</v>
          </cell>
          <cell r="P416">
            <v>68</v>
          </cell>
          <cell r="Q416">
            <v>1</v>
          </cell>
          <cell r="R416">
            <v>0</v>
          </cell>
          <cell r="S416" t="str">
            <v xml:space="preserve"> </v>
          </cell>
          <cell r="T416" t="str">
            <v>PKW / SUV / VAN unverändert zu 1. September 2017</v>
          </cell>
          <cell r="U416" t="str">
            <v xml:space="preserve">Cooper 4x4 „Off Road“, Preisanpassung 1.5% </v>
          </cell>
          <cell r="V416" t="str">
            <v xml:space="preserve"> 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 t="str">
            <v xml:space="preserve"> </v>
          </cell>
          <cell r="AE416" t="str">
            <v xml:space="preserve"> 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</row>
        <row r="417">
          <cell r="B417">
            <v>140070</v>
          </cell>
          <cell r="C417" t="str">
            <v>CAR DEALER</v>
          </cell>
          <cell r="D417" t="str">
            <v>CAR DEALER</v>
          </cell>
          <cell r="E417" t="str">
            <v>TREND CARS</v>
          </cell>
          <cell r="F417" t="str">
            <v>MARC RUETTIMANN</v>
          </cell>
          <cell r="G417" t="str">
            <v>Marc Ruettimann</v>
          </cell>
          <cell r="H417" t="str">
            <v>IM GEHREN 10</v>
          </cell>
          <cell r="I417" t="str">
            <v>8231 HEMMENTAL</v>
          </cell>
          <cell r="J417" t="str">
            <v xml:space="preserve"> </v>
          </cell>
          <cell r="K417" t="str">
            <v>076 374 30 40</v>
          </cell>
          <cell r="L417" t="str">
            <v xml:space="preserve"> </v>
          </cell>
          <cell r="M417">
            <v>0</v>
          </cell>
          <cell r="N417" t="str">
            <v xml:space="preserve"> </v>
          </cell>
          <cell r="O417">
            <v>0</v>
          </cell>
          <cell r="P417">
            <v>68</v>
          </cell>
          <cell r="Q417">
            <v>1</v>
          </cell>
          <cell r="R417">
            <v>0</v>
          </cell>
          <cell r="S417" t="str">
            <v xml:space="preserve"> </v>
          </cell>
          <cell r="T417" t="str">
            <v>PKW / SUV / VAN unverändert zu 1. September 2017</v>
          </cell>
          <cell r="U417" t="str">
            <v xml:space="preserve">Cooper 4x4 „Off Road“, Preisanpassung 1.5% </v>
          </cell>
          <cell r="V417" t="str">
            <v xml:space="preserve"> 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 t="str">
            <v xml:space="preserve"> </v>
          </cell>
          <cell r="AE417" t="str">
            <v xml:space="preserve"> 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</row>
        <row r="418">
          <cell r="B418">
            <v>150002</v>
          </cell>
          <cell r="C418" t="str">
            <v>CAR DEALER</v>
          </cell>
          <cell r="D418" t="str">
            <v>CAR DEALER</v>
          </cell>
          <cell r="E418" t="str">
            <v>BRECHBUEHL CLASSIC CAR GMBH</v>
          </cell>
          <cell r="F418">
            <v>0</v>
          </cell>
          <cell r="G418" t="str">
            <v xml:space="preserve"> </v>
          </cell>
          <cell r="H418" t="str">
            <v>BRUNNEGASS 6</v>
          </cell>
          <cell r="I418" t="str">
            <v>8241 BARZHEIM</v>
          </cell>
          <cell r="J418" t="str">
            <v xml:space="preserve"> </v>
          </cell>
          <cell r="K418" t="str">
            <v>079 457 24 88</v>
          </cell>
          <cell r="L418" t="str">
            <v xml:space="preserve"> </v>
          </cell>
          <cell r="M418" t="str">
            <v>info@bccars.ch</v>
          </cell>
          <cell r="N418" t="str">
            <v xml:space="preserve"> </v>
          </cell>
          <cell r="O418">
            <v>0</v>
          </cell>
          <cell r="P418">
            <v>68</v>
          </cell>
          <cell r="Q418">
            <v>1</v>
          </cell>
          <cell r="R418">
            <v>0</v>
          </cell>
          <cell r="S418" t="str">
            <v xml:space="preserve"> </v>
          </cell>
          <cell r="T418" t="str">
            <v>PKW / SUV / VAN unverändert zu 1. September 2017</v>
          </cell>
          <cell r="U418" t="str">
            <v xml:space="preserve">Cooper 4x4 „Off Road“, Preisanpassung 1.5% </v>
          </cell>
          <cell r="V418" t="str">
            <v xml:space="preserve"> </v>
          </cell>
          <cell r="W418">
            <v>30</v>
          </cell>
          <cell r="X418">
            <v>0.46666666666666667</v>
          </cell>
          <cell r="Y418">
            <v>14</v>
          </cell>
          <cell r="Z418">
            <v>2</v>
          </cell>
          <cell r="AA418">
            <v>28</v>
          </cell>
          <cell r="AB418">
            <v>0</v>
          </cell>
          <cell r="AC418">
            <v>0</v>
          </cell>
          <cell r="AD418" t="str">
            <v xml:space="preserve"> </v>
          </cell>
          <cell r="AE418" t="str">
            <v xml:space="preserve"> 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30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8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6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18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10</v>
          </cell>
          <cell r="BU418">
            <v>0</v>
          </cell>
          <cell r="BV418">
            <v>0</v>
          </cell>
        </row>
        <row r="419">
          <cell r="B419">
            <v>150003</v>
          </cell>
          <cell r="C419" t="str">
            <v>CAR DEALER</v>
          </cell>
          <cell r="D419" t="str">
            <v>CAR DEALER</v>
          </cell>
          <cell r="E419" t="str">
            <v>BAYER AG</v>
          </cell>
          <cell r="F419" t="str">
            <v>GARAGE</v>
          </cell>
          <cell r="G419" t="str">
            <v>Peter Nold</v>
          </cell>
          <cell r="H419" t="str">
            <v>EMSERSTR. 2</v>
          </cell>
          <cell r="I419" t="str">
            <v>7007 CHUR</v>
          </cell>
          <cell r="J419" t="str">
            <v xml:space="preserve"> </v>
          </cell>
          <cell r="K419" t="str">
            <v>081 257 19 18</v>
          </cell>
          <cell r="L419" t="str">
            <v xml:space="preserve"> </v>
          </cell>
          <cell r="M419" t="str">
            <v>p.nold@bayer-chur.ch</v>
          </cell>
          <cell r="N419" t="str">
            <v xml:space="preserve"> </v>
          </cell>
          <cell r="O419">
            <v>0</v>
          </cell>
          <cell r="P419">
            <v>68</v>
          </cell>
          <cell r="Q419">
            <v>1</v>
          </cell>
          <cell r="R419">
            <v>0</v>
          </cell>
          <cell r="S419" t="str">
            <v xml:space="preserve"> </v>
          </cell>
          <cell r="T419" t="str">
            <v>PKW / SUV / VAN unverändert zu 1. September 2017</v>
          </cell>
          <cell r="U419" t="str">
            <v xml:space="preserve">Cooper 4x4 „Off Road“, Preisanpassung 1.5% </v>
          </cell>
          <cell r="V419" t="str">
            <v xml:space="preserve"> </v>
          </cell>
          <cell r="W419">
            <v>4</v>
          </cell>
          <cell r="X419">
            <v>1</v>
          </cell>
          <cell r="Y419">
            <v>4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 t="str">
            <v xml:space="preserve"> </v>
          </cell>
          <cell r="AE419" t="str">
            <v xml:space="preserve"> 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4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4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</row>
        <row r="420">
          <cell r="B420">
            <v>150006</v>
          </cell>
          <cell r="C420" t="str">
            <v>CAR DEALER</v>
          </cell>
          <cell r="D420" t="str">
            <v>CAR DEALER</v>
          </cell>
          <cell r="E420" t="str">
            <v>Rudolf Autoservice</v>
          </cell>
          <cell r="F420" t="str">
            <v>Theo Rudolf</v>
          </cell>
          <cell r="G420" t="str">
            <v>Theo Rudolf</v>
          </cell>
          <cell r="H420" t="str">
            <v>Vitg Pign 1</v>
          </cell>
          <cell r="I420" t="str">
            <v>7017 Flims-Dorf</v>
          </cell>
          <cell r="J420" t="str">
            <v xml:space="preserve"> </v>
          </cell>
          <cell r="K420" t="str">
            <v>081/911 50 20</v>
          </cell>
          <cell r="L420" t="str">
            <v xml:space="preserve"> </v>
          </cell>
          <cell r="M420" t="str">
            <v>info@g-lader.ch</v>
          </cell>
          <cell r="N420" t="str">
            <v xml:space="preserve"> </v>
          </cell>
          <cell r="O420">
            <v>0</v>
          </cell>
          <cell r="P420">
            <v>68</v>
          </cell>
          <cell r="Q420">
            <v>1</v>
          </cell>
          <cell r="R420">
            <v>0</v>
          </cell>
          <cell r="S420" t="str">
            <v xml:space="preserve"> </v>
          </cell>
          <cell r="T420" t="str">
            <v>PKW / SUV / VAN unverändert zu 1. September 2017</v>
          </cell>
          <cell r="U420" t="str">
            <v xml:space="preserve">Cooper 4x4 „Off Road“, Preisanpassung 1.5% </v>
          </cell>
          <cell r="V420" t="str">
            <v xml:space="preserve"> </v>
          </cell>
          <cell r="W420">
            <v>4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 t="str">
            <v xml:space="preserve"> </v>
          </cell>
          <cell r="AE420" t="str">
            <v xml:space="preserve"> 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4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</row>
        <row r="421">
          <cell r="B421">
            <v>150010</v>
          </cell>
          <cell r="C421" t="str">
            <v>BIG CAR DEALER</v>
          </cell>
          <cell r="D421" t="str">
            <v>BIG CAR DEALER</v>
          </cell>
          <cell r="E421" t="str">
            <v>M.I.G. GMBH</v>
          </cell>
          <cell r="F421" t="str">
            <v>MADE IN GRISCHUN</v>
          </cell>
          <cell r="G421" t="str">
            <v xml:space="preserve"> </v>
          </cell>
          <cell r="H421" t="str">
            <v>JENINSERSTRASSE 39</v>
          </cell>
          <cell r="I421" t="str">
            <v>7208 MALANS</v>
          </cell>
          <cell r="J421" t="str">
            <v xml:space="preserve"> </v>
          </cell>
          <cell r="K421" t="str">
            <v>081 330 67 55</v>
          </cell>
          <cell r="L421" t="str">
            <v xml:space="preserve"> </v>
          </cell>
          <cell r="M421" t="str">
            <v>office@mig.world</v>
          </cell>
          <cell r="N421" t="str">
            <v xml:space="preserve"> </v>
          </cell>
          <cell r="O421">
            <v>0</v>
          </cell>
          <cell r="P421">
            <v>68</v>
          </cell>
          <cell r="Q421">
            <v>1</v>
          </cell>
          <cell r="R421">
            <v>0</v>
          </cell>
          <cell r="S421" t="str">
            <v xml:space="preserve"> </v>
          </cell>
          <cell r="T421" t="str">
            <v>PKW / SUV / VAN unverändert zu 1. September 2017</v>
          </cell>
          <cell r="U421" t="str">
            <v xml:space="preserve">Cooper 4x4 „Off Road“, Preisanpassung 1.5% </v>
          </cell>
          <cell r="V421" t="str">
            <v xml:space="preserve"> </v>
          </cell>
          <cell r="W421">
            <v>16</v>
          </cell>
          <cell r="X421">
            <v>0.5</v>
          </cell>
          <cell r="Y421">
            <v>8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 t="str">
            <v xml:space="preserve"> </v>
          </cell>
          <cell r="AE421" t="str">
            <v xml:space="preserve"> 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12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4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4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4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</row>
        <row r="422">
          <cell r="B422">
            <v>150011</v>
          </cell>
          <cell r="C422" t="str">
            <v>RETAILER</v>
          </cell>
          <cell r="D422" t="str">
            <v>RETAILER</v>
          </cell>
          <cell r="E422" t="str">
            <v>PNEU BALTI GMBH</v>
          </cell>
          <cell r="F422" t="str">
            <v>SULEJMAN SULEJMANI</v>
          </cell>
          <cell r="G422" t="str">
            <v>Sulejman Sulejmani</v>
          </cell>
          <cell r="H422" t="str">
            <v>NEUE WINTERTHURERSTR.15</v>
          </cell>
          <cell r="I422" t="str">
            <v>8303 BALTENSWIL</v>
          </cell>
          <cell r="J422" t="str">
            <v xml:space="preserve"> </v>
          </cell>
          <cell r="K422" t="str">
            <v>044 836 48 54</v>
          </cell>
          <cell r="L422" t="str">
            <v xml:space="preserve"> </v>
          </cell>
          <cell r="M422" t="str">
            <v>pneubalti-j-s@gmx.ch</v>
          </cell>
          <cell r="N422" t="str">
            <v xml:space="preserve"> </v>
          </cell>
          <cell r="O422">
            <v>0</v>
          </cell>
          <cell r="P422">
            <v>68</v>
          </cell>
          <cell r="Q422">
            <v>1</v>
          </cell>
          <cell r="R422">
            <v>0</v>
          </cell>
          <cell r="S422" t="str">
            <v xml:space="preserve"> </v>
          </cell>
          <cell r="T422" t="str">
            <v>PKW / SUV / VAN unverändert zu 1. September 2017</v>
          </cell>
          <cell r="U422" t="str">
            <v xml:space="preserve">Cooper 4x4 „Off Road“, Preisanpassung 1.5% </v>
          </cell>
          <cell r="V422" t="str">
            <v xml:space="preserve"> 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 t="str">
            <v xml:space="preserve"> </v>
          </cell>
          <cell r="AE422" t="str">
            <v xml:space="preserve"> 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</row>
        <row r="423">
          <cell r="B423">
            <v>150012</v>
          </cell>
          <cell r="C423" t="str">
            <v>CAR DEALER</v>
          </cell>
          <cell r="D423" t="str">
            <v>CAR DEALER</v>
          </cell>
          <cell r="E423" t="str">
            <v>Activist Haudenschild</v>
          </cell>
          <cell r="F423" t="str">
            <v>Roman Haudenschild</v>
          </cell>
          <cell r="G423" t="str">
            <v>Roman Haudenschild</v>
          </cell>
          <cell r="H423" t="str">
            <v>Arbentalstrasse 147</v>
          </cell>
          <cell r="I423" t="str">
            <v>8045 Zuerich</v>
          </cell>
          <cell r="J423" t="str">
            <v xml:space="preserve"> </v>
          </cell>
          <cell r="K423" t="str">
            <v>076 437 00 37</v>
          </cell>
          <cell r="L423" t="str">
            <v xml:space="preserve"> </v>
          </cell>
          <cell r="M423" t="str">
            <v>driftindustries@gmail.com</v>
          </cell>
          <cell r="N423" t="str">
            <v xml:space="preserve"> </v>
          </cell>
          <cell r="O423">
            <v>0</v>
          </cell>
          <cell r="P423">
            <v>68</v>
          </cell>
          <cell r="Q423">
            <v>1</v>
          </cell>
          <cell r="R423">
            <v>0</v>
          </cell>
          <cell r="S423" t="str">
            <v xml:space="preserve"> </v>
          </cell>
          <cell r="T423" t="str">
            <v>PKW / SUV / VAN unverändert zu 1. September 2017</v>
          </cell>
          <cell r="U423" t="str">
            <v xml:space="preserve">Cooper 4x4 „Off Road“, Preisanpassung 1.5% </v>
          </cell>
          <cell r="V423" t="str">
            <v xml:space="preserve"> </v>
          </cell>
          <cell r="W423">
            <v>8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 t="str">
            <v xml:space="preserve"> </v>
          </cell>
          <cell r="AE423" t="str">
            <v xml:space="preserve"> 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8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</row>
        <row r="424">
          <cell r="B424">
            <v>150013</v>
          </cell>
          <cell r="C424" t="str">
            <v>CAR DEALER</v>
          </cell>
          <cell r="D424" t="str">
            <v>CAR DEALER</v>
          </cell>
          <cell r="E424" t="str">
            <v>MR Autohandel GmbH</v>
          </cell>
          <cell r="F424">
            <v>0</v>
          </cell>
          <cell r="G424" t="str">
            <v xml:space="preserve"> </v>
          </cell>
          <cell r="H424" t="str">
            <v>Bahnhofstraessli 6</v>
          </cell>
          <cell r="I424" t="str">
            <v>7203 Trimmis</v>
          </cell>
          <cell r="J424" t="str">
            <v xml:space="preserve"> </v>
          </cell>
          <cell r="K424" t="str">
            <v>078 655 66 11</v>
          </cell>
          <cell r="L424" t="str">
            <v xml:space="preserve"> </v>
          </cell>
          <cell r="M424" t="str">
            <v>mbrachide@sunrise.ch</v>
          </cell>
          <cell r="N424" t="str">
            <v xml:space="preserve"> </v>
          </cell>
          <cell r="O424">
            <v>0</v>
          </cell>
          <cell r="P424">
            <v>68</v>
          </cell>
          <cell r="Q424">
            <v>1</v>
          </cell>
          <cell r="R424">
            <v>0</v>
          </cell>
          <cell r="S424" t="str">
            <v xml:space="preserve"> </v>
          </cell>
          <cell r="T424" t="str">
            <v>PKW / SUV / VAN unverändert zu 1. September 2017</v>
          </cell>
          <cell r="U424" t="str">
            <v xml:space="preserve">Cooper 4x4 „Off Road“, Preisanpassung 1.5% </v>
          </cell>
          <cell r="V424" t="str">
            <v xml:space="preserve"> </v>
          </cell>
          <cell r="W424">
            <v>8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 t="str">
            <v xml:space="preserve"> </v>
          </cell>
          <cell r="AE424" t="str">
            <v xml:space="preserve"> 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8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</row>
        <row r="425">
          <cell r="B425">
            <v>150015</v>
          </cell>
          <cell r="C425" t="str">
            <v>RETAILER PLUS</v>
          </cell>
          <cell r="D425" t="str">
            <v>RETAILER PLUS</v>
          </cell>
          <cell r="E425" t="str">
            <v>Carsport GmbH</v>
          </cell>
          <cell r="F425">
            <v>0</v>
          </cell>
          <cell r="G425" t="str">
            <v>Yesudas Kempanna</v>
          </cell>
          <cell r="H425" t="str">
            <v>Felbenstrasse 10</v>
          </cell>
          <cell r="I425" t="str">
            <v>9403 Goldach</v>
          </cell>
          <cell r="J425" t="str">
            <v xml:space="preserve"> </v>
          </cell>
          <cell r="K425" t="str">
            <v>071 844 07 75</v>
          </cell>
          <cell r="L425" t="str">
            <v xml:space="preserve"> </v>
          </cell>
          <cell r="M425" t="str">
            <v>carsport@carsport.ch</v>
          </cell>
          <cell r="N425" t="str">
            <v xml:space="preserve"> </v>
          </cell>
          <cell r="O425">
            <v>0</v>
          </cell>
          <cell r="P425">
            <v>68</v>
          </cell>
          <cell r="Q425">
            <v>1</v>
          </cell>
          <cell r="R425">
            <v>0</v>
          </cell>
          <cell r="S425" t="str">
            <v xml:space="preserve"> </v>
          </cell>
          <cell r="T425" t="str">
            <v>PKW / SUV / VAN unverändert zu 1. September 2017</v>
          </cell>
          <cell r="U425" t="str">
            <v xml:space="preserve">Cooper 4x4 „Off Road“, Preisanpassung 1.5% </v>
          </cell>
          <cell r="V425" t="str">
            <v xml:space="preserve"> 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 t="str">
            <v>f85150015ms</v>
          </cell>
          <cell r="AE425" t="str">
            <v xml:space="preserve"> 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8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</row>
        <row r="426">
          <cell r="B426">
            <v>150017</v>
          </cell>
          <cell r="C426" t="str">
            <v>RETAILER PLUS UGS</v>
          </cell>
          <cell r="D426" t="str">
            <v>RETAILER PLUS UGS</v>
          </cell>
          <cell r="E426" t="str">
            <v>LORCH AG</v>
          </cell>
          <cell r="F426">
            <v>0</v>
          </cell>
          <cell r="G426" t="str">
            <v>Ivan Loiudice</v>
          </cell>
          <cell r="H426" t="str">
            <v>Kriesbachstrasse 4</v>
          </cell>
          <cell r="I426" t="str">
            <v>8600 Duebendorf</v>
          </cell>
          <cell r="J426" t="str">
            <v xml:space="preserve"> </v>
          </cell>
          <cell r="K426" t="str">
            <v>044 299 98 60</v>
          </cell>
          <cell r="L426" t="str">
            <v xml:space="preserve"> </v>
          </cell>
          <cell r="M426" t="str">
            <v>ivan.loiudice@lorch-ag.ch</v>
          </cell>
          <cell r="N426" t="str">
            <v xml:space="preserve"> </v>
          </cell>
          <cell r="O426">
            <v>0</v>
          </cell>
          <cell r="P426">
            <v>68</v>
          </cell>
          <cell r="Q426">
            <v>1</v>
          </cell>
          <cell r="R426">
            <v>0</v>
          </cell>
          <cell r="S426" t="str">
            <v xml:space="preserve"> </v>
          </cell>
          <cell r="T426" t="str">
            <v>PKW / SUV / VAN unverändert zu 1. September 2017</v>
          </cell>
          <cell r="U426" t="str">
            <v xml:space="preserve">Cooper 4x4 „Off Road“, Preisanpassung 1.5% </v>
          </cell>
          <cell r="V426" t="str">
            <v xml:space="preserve"> </v>
          </cell>
          <cell r="W426">
            <v>33</v>
          </cell>
          <cell r="X426">
            <v>0.24242424242424243</v>
          </cell>
          <cell r="Y426">
            <v>8</v>
          </cell>
          <cell r="Z426">
            <v>0.25</v>
          </cell>
          <cell r="AA426">
            <v>2</v>
          </cell>
          <cell r="AB426">
            <v>0</v>
          </cell>
          <cell r="AC426">
            <v>0</v>
          </cell>
          <cell r="AD426" t="str">
            <v xml:space="preserve"> </v>
          </cell>
          <cell r="AE426" t="str">
            <v xml:space="preserve"> 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29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4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8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2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</row>
        <row r="427">
          <cell r="B427">
            <v>150020</v>
          </cell>
          <cell r="C427" t="str">
            <v xml:space="preserve"> </v>
          </cell>
          <cell r="D427" t="str">
            <v xml:space="preserve"> </v>
          </cell>
          <cell r="E427" t="str">
            <v>Felwag AG</v>
          </cell>
          <cell r="F427">
            <v>0</v>
          </cell>
          <cell r="G427" t="str">
            <v xml:space="preserve"> </v>
          </cell>
          <cell r="H427" t="str">
            <v>Industriestrasse 24</v>
          </cell>
          <cell r="I427" t="str">
            <v>3076 Worb</v>
          </cell>
          <cell r="J427" t="str">
            <v xml:space="preserve"> </v>
          </cell>
          <cell r="K427" t="str">
            <v>031 832 60 30</v>
          </cell>
          <cell r="L427" t="str">
            <v xml:space="preserve"> </v>
          </cell>
          <cell r="M427" t="str">
            <v>info@felwag.ch</v>
          </cell>
          <cell r="N427" t="str">
            <v xml:space="preserve"> </v>
          </cell>
          <cell r="O427">
            <v>0</v>
          </cell>
          <cell r="P427">
            <v>68</v>
          </cell>
          <cell r="Q427">
            <v>1</v>
          </cell>
          <cell r="R427">
            <v>0</v>
          </cell>
          <cell r="S427" t="str">
            <v xml:space="preserve"> </v>
          </cell>
          <cell r="T427" t="str">
            <v>PKW / SUV / VAN unverändert zu 1. September 2017</v>
          </cell>
          <cell r="U427" t="str">
            <v xml:space="preserve">Cooper 4x4 „Off Road“, Preisanpassung 1.5% </v>
          </cell>
          <cell r="V427" t="str">
            <v xml:space="preserve"> </v>
          </cell>
          <cell r="W427">
            <v>4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 t="str">
            <v xml:space="preserve"> </v>
          </cell>
          <cell r="AE427" t="str">
            <v xml:space="preserve"> 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4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</row>
        <row r="428">
          <cell r="B428">
            <v>150021</v>
          </cell>
          <cell r="C428" t="str">
            <v>RETAILER</v>
          </cell>
          <cell r="D428" t="str">
            <v>RETAILER</v>
          </cell>
          <cell r="E428" t="str">
            <v>BrunEX GmbH</v>
          </cell>
          <cell r="F428">
            <v>0</v>
          </cell>
          <cell r="G428" t="str">
            <v xml:space="preserve"> </v>
          </cell>
          <cell r="H428" t="str">
            <v>Wachtelweg 10</v>
          </cell>
          <cell r="I428" t="str">
            <v>7000 Chur</v>
          </cell>
          <cell r="J428" t="str">
            <v xml:space="preserve"> </v>
          </cell>
          <cell r="K428" t="str">
            <v>078 742 34 40</v>
          </cell>
          <cell r="L428" t="str">
            <v xml:space="preserve"> </v>
          </cell>
          <cell r="M428" t="str">
            <v>brunex@bluewin.ch</v>
          </cell>
          <cell r="N428" t="str">
            <v xml:space="preserve"> </v>
          </cell>
          <cell r="O428">
            <v>0</v>
          </cell>
          <cell r="P428">
            <v>68</v>
          </cell>
          <cell r="Q428">
            <v>1</v>
          </cell>
          <cell r="R428">
            <v>0</v>
          </cell>
          <cell r="S428" t="str">
            <v xml:space="preserve"> </v>
          </cell>
          <cell r="T428" t="str">
            <v>PKW / SUV / VAN unverändert zu 1. September 2017</v>
          </cell>
          <cell r="U428" t="str">
            <v xml:space="preserve">Cooper 4x4 „Off Road“, Preisanpassung 1.5% </v>
          </cell>
          <cell r="V428" t="str">
            <v xml:space="preserve"> </v>
          </cell>
          <cell r="W428">
            <v>50</v>
          </cell>
          <cell r="X428">
            <v>1.32</v>
          </cell>
          <cell r="Y428">
            <v>66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 t="str">
            <v xml:space="preserve"> </v>
          </cell>
          <cell r="AE428" t="str">
            <v xml:space="preserve"> 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50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66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</row>
        <row r="429">
          <cell r="B429">
            <v>150023</v>
          </cell>
          <cell r="C429" t="str">
            <v>CAR DEALER</v>
          </cell>
          <cell r="D429" t="str">
            <v>CAR DEALER</v>
          </cell>
          <cell r="E429" t="str">
            <v>Luka Benic Autoreparaturen</v>
          </cell>
          <cell r="F429">
            <v>0</v>
          </cell>
          <cell r="G429" t="str">
            <v xml:space="preserve"> </v>
          </cell>
          <cell r="H429" t="str">
            <v>Nordstrasse 14</v>
          </cell>
          <cell r="I429" t="str">
            <v>7310 Bad Ragaz</v>
          </cell>
          <cell r="J429" t="str">
            <v xml:space="preserve"> </v>
          </cell>
          <cell r="K429" t="str">
            <v>078 911 70 02</v>
          </cell>
          <cell r="L429" t="str">
            <v xml:space="preserve"> </v>
          </cell>
          <cell r="M429" t="str">
            <v>lukabenic@hotmail.com</v>
          </cell>
          <cell r="N429" t="str">
            <v xml:space="preserve"> </v>
          </cell>
          <cell r="O429">
            <v>0</v>
          </cell>
          <cell r="P429">
            <v>68</v>
          </cell>
          <cell r="Q429">
            <v>1</v>
          </cell>
          <cell r="R429">
            <v>0</v>
          </cell>
          <cell r="S429" t="str">
            <v xml:space="preserve"> </v>
          </cell>
          <cell r="T429" t="str">
            <v>PKW / SUV / VAN unverändert zu 1. September 2017</v>
          </cell>
          <cell r="U429" t="str">
            <v xml:space="preserve">Cooper 4x4 „Off Road“, Preisanpassung 1.5% </v>
          </cell>
          <cell r="V429" t="str">
            <v xml:space="preserve"> </v>
          </cell>
          <cell r="W429">
            <v>6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 t="str">
            <v xml:space="preserve"> </v>
          </cell>
          <cell r="AE429" t="str">
            <v xml:space="preserve"> 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6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</row>
        <row r="430">
          <cell r="B430">
            <v>150024</v>
          </cell>
          <cell r="C430" t="str">
            <v>CAR DEALER</v>
          </cell>
          <cell r="D430" t="str">
            <v>CAR DEALER</v>
          </cell>
          <cell r="E430" t="str">
            <v>Wyland Garage GmbH</v>
          </cell>
          <cell r="F430">
            <v>0</v>
          </cell>
          <cell r="G430" t="str">
            <v xml:space="preserve"> </v>
          </cell>
          <cell r="H430" t="str">
            <v>Hauptstrasse 97</v>
          </cell>
          <cell r="I430" t="str">
            <v>8217 Wilchingen</v>
          </cell>
          <cell r="J430" t="str">
            <v xml:space="preserve"> </v>
          </cell>
          <cell r="K430" t="str">
            <v>052 681 21 14</v>
          </cell>
          <cell r="L430" t="str">
            <v xml:space="preserve"> </v>
          </cell>
          <cell r="M430" t="str">
            <v>info@wyland-garage.ch</v>
          </cell>
          <cell r="N430" t="str">
            <v xml:space="preserve"> </v>
          </cell>
          <cell r="O430">
            <v>0</v>
          </cell>
          <cell r="P430">
            <v>68</v>
          </cell>
          <cell r="Q430">
            <v>1</v>
          </cell>
          <cell r="R430">
            <v>0</v>
          </cell>
          <cell r="S430" t="str">
            <v xml:space="preserve"> </v>
          </cell>
          <cell r="T430" t="str">
            <v>PKW / SUV / VAN unverändert zu 1. September 2017</v>
          </cell>
          <cell r="U430" t="str">
            <v xml:space="preserve">Cooper 4x4 „Off Road“, Preisanpassung 1.5% </v>
          </cell>
          <cell r="V430" t="str">
            <v xml:space="preserve"> </v>
          </cell>
          <cell r="W430">
            <v>1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 t="str">
            <v xml:space="preserve"> </v>
          </cell>
          <cell r="AE430" t="str">
            <v xml:space="preserve"> 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1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</row>
        <row r="431">
          <cell r="B431">
            <v>150025</v>
          </cell>
          <cell r="C431" t="str">
            <v>CAR DEALER</v>
          </cell>
          <cell r="D431" t="str">
            <v>CAR DEALER</v>
          </cell>
          <cell r="E431" t="str">
            <v>Emil Frey AG</v>
          </cell>
          <cell r="F431" t="str">
            <v>KST 75154100</v>
          </cell>
          <cell r="G431" t="str">
            <v xml:space="preserve"> </v>
          </cell>
          <cell r="H431" t="str">
            <v>Badenerstrasse 600</v>
          </cell>
          <cell r="I431" t="str">
            <v>8048 Zürich</v>
          </cell>
          <cell r="J431" t="str">
            <v xml:space="preserve"> </v>
          </cell>
          <cell r="K431" t="str">
            <v>081 258 66 73</v>
          </cell>
          <cell r="L431" t="str">
            <v xml:space="preserve"> </v>
          </cell>
          <cell r="M431" t="str">
            <v>thomas.cadosch@doschgaragen.ch</v>
          </cell>
          <cell r="N431" t="str">
            <v xml:space="preserve"> </v>
          </cell>
          <cell r="O431">
            <v>0</v>
          </cell>
          <cell r="P431">
            <v>68</v>
          </cell>
          <cell r="Q431">
            <v>1</v>
          </cell>
          <cell r="R431">
            <v>0</v>
          </cell>
          <cell r="S431" t="str">
            <v xml:space="preserve"> </v>
          </cell>
          <cell r="T431" t="str">
            <v>PKW / SUV / VAN unverändert zu 1. September 2017</v>
          </cell>
          <cell r="U431" t="str">
            <v xml:space="preserve">Cooper 4x4 „Off Road“, Preisanpassung 1.5% </v>
          </cell>
          <cell r="V431" t="str">
            <v xml:space="preserve"> </v>
          </cell>
          <cell r="W431">
            <v>40</v>
          </cell>
          <cell r="X431">
            <v>0.4</v>
          </cell>
          <cell r="Y431">
            <v>16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 t="str">
            <v xml:space="preserve"> </v>
          </cell>
          <cell r="AE431" t="str">
            <v xml:space="preserve"> 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40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16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</row>
        <row r="432">
          <cell r="B432">
            <v>150026</v>
          </cell>
          <cell r="C432" t="str">
            <v>RETAILER</v>
          </cell>
          <cell r="D432" t="str">
            <v>RETAILER</v>
          </cell>
          <cell r="E432" t="str">
            <v>GARAGE + PNEUHAUS HOLLENSTEIN GMBH</v>
          </cell>
          <cell r="F432">
            <v>0</v>
          </cell>
          <cell r="G432" t="str">
            <v>Marc und Sacha Hollenstein</v>
          </cell>
          <cell r="H432" t="str">
            <v>GERBEWEG 7</v>
          </cell>
          <cell r="I432" t="str">
            <v>9630 WATTWIL</v>
          </cell>
          <cell r="J432" t="str">
            <v xml:space="preserve"> </v>
          </cell>
          <cell r="K432" t="str">
            <v>071 988 16 22</v>
          </cell>
          <cell r="L432" t="str">
            <v xml:space="preserve"> </v>
          </cell>
          <cell r="M432" t="str">
            <v>info@garage-pneu-hollenstein.ch</v>
          </cell>
          <cell r="N432" t="str">
            <v xml:space="preserve"> </v>
          </cell>
          <cell r="O432">
            <v>0</v>
          </cell>
          <cell r="P432">
            <v>68</v>
          </cell>
          <cell r="Q432">
            <v>1</v>
          </cell>
          <cell r="R432">
            <v>0</v>
          </cell>
          <cell r="S432" t="str">
            <v xml:space="preserve"> </v>
          </cell>
          <cell r="T432" t="str">
            <v>PKW / SUV / VAN unverändert zu 1. September 2017</v>
          </cell>
          <cell r="U432" t="str">
            <v xml:space="preserve">Cooper 4x4 „Off Road“, Preisanpassung 1.5% </v>
          </cell>
          <cell r="V432" t="str">
            <v xml:space="preserve"> </v>
          </cell>
          <cell r="W432">
            <v>30</v>
          </cell>
          <cell r="X432">
            <v>0.4</v>
          </cell>
          <cell r="Y432">
            <v>12</v>
          </cell>
          <cell r="Z432">
            <v>0.16666666666666666</v>
          </cell>
          <cell r="AA432">
            <v>2</v>
          </cell>
          <cell r="AB432">
            <v>0</v>
          </cell>
          <cell r="AC432">
            <v>0</v>
          </cell>
          <cell r="AD432" t="str">
            <v>f85150026mh</v>
          </cell>
          <cell r="AE432" t="str">
            <v xml:space="preserve"> 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26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4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12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2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</row>
        <row r="433">
          <cell r="B433">
            <v>150029</v>
          </cell>
          <cell r="C433" t="str">
            <v>RETAILER</v>
          </cell>
          <cell r="D433" t="str">
            <v>RETAILER</v>
          </cell>
          <cell r="E433" t="str">
            <v>Michi's Pneu-Discount GmbH</v>
          </cell>
          <cell r="F433">
            <v>0</v>
          </cell>
          <cell r="G433" t="str">
            <v xml:space="preserve"> </v>
          </cell>
          <cell r="H433" t="str">
            <v>Bodanstrasse 9</v>
          </cell>
          <cell r="I433" t="str">
            <v>8573 Siegershausen</v>
          </cell>
          <cell r="J433" t="str">
            <v xml:space="preserve"> </v>
          </cell>
          <cell r="K433" t="str">
            <v>071 672 49 15</v>
          </cell>
          <cell r="L433" t="str">
            <v xml:space="preserve"> </v>
          </cell>
          <cell r="M433" t="str">
            <v>info@michis-pneu-discount.ch</v>
          </cell>
          <cell r="N433" t="str">
            <v xml:space="preserve"> </v>
          </cell>
          <cell r="O433">
            <v>0</v>
          </cell>
          <cell r="P433">
            <v>68</v>
          </cell>
          <cell r="Q433">
            <v>1</v>
          </cell>
          <cell r="R433">
            <v>0</v>
          </cell>
          <cell r="S433" t="str">
            <v xml:space="preserve"> </v>
          </cell>
          <cell r="T433" t="str">
            <v>PKW / SUV / VAN unverändert zu 1. September 2017</v>
          </cell>
          <cell r="U433" t="str">
            <v xml:space="preserve">Cooper 4x4 „Off Road“, Preisanpassung 1.5% </v>
          </cell>
          <cell r="V433" t="str">
            <v xml:space="preserve"> </v>
          </cell>
          <cell r="W433">
            <v>16</v>
          </cell>
          <cell r="X433">
            <v>15.25</v>
          </cell>
          <cell r="Y433">
            <v>244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 t="str">
            <v xml:space="preserve"> </v>
          </cell>
          <cell r="AE433" t="str">
            <v xml:space="preserve"> 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16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244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</row>
        <row r="434">
          <cell r="B434">
            <v>150030</v>
          </cell>
          <cell r="C434" t="str">
            <v>RETAILER PLUS</v>
          </cell>
          <cell r="D434" t="str">
            <v>RETAILER PLUS</v>
          </cell>
          <cell r="E434" t="str">
            <v>Au Trade AG</v>
          </cell>
          <cell r="F434">
            <v>0</v>
          </cell>
          <cell r="G434" t="str">
            <v>Gerd Himmelreich</v>
          </cell>
          <cell r="H434" t="str">
            <v>Hauptstrasse 143</v>
          </cell>
          <cell r="I434" t="str">
            <v>9434 Au</v>
          </cell>
          <cell r="J434" t="str">
            <v xml:space="preserve"> </v>
          </cell>
          <cell r="K434" t="str">
            <v>071 747 99 99</v>
          </cell>
          <cell r="L434" t="str">
            <v xml:space="preserve"> </v>
          </cell>
          <cell r="M434">
            <v>0</v>
          </cell>
          <cell r="N434" t="str">
            <v xml:space="preserve"> </v>
          </cell>
          <cell r="O434">
            <v>0</v>
          </cell>
          <cell r="P434">
            <v>68</v>
          </cell>
          <cell r="Q434">
            <v>1</v>
          </cell>
          <cell r="R434">
            <v>0</v>
          </cell>
          <cell r="S434" t="str">
            <v xml:space="preserve"> </v>
          </cell>
          <cell r="T434" t="str">
            <v>PKW / SUV / VAN unverändert zu 1. September 2017</v>
          </cell>
          <cell r="U434" t="str">
            <v xml:space="preserve">Cooper 4x4 „Off Road“, Preisanpassung 1.5% </v>
          </cell>
          <cell r="V434" t="str">
            <v xml:space="preserve"> </v>
          </cell>
          <cell r="W434">
            <v>0</v>
          </cell>
          <cell r="X434">
            <v>0</v>
          </cell>
          <cell r="Y434">
            <v>4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 t="str">
            <v xml:space="preserve"> </v>
          </cell>
          <cell r="AE434" t="str">
            <v xml:space="preserve"> 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4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</row>
        <row r="435">
          <cell r="B435">
            <v>150033</v>
          </cell>
          <cell r="C435" t="str">
            <v>CAR DEALER</v>
          </cell>
          <cell r="D435" t="str">
            <v>CAR DEALER</v>
          </cell>
          <cell r="E435" t="str">
            <v>Garage Albin</v>
          </cell>
          <cell r="F435">
            <v>0</v>
          </cell>
          <cell r="G435" t="str">
            <v xml:space="preserve"> </v>
          </cell>
          <cell r="H435" t="str">
            <v>Postfach 121</v>
          </cell>
          <cell r="I435" t="str">
            <v>7166 Trun</v>
          </cell>
          <cell r="J435" t="str">
            <v xml:space="preserve"> </v>
          </cell>
          <cell r="K435" t="str">
            <v>081 943 10 10</v>
          </cell>
          <cell r="L435" t="str">
            <v xml:space="preserve"> </v>
          </cell>
          <cell r="M435" t="str">
            <v>info@garagealbin.ch</v>
          </cell>
          <cell r="N435" t="str">
            <v xml:space="preserve"> </v>
          </cell>
          <cell r="O435">
            <v>0</v>
          </cell>
          <cell r="P435">
            <v>68</v>
          </cell>
          <cell r="Q435">
            <v>1</v>
          </cell>
          <cell r="R435">
            <v>0</v>
          </cell>
          <cell r="S435" t="str">
            <v xml:space="preserve"> </v>
          </cell>
          <cell r="T435" t="str">
            <v>PKW / SUV / VAN unverändert zu 1. September 2017</v>
          </cell>
          <cell r="U435" t="str">
            <v xml:space="preserve">Cooper 4x4 „Off Road“, Preisanpassung 1.5% </v>
          </cell>
          <cell r="V435" t="str">
            <v xml:space="preserve"> 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 t="str">
            <v xml:space="preserve"> </v>
          </cell>
          <cell r="AE435" t="str">
            <v xml:space="preserve"> 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</row>
        <row r="436">
          <cell r="B436">
            <v>150034</v>
          </cell>
          <cell r="C436" t="str">
            <v>RETAILER</v>
          </cell>
          <cell r="D436" t="str">
            <v>RETAILER</v>
          </cell>
          <cell r="E436" t="str">
            <v>AUTO-ZENTRUM WEST AG</v>
          </cell>
          <cell r="F436">
            <v>0</v>
          </cell>
          <cell r="G436" t="str">
            <v>Claudio Eigenmann</v>
          </cell>
          <cell r="H436" t="str">
            <v>PICCARDSTRASSE  1</v>
          </cell>
          <cell r="I436" t="str">
            <v>9014 ST.GALLEN</v>
          </cell>
          <cell r="J436" t="str">
            <v xml:space="preserve"> </v>
          </cell>
          <cell r="K436" t="str">
            <v>071 313 55 15</v>
          </cell>
          <cell r="L436" t="str">
            <v xml:space="preserve"> </v>
          </cell>
          <cell r="M436" t="str">
            <v>c.eigenmann@az-west.ch</v>
          </cell>
          <cell r="N436" t="str">
            <v xml:space="preserve"> </v>
          </cell>
          <cell r="O436">
            <v>0</v>
          </cell>
          <cell r="P436">
            <v>68</v>
          </cell>
          <cell r="Q436">
            <v>1</v>
          </cell>
          <cell r="R436">
            <v>0</v>
          </cell>
          <cell r="S436" t="str">
            <v xml:space="preserve"> </v>
          </cell>
          <cell r="T436" t="str">
            <v>PKW / SUV / VAN unverändert zu 1. September 2017</v>
          </cell>
          <cell r="U436" t="str">
            <v xml:space="preserve">Cooper 4x4 „Off Road“, Preisanpassung 1.5% </v>
          </cell>
          <cell r="V436" t="str">
            <v xml:space="preserve"> </v>
          </cell>
          <cell r="W436">
            <v>56</v>
          </cell>
          <cell r="X436">
            <v>1.9107142857142858</v>
          </cell>
          <cell r="Y436">
            <v>107</v>
          </cell>
          <cell r="Z436">
            <v>1.8504672897196262</v>
          </cell>
          <cell r="AA436">
            <v>198</v>
          </cell>
          <cell r="AB436">
            <v>0</v>
          </cell>
          <cell r="AC436">
            <v>0</v>
          </cell>
          <cell r="AD436" t="str">
            <v>f85150034ce</v>
          </cell>
          <cell r="AE436" t="str">
            <v xml:space="preserve"> 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56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40</v>
          </cell>
          <cell r="AV436">
            <v>0</v>
          </cell>
          <cell r="AW436">
            <v>0</v>
          </cell>
          <cell r="AX436">
            <v>40</v>
          </cell>
          <cell r="AY436">
            <v>102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5</v>
          </cell>
          <cell r="BG436">
            <v>0</v>
          </cell>
          <cell r="BH436">
            <v>0</v>
          </cell>
          <cell r="BI436">
            <v>56</v>
          </cell>
          <cell r="BJ436">
            <v>0</v>
          </cell>
          <cell r="BK436">
            <v>0</v>
          </cell>
          <cell r="BL436">
            <v>56</v>
          </cell>
          <cell r="BM436">
            <v>168</v>
          </cell>
          <cell r="BN436">
            <v>42992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30</v>
          </cell>
          <cell r="BU436">
            <v>0</v>
          </cell>
          <cell r="BV436">
            <v>0</v>
          </cell>
        </row>
        <row r="437">
          <cell r="B437">
            <v>150036</v>
          </cell>
          <cell r="C437" t="str">
            <v>RETAILER</v>
          </cell>
          <cell r="D437" t="str">
            <v>RETAILER</v>
          </cell>
          <cell r="E437" t="str">
            <v>Pneu-Doktor</v>
          </cell>
          <cell r="F437" t="str">
            <v>Remo Hoehener</v>
          </cell>
          <cell r="G437" t="str">
            <v>Remo Hoehener</v>
          </cell>
          <cell r="H437" t="str">
            <v>Strahlholz 1673</v>
          </cell>
          <cell r="I437" t="str">
            <v>9056 Gais</v>
          </cell>
          <cell r="J437" t="str">
            <v xml:space="preserve"> </v>
          </cell>
          <cell r="K437" t="str">
            <v>071 790 08 10</v>
          </cell>
          <cell r="L437" t="str">
            <v xml:space="preserve"> </v>
          </cell>
          <cell r="M437" t="str">
            <v>info@pneudoktor.ch</v>
          </cell>
          <cell r="N437" t="str">
            <v xml:space="preserve"> </v>
          </cell>
          <cell r="O437">
            <v>0</v>
          </cell>
          <cell r="P437">
            <v>68</v>
          </cell>
          <cell r="Q437">
            <v>1</v>
          </cell>
          <cell r="R437">
            <v>0</v>
          </cell>
          <cell r="S437" t="str">
            <v xml:space="preserve"> </v>
          </cell>
          <cell r="T437" t="str">
            <v>PKW / SUV / VAN unverändert zu 1. September 2017</v>
          </cell>
          <cell r="U437" t="str">
            <v xml:space="preserve">Cooper 4x4 „Off Road“, Preisanpassung 1.5% </v>
          </cell>
          <cell r="V437" t="str">
            <v xml:space="preserve"> 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 t="str">
            <v xml:space="preserve"> </v>
          </cell>
          <cell r="AE437" t="str">
            <v xml:space="preserve"> 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</row>
        <row r="438">
          <cell r="B438">
            <v>150044</v>
          </cell>
          <cell r="C438" t="str">
            <v>BIG CAR DEALER</v>
          </cell>
          <cell r="D438" t="str">
            <v>BIG CAR DEALER</v>
          </cell>
          <cell r="E438" t="str">
            <v>Driving Graubünden</v>
          </cell>
          <cell r="F438" t="str">
            <v>Joe Manni</v>
          </cell>
          <cell r="G438" t="str">
            <v>Joe Manni</v>
          </cell>
          <cell r="H438" t="str">
            <v>Industriezone</v>
          </cell>
          <cell r="I438" t="str">
            <v>7408 Cazis</v>
          </cell>
          <cell r="J438" t="str">
            <v xml:space="preserve"> </v>
          </cell>
          <cell r="K438" t="str">
            <v>081 632 30 34</v>
          </cell>
          <cell r="L438" t="str">
            <v xml:space="preserve"> </v>
          </cell>
          <cell r="M438" t="str">
            <v>joe.manni@drivinggraubuenden.ch</v>
          </cell>
          <cell r="N438" t="str">
            <v xml:space="preserve"> </v>
          </cell>
          <cell r="O438">
            <v>0</v>
          </cell>
          <cell r="P438">
            <v>68</v>
          </cell>
          <cell r="Q438">
            <v>1</v>
          </cell>
          <cell r="R438">
            <v>0</v>
          </cell>
          <cell r="S438" t="str">
            <v xml:space="preserve"> </v>
          </cell>
          <cell r="T438" t="str">
            <v>PKW / SUV / VAN unverändert zu 1. September 2017</v>
          </cell>
          <cell r="U438" t="str">
            <v xml:space="preserve">Cooper 4x4 „Off Road“, Preisanpassung 1.5% </v>
          </cell>
          <cell r="V438" t="str">
            <v xml:space="preserve"> </v>
          </cell>
          <cell r="W438">
            <v>0</v>
          </cell>
          <cell r="X438">
            <v>0</v>
          </cell>
          <cell r="Y438">
            <v>15</v>
          </cell>
          <cell r="Z438">
            <v>0.2</v>
          </cell>
          <cell r="AA438">
            <v>3</v>
          </cell>
          <cell r="AB438">
            <v>0</v>
          </cell>
          <cell r="AC438">
            <v>0</v>
          </cell>
          <cell r="AD438" t="str">
            <v xml:space="preserve"> </v>
          </cell>
          <cell r="AE438" t="str">
            <v xml:space="preserve"> 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11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4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2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1</v>
          </cell>
          <cell r="BU438">
            <v>0</v>
          </cell>
          <cell r="BV438">
            <v>0</v>
          </cell>
        </row>
        <row r="439">
          <cell r="B439">
            <v>150047</v>
          </cell>
          <cell r="C439" t="str">
            <v>CAR DEALER</v>
          </cell>
          <cell r="D439" t="str">
            <v>CAR DEALER</v>
          </cell>
          <cell r="E439" t="str">
            <v>Carone Reinigungsunternehmung</v>
          </cell>
          <cell r="F439" t="str">
            <v>Carone Andrea-Luigi</v>
          </cell>
          <cell r="G439" t="str">
            <v>Carone Andrea-Luigi</v>
          </cell>
          <cell r="H439" t="str">
            <v>Badenerstrasse 101</v>
          </cell>
          <cell r="I439" t="str">
            <v>8952 Schlieren</v>
          </cell>
          <cell r="J439" t="str">
            <v xml:space="preserve"> </v>
          </cell>
          <cell r="K439" t="str">
            <v>044 730 64 12</v>
          </cell>
          <cell r="L439" t="str">
            <v xml:space="preserve"> </v>
          </cell>
          <cell r="M439" t="str">
            <v>info@carone.ch</v>
          </cell>
          <cell r="N439" t="str">
            <v xml:space="preserve"> </v>
          </cell>
          <cell r="O439">
            <v>0</v>
          </cell>
          <cell r="P439">
            <v>68</v>
          </cell>
          <cell r="Q439">
            <v>1</v>
          </cell>
          <cell r="R439">
            <v>0</v>
          </cell>
          <cell r="S439" t="str">
            <v xml:space="preserve"> </v>
          </cell>
          <cell r="T439" t="str">
            <v>PKW / SUV / VAN unverändert zu 1. September 2017</v>
          </cell>
          <cell r="U439" t="str">
            <v xml:space="preserve">Cooper 4x4 „Off Road“, Preisanpassung 1.5% </v>
          </cell>
          <cell r="V439" t="str">
            <v xml:space="preserve"> </v>
          </cell>
          <cell r="W439">
            <v>24</v>
          </cell>
          <cell r="X439">
            <v>1.1666666666666667</v>
          </cell>
          <cell r="Y439">
            <v>28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 t="str">
            <v xml:space="preserve"> </v>
          </cell>
          <cell r="AE439" t="str">
            <v xml:space="preserve"> 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24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20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8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</row>
        <row r="440">
          <cell r="B440">
            <v>150049</v>
          </cell>
          <cell r="C440" t="str">
            <v>RETAILER</v>
          </cell>
          <cell r="D440" t="str">
            <v>RETAILER</v>
          </cell>
          <cell r="E440" t="str">
            <v>Gommobil Mobiler Pneuservice</v>
          </cell>
          <cell r="F440" t="str">
            <v>Thomas Haug</v>
          </cell>
          <cell r="G440" t="str">
            <v>Thomas Haug</v>
          </cell>
          <cell r="H440" t="str">
            <v>Baendlistrasse 30</v>
          </cell>
          <cell r="I440" t="str">
            <v>8064 Zuerich</v>
          </cell>
          <cell r="J440" t="str">
            <v xml:space="preserve"> </v>
          </cell>
          <cell r="K440" t="str">
            <v>043 333 88 88</v>
          </cell>
          <cell r="L440" t="str">
            <v xml:space="preserve"> </v>
          </cell>
          <cell r="M440" t="str">
            <v>info@gommobil.ch</v>
          </cell>
          <cell r="N440" t="str">
            <v xml:space="preserve"> </v>
          </cell>
          <cell r="O440">
            <v>0</v>
          </cell>
          <cell r="P440">
            <v>68</v>
          </cell>
          <cell r="Q440">
            <v>1</v>
          </cell>
          <cell r="R440">
            <v>0</v>
          </cell>
          <cell r="S440" t="str">
            <v xml:space="preserve"> </v>
          </cell>
          <cell r="T440" t="str">
            <v>PKW / SUV / VAN unverändert zu 1. September 2017</v>
          </cell>
          <cell r="U440" t="str">
            <v xml:space="preserve">Cooper 4x4 „Off Road“, Preisanpassung 1.5% </v>
          </cell>
          <cell r="V440" t="str">
            <v xml:space="preserve"> 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 t="str">
            <v xml:space="preserve"> </v>
          </cell>
          <cell r="AE440" t="str">
            <v xml:space="preserve"> 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</row>
        <row r="441">
          <cell r="B441">
            <v>150050</v>
          </cell>
          <cell r="C441" t="str">
            <v>RETAILER PLUS</v>
          </cell>
          <cell r="D441" t="str">
            <v>RETAILER PLUS</v>
          </cell>
          <cell r="E441" t="str">
            <v>Reifen Web SA</v>
          </cell>
          <cell r="F441" t="str">
            <v>c/o Fiduciaria Godenzi</v>
          </cell>
          <cell r="G441" t="str">
            <v>c/o Fiduciaria Godenzi</v>
          </cell>
          <cell r="H441" t="str">
            <v>Via da Cologna 1046</v>
          </cell>
          <cell r="I441" t="str">
            <v>7742 Poschiavo</v>
          </cell>
          <cell r="J441" t="str">
            <v xml:space="preserve"> </v>
          </cell>
          <cell r="K441" t="str">
            <v>079 578 74 95</v>
          </cell>
          <cell r="L441" t="str">
            <v xml:space="preserve"> </v>
          </cell>
          <cell r="M441" t="str">
            <v>info@reifenwebsa.ch</v>
          </cell>
          <cell r="N441" t="str">
            <v xml:space="preserve"> </v>
          </cell>
          <cell r="O441">
            <v>0</v>
          </cell>
          <cell r="P441">
            <v>68</v>
          </cell>
          <cell r="Q441">
            <v>1</v>
          </cell>
          <cell r="R441">
            <v>0</v>
          </cell>
          <cell r="S441" t="str">
            <v xml:space="preserve"> </v>
          </cell>
          <cell r="T441" t="str">
            <v>PKW / SUV / VAN unverändert zu 1. September 2017</v>
          </cell>
          <cell r="U441" t="str">
            <v xml:space="preserve">Cooper 4x4 „Off Road“, Preisanpassung 1.5% </v>
          </cell>
          <cell r="V441" t="str">
            <v xml:space="preserve"> </v>
          </cell>
          <cell r="W441">
            <v>44</v>
          </cell>
          <cell r="X441">
            <v>10.227272727272727</v>
          </cell>
          <cell r="Y441">
            <v>450</v>
          </cell>
          <cell r="Z441">
            <v>0.45111111111111113</v>
          </cell>
          <cell r="AA441">
            <v>203</v>
          </cell>
          <cell r="AB441">
            <v>0</v>
          </cell>
          <cell r="AC441">
            <v>0</v>
          </cell>
          <cell r="AD441" t="str">
            <v>f85150050gs</v>
          </cell>
          <cell r="AE441" t="str">
            <v xml:space="preserve"> </v>
          </cell>
          <cell r="AF441">
            <v>0</v>
          </cell>
          <cell r="AG441">
            <v>44</v>
          </cell>
          <cell r="AH441">
            <v>0</v>
          </cell>
          <cell r="AI441">
            <v>0</v>
          </cell>
          <cell r="AJ441">
            <v>44</v>
          </cell>
          <cell r="AK441">
            <v>44</v>
          </cell>
          <cell r="AL441">
            <v>42303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158</v>
          </cell>
          <cell r="AV441">
            <v>0</v>
          </cell>
          <cell r="AW441">
            <v>0</v>
          </cell>
          <cell r="AX441">
            <v>158</v>
          </cell>
          <cell r="AY441">
            <v>196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254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27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176</v>
          </cell>
          <cell r="BU441">
            <v>0</v>
          </cell>
          <cell r="BV441">
            <v>0</v>
          </cell>
        </row>
        <row r="442">
          <cell r="B442">
            <v>150051</v>
          </cell>
          <cell r="C442" t="str">
            <v>RETAILER PLUS</v>
          </cell>
          <cell r="D442" t="str">
            <v>RETAILER PLUS</v>
          </cell>
          <cell r="E442" t="str">
            <v>Mighali Reifenservice</v>
          </cell>
          <cell r="F442">
            <v>0</v>
          </cell>
          <cell r="G442" t="str">
            <v>Allesandro Mighali</v>
          </cell>
          <cell r="H442" t="str">
            <v>Fichtenstrasse 7</v>
          </cell>
          <cell r="I442" t="str">
            <v>8570 Weinfelden</v>
          </cell>
          <cell r="J442" t="str">
            <v xml:space="preserve"> </v>
          </cell>
          <cell r="K442">
            <v>0</v>
          </cell>
          <cell r="L442" t="str">
            <v xml:space="preserve"> </v>
          </cell>
          <cell r="M442" t="str">
            <v>mighali-reifenservice@bluewin.ch</v>
          </cell>
          <cell r="N442" t="str">
            <v xml:space="preserve"> </v>
          </cell>
          <cell r="O442">
            <v>0</v>
          </cell>
          <cell r="P442">
            <v>68</v>
          </cell>
          <cell r="Q442">
            <v>1</v>
          </cell>
          <cell r="R442">
            <v>0</v>
          </cell>
          <cell r="S442" t="str">
            <v xml:space="preserve"> </v>
          </cell>
          <cell r="T442" t="str">
            <v>PKW / SUV / VAN unverändert zu 1. September 2017</v>
          </cell>
          <cell r="U442" t="str">
            <v xml:space="preserve">Cooper 4x4 „Off Road“, Preisanpassung 1.5% </v>
          </cell>
          <cell r="V442" t="str">
            <v xml:space="preserve"> </v>
          </cell>
          <cell r="W442">
            <v>68</v>
          </cell>
          <cell r="X442">
            <v>6.0441176470588234</v>
          </cell>
          <cell r="Y442">
            <v>411</v>
          </cell>
          <cell r="Z442">
            <v>0.27250608272506083</v>
          </cell>
          <cell r="AA442">
            <v>112</v>
          </cell>
          <cell r="AB442">
            <v>0</v>
          </cell>
          <cell r="AC442">
            <v>0</v>
          </cell>
          <cell r="AD442" t="str">
            <v xml:space="preserve"> </v>
          </cell>
          <cell r="AE442" t="str">
            <v xml:space="preserve"> 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66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2</v>
          </cell>
          <cell r="AS442">
            <v>0</v>
          </cell>
          <cell r="AT442">
            <v>0</v>
          </cell>
          <cell r="AU442">
            <v>90</v>
          </cell>
          <cell r="AV442">
            <v>0</v>
          </cell>
          <cell r="AW442">
            <v>0</v>
          </cell>
          <cell r="AX442">
            <v>90</v>
          </cell>
          <cell r="AY442">
            <v>302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109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30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82</v>
          </cell>
          <cell r="BU442">
            <v>0</v>
          </cell>
          <cell r="BV442">
            <v>0</v>
          </cell>
        </row>
        <row r="443">
          <cell r="B443">
            <v>150059</v>
          </cell>
          <cell r="C443" t="str">
            <v>RETAILER PLUS</v>
          </cell>
          <cell r="D443" t="str">
            <v>RETAILER PLUS</v>
          </cell>
          <cell r="E443" t="str">
            <v>Tanno Peter</v>
          </cell>
          <cell r="F443">
            <v>0</v>
          </cell>
          <cell r="G443" t="str">
            <v xml:space="preserve"> </v>
          </cell>
          <cell r="H443" t="str">
            <v>Werkallee 1</v>
          </cell>
          <cell r="I443" t="str">
            <v>7430 Tusis</v>
          </cell>
          <cell r="J443" t="str">
            <v xml:space="preserve"> </v>
          </cell>
          <cell r="K443">
            <v>0</v>
          </cell>
          <cell r="L443" t="str">
            <v xml:space="preserve"> </v>
          </cell>
          <cell r="M443" t="str">
            <v>pneu.peter@bluewin.ch</v>
          </cell>
          <cell r="N443" t="str">
            <v xml:space="preserve"> </v>
          </cell>
          <cell r="O443">
            <v>0</v>
          </cell>
          <cell r="P443">
            <v>68</v>
          </cell>
          <cell r="Q443">
            <v>1</v>
          </cell>
          <cell r="R443">
            <v>0</v>
          </cell>
          <cell r="S443" t="str">
            <v xml:space="preserve"> </v>
          </cell>
          <cell r="T443" t="str">
            <v>PKW / SUV / VAN unverändert zu 1. September 2017</v>
          </cell>
          <cell r="U443" t="str">
            <v xml:space="preserve">Cooper 4x4 „Off Road“, Preisanpassung 1.5% </v>
          </cell>
          <cell r="V443" t="str">
            <v xml:space="preserve"> </v>
          </cell>
          <cell r="W443">
            <v>0</v>
          </cell>
          <cell r="X443">
            <v>0</v>
          </cell>
          <cell r="Y443">
            <v>4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 t="str">
            <v>f85150059pt</v>
          </cell>
          <cell r="AE443" t="str">
            <v xml:space="preserve"> 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4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</row>
        <row r="444">
          <cell r="B444">
            <v>160001</v>
          </cell>
          <cell r="C444" t="str">
            <v>CAR DEALER</v>
          </cell>
          <cell r="D444" t="str">
            <v>CAR DEALER</v>
          </cell>
          <cell r="E444" t="str">
            <v>Antonio Di Benedetto</v>
          </cell>
          <cell r="F444" t="str">
            <v>Carrosserie</v>
          </cell>
          <cell r="G444" t="str">
            <v xml:space="preserve"> </v>
          </cell>
          <cell r="H444" t="str">
            <v>Wehntalerstrasse 6</v>
          </cell>
          <cell r="I444" t="str">
            <v>8154 Oberglatt</v>
          </cell>
          <cell r="J444" t="str">
            <v xml:space="preserve"> </v>
          </cell>
          <cell r="K444" t="str">
            <v>044 850 69 69</v>
          </cell>
          <cell r="L444" t="str">
            <v xml:space="preserve"> </v>
          </cell>
          <cell r="M444" t="str">
            <v>garage@adibene.ch</v>
          </cell>
          <cell r="N444" t="str">
            <v xml:space="preserve"> </v>
          </cell>
          <cell r="O444">
            <v>0</v>
          </cell>
          <cell r="P444">
            <v>68</v>
          </cell>
          <cell r="Q444">
            <v>1</v>
          </cell>
          <cell r="R444">
            <v>0</v>
          </cell>
          <cell r="S444" t="str">
            <v xml:space="preserve"> </v>
          </cell>
          <cell r="T444" t="str">
            <v>PKW / SUV / VAN unverändert zu 1. September 2017</v>
          </cell>
          <cell r="U444" t="str">
            <v xml:space="preserve">Cooper 4x4 „Off Road“, Preisanpassung 1.5% </v>
          </cell>
          <cell r="V444" t="str">
            <v xml:space="preserve"> </v>
          </cell>
          <cell r="W444">
            <v>0</v>
          </cell>
          <cell r="X444">
            <v>0</v>
          </cell>
          <cell r="Y444">
            <v>12</v>
          </cell>
          <cell r="Z444">
            <v>1.5</v>
          </cell>
          <cell r="AA444">
            <v>18</v>
          </cell>
          <cell r="AB444">
            <v>0</v>
          </cell>
          <cell r="AC444">
            <v>0</v>
          </cell>
          <cell r="AD444" t="str">
            <v xml:space="preserve"> </v>
          </cell>
          <cell r="AE444" t="str">
            <v xml:space="preserve"> 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12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14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4</v>
          </cell>
          <cell r="BU444">
            <v>0</v>
          </cell>
          <cell r="BV444">
            <v>0</v>
          </cell>
        </row>
        <row r="445">
          <cell r="B445">
            <v>160005</v>
          </cell>
          <cell r="C445" t="str">
            <v>RETAILER PLUS</v>
          </cell>
          <cell r="D445" t="str">
            <v>RETAILER PLUS</v>
          </cell>
          <cell r="E445" t="str">
            <v>Zuend Conzept GmbH</v>
          </cell>
          <cell r="F445">
            <v>0</v>
          </cell>
          <cell r="G445" t="str">
            <v>Hans Zünd</v>
          </cell>
          <cell r="H445" t="str">
            <v>Schmitterstrasse 5A</v>
          </cell>
          <cell r="I445" t="str">
            <v>9444 Diepoldsau</v>
          </cell>
          <cell r="J445" t="str">
            <v xml:space="preserve"> </v>
          </cell>
          <cell r="K445" t="str">
            <v>079 554 17 03</v>
          </cell>
          <cell r="L445" t="str">
            <v xml:space="preserve"> </v>
          </cell>
          <cell r="M445" t="str">
            <v xml:space="preserve"> </v>
          </cell>
          <cell r="N445" t="str">
            <v xml:space="preserve"> </v>
          </cell>
          <cell r="O445">
            <v>0</v>
          </cell>
          <cell r="P445">
            <v>68</v>
          </cell>
          <cell r="Q445">
            <v>1</v>
          </cell>
          <cell r="R445">
            <v>0</v>
          </cell>
          <cell r="S445" t="str">
            <v xml:space="preserve"> </v>
          </cell>
          <cell r="T445" t="str">
            <v>PKW / SUV / VAN unverändert zu 1. September 2017</v>
          </cell>
          <cell r="U445" t="str">
            <v xml:space="preserve">Cooper 4x4 „Off Road“, Preisanpassung 1.5% </v>
          </cell>
          <cell r="V445" t="str">
            <v xml:space="preserve"> </v>
          </cell>
          <cell r="W445">
            <v>0</v>
          </cell>
          <cell r="X445">
            <v>0</v>
          </cell>
          <cell r="Y445">
            <v>43</v>
          </cell>
          <cell r="Z445">
            <v>0.18604651162790697</v>
          </cell>
          <cell r="AA445">
            <v>8</v>
          </cell>
          <cell r="AB445">
            <v>0</v>
          </cell>
          <cell r="AC445">
            <v>0</v>
          </cell>
          <cell r="AD445" t="str">
            <v>f85160005hz</v>
          </cell>
          <cell r="AE445" t="str">
            <v xml:space="preserve"> 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8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35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8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0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</row>
        <row r="446">
          <cell r="B446">
            <v>160006</v>
          </cell>
          <cell r="C446" t="str">
            <v>RETAILER PLUS PREMIO</v>
          </cell>
          <cell r="D446" t="str">
            <v>RETAILER PLUS PREMIO</v>
          </cell>
          <cell r="E446" t="str">
            <v>PNEUCENTER MUENCHWILEN GMBH</v>
          </cell>
          <cell r="F446">
            <v>0</v>
          </cell>
          <cell r="G446" t="str">
            <v>Daniel Bleiker</v>
          </cell>
          <cell r="H446" t="str">
            <v>MURGTALSTRASSE 26</v>
          </cell>
          <cell r="I446" t="str">
            <v>9542 MUENCHWILEN</v>
          </cell>
          <cell r="J446" t="str">
            <v xml:space="preserve"> </v>
          </cell>
          <cell r="K446" t="str">
            <v>071 966 70 41</v>
          </cell>
          <cell r="L446" t="str">
            <v xml:space="preserve"> </v>
          </cell>
          <cell r="M446" t="str">
            <v>info@pneucentermuenchwilen.ch</v>
          </cell>
          <cell r="N446" t="str">
            <v xml:space="preserve"> </v>
          </cell>
          <cell r="O446">
            <v>0</v>
          </cell>
          <cell r="P446">
            <v>68</v>
          </cell>
          <cell r="Q446">
            <v>1</v>
          </cell>
          <cell r="R446">
            <v>0</v>
          </cell>
          <cell r="S446" t="str">
            <v xml:space="preserve"> </v>
          </cell>
          <cell r="T446" t="str">
            <v>PKW / SUV / VAN unverändert zu 1. September 2017</v>
          </cell>
          <cell r="U446" t="str">
            <v xml:space="preserve">Cooper 4x4 „Off Road“, Preisanpassung 1.5% </v>
          </cell>
          <cell r="V446" t="str">
            <v xml:space="preserve"> </v>
          </cell>
          <cell r="W446">
            <v>0</v>
          </cell>
          <cell r="X446">
            <v>0</v>
          </cell>
          <cell r="Y446">
            <v>12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 t="str">
            <v xml:space="preserve"> </v>
          </cell>
          <cell r="AE446" t="str">
            <v xml:space="preserve"> 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8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4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</row>
        <row r="447">
          <cell r="B447">
            <v>160012</v>
          </cell>
          <cell r="C447" t="str">
            <v>RETAILER PLUS</v>
          </cell>
          <cell r="D447" t="str">
            <v>RETAILER PLUS</v>
          </cell>
          <cell r="E447" t="str">
            <v>Servizio Pneumatici</v>
          </cell>
          <cell r="F447" t="str">
            <v>Lino Semadeni</v>
          </cell>
          <cell r="G447" t="str">
            <v>Lino Semadeni</v>
          </cell>
          <cell r="H447" t="str">
            <v xml:space="preserve"> </v>
          </cell>
          <cell r="I447" t="str">
            <v>7746 Le Prese</v>
          </cell>
          <cell r="J447" t="str">
            <v xml:space="preserve"> </v>
          </cell>
          <cell r="K447" t="str">
            <v>079 610 49 35</v>
          </cell>
          <cell r="L447" t="str">
            <v xml:space="preserve"> </v>
          </cell>
          <cell r="M447">
            <v>0</v>
          </cell>
          <cell r="N447" t="str">
            <v xml:space="preserve"> </v>
          </cell>
          <cell r="O447">
            <v>0</v>
          </cell>
          <cell r="P447">
            <v>68</v>
          </cell>
          <cell r="Q447">
            <v>1</v>
          </cell>
          <cell r="R447">
            <v>0</v>
          </cell>
          <cell r="S447" t="str">
            <v xml:space="preserve"> </v>
          </cell>
          <cell r="T447" t="str">
            <v>PKW / SUV / VAN unverändert zu 1. September 2017</v>
          </cell>
          <cell r="U447" t="str">
            <v xml:space="preserve">Cooper 4x4 „Off Road“, Preisanpassung 1.5% </v>
          </cell>
          <cell r="V447" t="str">
            <v xml:space="preserve"> 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 t="str">
            <v xml:space="preserve"> </v>
          </cell>
          <cell r="AE447" t="str">
            <v xml:space="preserve"> 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</row>
        <row r="448">
          <cell r="B448">
            <v>160013</v>
          </cell>
          <cell r="C448" t="str">
            <v>RETAILER</v>
          </cell>
          <cell r="D448" t="str">
            <v>RETAILER</v>
          </cell>
          <cell r="E448" t="str">
            <v>MC GARASCHA SA</v>
          </cell>
          <cell r="F448" t="str">
            <v>MARCEL CAPEDER</v>
          </cell>
          <cell r="G448" t="str">
            <v>Marcel Capeder</v>
          </cell>
          <cell r="H448" t="str">
            <v>RAMPA 35</v>
          </cell>
          <cell r="I448" t="str">
            <v>7145 DEGEN</v>
          </cell>
          <cell r="J448" t="str">
            <v xml:space="preserve"> </v>
          </cell>
          <cell r="K448" t="str">
            <v>081 931 13 77</v>
          </cell>
          <cell r="L448" t="str">
            <v xml:space="preserve"> </v>
          </cell>
          <cell r="M448" t="str">
            <v>mc.garascha@bluewin.ch</v>
          </cell>
          <cell r="N448" t="str">
            <v xml:space="preserve"> </v>
          </cell>
          <cell r="O448">
            <v>0</v>
          </cell>
          <cell r="P448">
            <v>68</v>
          </cell>
          <cell r="Q448">
            <v>1</v>
          </cell>
          <cell r="R448">
            <v>0</v>
          </cell>
          <cell r="S448" t="str">
            <v xml:space="preserve"> </v>
          </cell>
          <cell r="T448" t="str">
            <v>PKW / SUV / VAN unverändert zu 1. September 2017</v>
          </cell>
          <cell r="U448" t="str">
            <v xml:space="preserve">Cooper 4x4 „Off Road“, Preisanpassung 1.5% </v>
          </cell>
          <cell r="V448" t="str">
            <v xml:space="preserve"> </v>
          </cell>
          <cell r="W448">
            <v>0</v>
          </cell>
          <cell r="X448">
            <v>0</v>
          </cell>
          <cell r="Y448">
            <v>430</v>
          </cell>
          <cell r="Z448">
            <v>0.16511627906976745</v>
          </cell>
          <cell r="AA448">
            <v>71</v>
          </cell>
          <cell r="AB448">
            <v>0</v>
          </cell>
          <cell r="AC448">
            <v>0</v>
          </cell>
          <cell r="AD448" t="str">
            <v>f85160013cc</v>
          </cell>
          <cell r="AE448" t="str">
            <v xml:space="preserve"> 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148</v>
          </cell>
          <cell r="AV448">
            <v>0</v>
          </cell>
          <cell r="AW448">
            <v>0</v>
          </cell>
          <cell r="AX448">
            <v>148</v>
          </cell>
          <cell r="AY448">
            <v>194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236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17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54</v>
          </cell>
          <cell r="BU448">
            <v>0</v>
          </cell>
          <cell r="BV448">
            <v>0</v>
          </cell>
        </row>
        <row r="449">
          <cell r="B449">
            <v>160015</v>
          </cell>
          <cell r="C449" t="str">
            <v>CAR DEALER</v>
          </cell>
          <cell r="D449" t="str">
            <v>CAR DEALER</v>
          </cell>
          <cell r="E449" t="str">
            <v>Garage R AG</v>
          </cell>
          <cell r="F449">
            <v>0</v>
          </cell>
          <cell r="G449" t="str">
            <v xml:space="preserve"> </v>
          </cell>
          <cell r="H449" t="str">
            <v>Pulvermuehlestrasse 82</v>
          </cell>
          <cell r="I449" t="str">
            <v>7000 Chur</v>
          </cell>
          <cell r="J449" t="str">
            <v xml:space="preserve"> </v>
          </cell>
          <cell r="K449" t="str">
            <v>081 250 22 46</v>
          </cell>
          <cell r="L449" t="str">
            <v xml:space="preserve"> </v>
          </cell>
          <cell r="M449" t="str">
            <v>info@garagerag.ch</v>
          </cell>
          <cell r="N449" t="str">
            <v xml:space="preserve"> </v>
          </cell>
          <cell r="O449">
            <v>0</v>
          </cell>
          <cell r="P449">
            <v>68</v>
          </cell>
          <cell r="Q449">
            <v>1</v>
          </cell>
          <cell r="R449">
            <v>0</v>
          </cell>
          <cell r="S449" t="str">
            <v xml:space="preserve"> </v>
          </cell>
          <cell r="T449" t="str">
            <v>PKW / SUV / VAN unverändert zu 1. September 2017</v>
          </cell>
          <cell r="U449" t="str">
            <v xml:space="preserve">Cooper 4x4 „Off Road“, Preisanpassung 1.5% </v>
          </cell>
          <cell r="V449" t="str">
            <v xml:space="preserve"> 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 t="str">
            <v>f85160015ez</v>
          </cell>
          <cell r="AE449" t="str">
            <v xml:space="preserve"> 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</row>
        <row r="450">
          <cell r="B450">
            <v>160016</v>
          </cell>
          <cell r="C450" t="str">
            <v>RETAILER PLUS</v>
          </cell>
          <cell r="D450" t="str">
            <v>RETAILER PLUS</v>
          </cell>
          <cell r="E450" t="str">
            <v>Pneuhaus Pfannenstiel AG</v>
          </cell>
          <cell r="F450" t="str">
            <v>Premio Partner</v>
          </cell>
          <cell r="G450" t="str">
            <v xml:space="preserve"> </v>
          </cell>
          <cell r="H450" t="str">
            <v>Zeigmatt 38</v>
          </cell>
          <cell r="I450" t="str">
            <v>8132 Egg b. Zuerich</v>
          </cell>
          <cell r="J450" t="str">
            <v xml:space="preserve"> </v>
          </cell>
          <cell r="K450" t="str">
            <v>044 984 04 80</v>
          </cell>
          <cell r="L450" t="str">
            <v xml:space="preserve"> </v>
          </cell>
          <cell r="M450">
            <v>0</v>
          </cell>
          <cell r="N450" t="str">
            <v xml:space="preserve"> </v>
          </cell>
          <cell r="O450">
            <v>0</v>
          </cell>
          <cell r="P450">
            <v>68</v>
          </cell>
          <cell r="Q450">
            <v>1</v>
          </cell>
          <cell r="R450">
            <v>0</v>
          </cell>
          <cell r="S450" t="str">
            <v xml:space="preserve"> </v>
          </cell>
          <cell r="T450" t="str">
            <v>PKW / SUV / VAN unverändert zu 1. September 2017</v>
          </cell>
          <cell r="U450" t="str">
            <v xml:space="preserve">Cooper 4x4 „Off Road“, Preisanpassung 1.5% </v>
          </cell>
          <cell r="V450" t="str">
            <v xml:space="preserve"> 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 t="str">
            <v xml:space="preserve"> </v>
          </cell>
          <cell r="AE450" t="str">
            <v xml:space="preserve"> 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</row>
        <row r="451">
          <cell r="B451">
            <v>160017</v>
          </cell>
          <cell r="C451" t="str">
            <v>RETAILER PLUS</v>
          </cell>
          <cell r="D451" t="str">
            <v>RETAILER PLUS</v>
          </cell>
          <cell r="E451" t="str">
            <v>Carpi-Tuning GmbH</v>
          </cell>
          <cell r="F451" t="str">
            <v>Premio Partner</v>
          </cell>
          <cell r="G451" t="str">
            <v xml:space="preserve"> </v>
          </cell>
          <cell r="H451" t="str">
            <v>Flughofstrasse 55</v>
          </cell>
          <cell r="I451" t="str">
            <v>8153 Ruemlang</v>
          </cell>
          <cell r="J451" t="str">
            <v xml:space="preserve"> </v>
          </cell>
          <cell r="K451" t="str">
            <v>044 818 04 04</v>
          </cell>
          <cell r="L451" t="str">
            <v xml:space="preserve"> </v>
          </cell>
          <cell r="M451">
            <v>0</v>
          </cell>
          <cell r="N451" t="str">
            <v xml:space="preserve"> </v>
          </cell>
          <cell r="O451">
            <v>0</v>
          </cell>
          <cell r="P451">
            <v>68</v>
          </cell>
          <cell r="Q451">
            <v>1</v>
          </cell>
          <cell r="R451">
            <v>0</v>
          </cell>
          <cell r="S451" t="str">
            <v xml:space="preserve"> </v>
          </cell>
          <cell r="T451" t="str">
            <v>PKW / SUV / VAN unverändert zu 1. September 2017</v>
          </cell>
          <cell r="U451" t="str">
            <v xml:space="preserve">Cooper 4x4 „Off Road“, Preisanpassung 1.5% </v>
          </cell>
          <cell r="V451" t="str">
            <v xml:space="preserve"> 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 t="str">
            <v xml:space="preserve"> </v>
          </cell>
          <cell r="AE451" t="str">
            <v xml:space="preserve"> 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</row>
        <row r="452">
          <cell r="B452">
            <v>160018</v>
          </cell>
          <cell r="C452" t="str">
            <v>RETAILER PLUS</v>
          </cell>
          <cell r="D452" t="str">
            <v>RETAILER PLUS</v>
          </cell>
          <cell r="E452" t="str">
            <v>Central Garage Denoth AG</v>
          </cell>
          <cell r="F452" t="str">
            <v>Premio Partner</v>
          </cell>
          <cell r="G452" t="str">
            <v xml:space="preserve"> </v>
          </cell>
          <cell r="H452" t="str">
            <v>Stradun 270</v>
          </cell>
          <cell r="I452" t="str">
            <v>7550 Scuol</v>
          </cell>
          <cell r="J452" t="str">
            <v xml:space="preserve"> </v>
          </cell>
          <cell r="K452" t="str">
            <v>081 864 11 33</v>
          </cell>
          <cell r="L452" t="str">
            <v xml:space="preserve"> </v>
          </cell>
          <cell r="M452">
            <v>0</v>
          </cell>
          <cell r="N452" t="str">
            <v xml:space="preserve"> </v>
          </cell>
          <cell r="O452">
            <v>0</v>
          </cell>
          <cell r="P452">
            <v>68</v>
          </cell>
          <cell r="Q452">
            <v>1</v>
          </cell>
          <cell r="R452">
            <v>0</v>
          </cell>
          <cell r="S452" t="str">
            <v xml:space="preserve"> </v>
          </cell>
          <cell r="T452" t="str">
            <v>PKW / SUV / VAN unverändert zu 1. September 2017</v>
          </cell>
          <cell r="U452" t="str">
            <v xml:space="preserve">Cooper 4x4 „Off Road“, Preisanpassung 1.5% </v>
          </cell>
          <cell r="V452" t="str">
            <v xml:space="preserve"> 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 t="str">
            <v xml:space="preserve"> </v>
          </cell>
          <cell r="AE452" t="str">
            <v xml:space="preserve"> 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</row>
        <row r="453">
          <cell r="B453">
            <v>160019</v>
          </cell>
          <cell r="C453" t="str">
            <v>RETAILER PLUS PREMIO</v>
          </cell>
          <cell r="D453" t="str">
            <v>RETAILER PLUS PREMIO</v>
          </cell>
          <cell r="E453" t="str">
            <v>Ferretti Pneu-Autoservice GmbH</v>
          </cell>
          <cell r="F453" t="str">
            <v>Premio Partner</v>
          </cell>
          <cell r="G453" t="str">
            <v>Pino Ferretti</v>
          </cell>
          <cell r="H453" t="str">
            <v>Toggenburgerstrasse 129</v>
          </cell>
          <cell r="I453" t="str">
            <v>9500 Wil</v>
          </cell>
          <cell r="J453" t="str">
            <v xml:space="preserve"> </v>
          </cell>
          <cell r="K453" t="str">
            <v>071 911 75 75</v>
          </cell>
          <cell r="L453" t="str">
            <v xml:space="preserve"> </v>
          </cell>
          <cell r="M453" t="str">
            <v>ferrettiwil@bluewin.ch</v>
          </cell>
          <cell r="N453" t="str">
            <v xml:space="preserve"> </v>
          </cell>
          <cell r="O453">
            <v>0</v>
          </cell>
          <cell r="P453">
            <v>68</v>
          </cell>
          <cell r="Q453">
            <v>1</v>
          </cell>
          <cell r="R453">
            <v>0</v>
          </cell>
          <cell r="S453" t="str">
            <v xml:space="preserve"> </v>
          </cell>
          <cell r="T453" t="str">
            <v>PKW / SUV / VAN unverändert zu 1. September 2017</v>
          </cell>
          <cell r="U453" t="str">
            <v xml:space="preserve">Cooper 4x4 „Off Road“, Preisanpassung 1.5% </v>
          </cell>
          <cell r="V453" t="str">
            <v xml:space="preserve"> 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 t="str">
            <v>f85160019pf</v>
          </cell>
          <cell r="AE453" t="str">
            <v xml:space="preserve"> 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</row>
        <row r="454">
          <cell r="B454">
            <v>160029</v>
          </cell>
          <cell r="C454" t="str">
            <v>CAR DEALER</v>
          </cell>
          <cell r="D454" t="str">
            <v>CAR DEALER</v>
          </cell>
          <cell r="E454" t="str">
            <v>Garage Caflish AG</v>
          </cell>
          <cell r="F454">
            <v>0</v>
          </cell>
          <cell r="G454" t="str">
            <v xml:space="preserve"> </v>
          </cell>
          <cell r="H454" t="str">
            <v>Hauptstrasse 1a</v>
          </cell>
          <cell r="I454" t="str">
            <v>7130 Ilanz</v>
          </cell>
          <cell r="J454" t="str">
            <v xml:space="preserve"> </v>
          </cell>
          <cell r="K454" t="str">
            <v>081 920 03 03</v>
          </cell>
          <cell r="L454" t="str">
            <v xml:space="preserve"> </v>
          </cell>
          <cell r="M454" t="str">
            <v>rene.veraguth@caflisch.ch</v>
          </cell>
          <cell r="N454" t="str">
            <v xml:space="preserve"> </v>
          </cell>
          <cell r="O454">
            <v>0</v>
          </cell>
          <cell r="P454">
            <v>68</v>
          </cell>
          <cell r="Q454">
            <v>1</v>
          </cell>
          <cell r="R454">
            <v>0</v>
          </cell>
          <cell r="S454" t="str">
            <v xml:space="preserve"> </v>
          </cell>
          <cell r="T454" t="str">
            <v>PKW / SUV / VAN unverändert zu 1. September 2017</v>
          </cell>
          <cell r="U454" t="str">
            <v xml:space="preserve">Cooper 4x4 „Off Road“, Preisanpassung 1.5% </v>
          </cell>
          <cell r="V454" t="str">
            <v xml:space="preserve"> 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 t="str">
            <v xml:space="preserve"> </v>
          </cell>
          <cell r="AE454" t="str">
            <v xml:space="preserve"> 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</row>
        <row r="455">
          <cell r="B455">
            <v>160031</v>
          </cell>
          <cell r="C455" t="str">
            <v>CAR DEALER</v>
          </cell>
          <cell r="D455" t="str">
            <v>CAR DEALER</v>
          </cell>
          <cell r="E455" t="str">
            <v>Automoto24.ch</v>
          </cell>
          <cell r="F455" t="str">
            <v>Technovis GmbH</v>
          </cell>
          <cell r="G455" t="str">
            <v xml:space="preserve"> </v>
          </cell>
          <cell r="H455" t="str">
            <v>Hauptstrasse 23</v>
          </cell>
          <cell r="I455" t="str">
            <v>8255 Schlattingen</v>
          </cell>
          <cell r="J455" t="str">
            <v xml:space="preserve"> </v>
          </cell>
          <cell r="K455" t="str">
            <v>052 740 26 28</v>
          </cell>
          <cell r="L455" t="str">
            <v xml:space="preserve"> </v>
          </cell>
          <cell r="M455" t="str">
            <v>info@automoto.ch</v>
          </cell>
          <cell r="N455" t="str">
            <v xml:space="preserve"> </v>
          </cell>
          <cell r="O455">
            <v>0</v>
          </cell>
          <cell r="P455">
            <v>68</v>
          </cell>
          <cell r="Q455">
            <v>1</v>
          </cell>
          <cell r="R455">
            <v>0</v>
          </cell>
          <cell r="S455" t="str">
            <v>e-mail prüfen</v>
          </cell>
          <cell r="T455" t="str">
            <v>PKW / SUV / VAN unverändert zu 1. September 2017</v>
          </cell>
          <cell r="U455" t="str">
            <v xml:space="preserve">Cooper 4x4 „Off Road“, Preisanpassung 1.5% </v>
          </cell>
          <cell r="V455" t="str">
            <v xml:space="preserve"> </v>
          </cell>
          <cell r="W455">
            <v>0</v>
          </cell>
          <cell r="X455">
            <v>0</v>
          </cell>
          <cell r="Y455">
            <v>2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 t="str">
            <v xml:space="preserve"> </v>
          </cell>
          <cell r="AE455" t="str">
            <v xml:space="preserve"> 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2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0</v>
          </cell>
          <cell r="CN455">
            <v>0</v>
          </cell>
          <cell r="CO455">
            <v>0</v>
          </cell>
          <cell r="CP455">
            <v>0</v>
          </cell>
          <cell r="CQ455">
            <v>0</v>
          </cell>
          <cell r="CR455">
            <v>0</v>
          </cell>
          <cell r="CS455">
            <v>0</v>
          </cell>
          <cell r="CT455">
            <v>0</v>
          </cell>
          <cell r="CU455">
            <v>0</v>
          </cell>
          <cell r="CV455">
            <v>0</v>
          </cell>
          <cell r="CW455">
            <v>0</v>
          </cell>
        </row>
        <row r="456">
          <cell r="B456">
            <v>160032</v>
          </cell>
          <cell r="C456" t="str">
            <v>RETAILER PLUS</v>
          </cell>
          <cell r="D456" t="str">
            <v>RETAILER PLUS</v>
          </cell>
          <cell r="E456" t="str">
            <v>Garage Planuera AG</v>
          </cell>
          <cell r="F456">
            <v>0</v>
          </cell>
          <cell r="G456" t="str">
            <v xml:space="preserve"> </v>
          </cell>
          <cell r="H456" t="str">
            <v>Cho d'Punt 33</v>
          </cell>
          <cell r="I456" t="str">
            <v>7503 Samedan</v>
          </cell>
          <cell r="J456" t="str">
            <v xml:space="preserve"> </v>
          </cell>
          <cell r="K456" t="str">
            <v>081 852 39 00</v>
          </cell>
          <cell r="L456" t="str">
            <v xml:space="preserve"> </v>
          </cell>
          <cell r="M456" t="str">
            <v>info@garage-planuera.ch</v>
          </cell>
          <cell r="N456" t="str">
            <v xml:space="preserve"> </v>
          </cell>
          <cell r="O456">
            <v>0</v>
          </cell>
          <cell r="P456">
            <v>68</v>
          </cell>
          <cell r="Q456">
            <v>1</v>
          </cell>
          <cell r="R456">
            <v>0</v>
          </cell>
          <cell r="S456" t="str">
            <v xml:space="preserve"> </v>
          </cell>
          <cell r="T456" t="str">
            <v>PKW / SUV / VAN unverändert zu 1. September 2017</v>
          </cell>
          <cell r="U456" t="str">
            <v xml:space="preserve">Cooper 4x4 „Off Road“, Preisanpassung 1.5% </v>
          </cell>
          <cell r="V456" t="str">
            <v xml:space="preserve"> 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 t="str">
            <v xml:space="preserve"> </v>
          </cell>
          <cell r="AE456" t="str">
            <v xml:space="preserve"> 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</row>
        <row r="457">
          <cell r="B457">
            <v>160034</v>
          </cell>
          <cell r="C457" t="str">
            <v>Nicht benutzen</v>
          </cell>
          <cell r="D457" t="str">
            <v>nicht benutzen</v>
          </cell>
          <cell r="E457" t="str">
            <v>Pneutech Lamas Taracido + Co.</v>
          </cell>
          <cell r="F457" t="str">
            <v>nicht benutzen</v>
          </cell>
          <cell r="G457" t="str">
            <v>Ferdi und Vicente Lamas</v>
          </cell>
          <cell r="H457" t="str">
            <v>Erlachstrasse 8</v>
          </cell>
          <cell r="I457" t="str">
            <v>9014 St.Gallen</v>
          </cell>
          <cell r="J457" t="str">
            <v xml:space="preserve"> </v>
          </cell>
          <cell r="K457" t="str">
            <v>071 277 67 70</v>
          </cell>
          <cell r="L457" t="str">
            <v xml:space="preserve"> </v>
          </cell>
          <cell r="M457" t="str">
            <v>info@pneutech.ch</v>
          </cell>
          <cell r="N457" t="str">
            <v xml:space="preserve"> </v>
          </cell>
          <cell r="O457">
            <v>0</v>
          </cell>
          <cell r="P457">
            <v>68</v>
          </cell>
          <cell r="Q457">
            <v>1</v>
          </cell>
          <cell r="R457">
            <v>0</v>
          </cell>
          <cell r="S457" t="str">
            <v xml:space="preserve"> </v>
          </cell>
          <cell r="T457" t="str">
            <v>PKW / SUV / VAN unverändert zu 1. September 2017</v>
          </cell>
          <cell r="U457" t="str">
            <v xml:space="preserve">Cooper 4x4 „Off Road“, Preisanpassung 1.5% </v>
          </cell>
          <cell r="V457" t="str">
            <v xml:space="preserve"> 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 t="str">
            <v xml:space="preserve"> </v>
          </cell>
          <cell r="AE457" t="str">
            <v xml:space="preserve"> 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</row>
        <row r="458">
          <cell r="B458">
            <v>160035</v>
          </cell>
          <cell r="C458" t="str">
            <v>RETAILER PLUS</v>
          </cell>
          <cell r="D458" t="str">
            <v>RETAILER PLUS</v>
          </cell>
          <cell r="E458" t="str">
            <v>FO-Reifen</v>
          </cell>
          <cell r="F458" t="str">
            <v>Bruno Fontana</v>
          </cell>
          <cell r="G458" t="str">
            <v>Bruno Fontana</v>
          </cell>
          <cell r="H458" t="str">
            <v>Zypressenstrasse 15</v>
          </cell>
          <cell r="I458" t="str">
            <v>8408 Winterthur</v>
          </cell>
          <cell r="J458" t="str">
            <v xml:space="preserve"> </v>
          </cell>
          <cell r="K458" t="str">
            <v>052 204 08 25</v>
          </cell>
          <cell r="L458" t="str">
            <v>079 344 17 27</v>
          </cell>
          <cell r="M458" t="str">
            <v>bfontana@fo-reifen.ch</v>
          </cell>
          <cell r="N458" t="str">
            <v xml:space="preserve"> </v>
          </cell>
          <cell r="O458">
            <v>0</v>
          </cell>
          <cell r="P458">
            <v>68</v>
          </cell>
          <cell r="Q458">
            <v>1</v>
          </cell>
          <cell r="R458">
            <v>0</v>
          </cell>
          <cell r="S458" t="str">
            <v xml:space="preserve"> </v>
          </cell>
          <cell r="T458" t="str">
            <v>PKW / SUV / VAN unverändert zu 1. September 2017</v>
          </cell>
          <cell r="U458" t="str">
            <v xml:space="preserve">Cooper 4x4 „Off Road“, Preisanpassung 1.5% </v>
          </cell>
          <cell r="V458" t="str">
            <v xml:space="preserve"> </v>
          </cell>
          <cell r="W458">
            <v>0</v>
          </cell>
          <cell r="X458">
            <v>0</v>
          </cell>
          <cell r="Y458">
            <v>152</v>
          </cell>
          <cell r="Z458">
            <v>0.49342105263157893</v>
          </cell>
          <cell r="AA458">
            <v>75</v>
          </cell>
          <cell r="AB458">
            <v>0</v>
          </cell>
          <cell r="AC458">
            <v>0</v>
          </cell>
          <cell r="AD458" t="str">
            <v>f85160035bf</v>
          </cell>
          <cell r="AE458" t="str">
            <v xml:space="preserve"> 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98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54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68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7</v>
          </cell>
          <cell r="BU458">
            <v>0</v>
          </cell>
          <cell r="BV458">
            <v>0</v>
          </cell>
        </row>
        <row r="459">
          <cell r="B459">
            <v>160039</v>
          </cell>
          <cell r="C459" t="str">
            <v>CAR DEALER</v>
          </cell>
          <cell r="D459" t="str">
            <v>CAR DEALER</v>
          </cell>
          <cell r="E459" t="str">
            <v>E + S Auto Corner AG</v>
          </cell>
          <cell r="F459">
            <v>0</v>
          </cell>
          <cell r="G459" t="str">
            <v xml:space="preserve"> </v>
          </cell>
          <cell r="H459" t="str">
            <v>Zentralstrasse 121</v>
          </cell>
          <cell r="I459" t="str">
            <v>8212 Neuhausen am Rheinfall</v>
          </cell>
          <cell r="J459" t="str">
            <v xml:space="preserve"> </v>
          </cell>
          <cell r="K459" t="str">
            <v>052 672 16 22</v>
          </cell>
          <cell r="L459" t="str">
            <v xml:space="preserve"> </v>
          </cell>
          <cell r="M459" t="str">
            <v>info@auto-corner.ch</v>
          </cell>
          <cell r="N459" t="str">
            <v xml:space="preserve"> </v>
          </cell>
          <cell r="O459">
            <v>0</v>
          </cell>
          <cell r="P459">
            <v>68</v>
          </cell>
          <cell r="Q459">
            <v>1</v>
          </cell>
          <cell r="R459">
            <v>0</v>
          </cell>
          <cell r="S459" t="str">
            <v xml:space="preserve"> </v>
          </cell>
          <cell r="T459" t="str">
            <v>PKW / SUV / VAN unverändert zu 1. September 2017</v>
          </cell>
          <cell r="U459" t="str">
            <v xml:space="preserve">Cooper 4x4 „Off Road“, Preisanpassung 1.5% </v>
          </cell>
          <cell r="V459" t="str">
            <v xml:space="preserve"> 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 t="str">
            <v xml:space="preserve"> </v>
          </cell>
          <cell r="AE459" t="str">
            <v xml:space="preserve"> 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</row>
        <row r="460">
          <cell r="B460">
            <v>160040</v>
          </cell>
          <cell r="C460" t="str">
            <v xml:space="preserve">RETAILER PLUS </v>
          </cell>
          <cell r="D460" t="str">
            <v xml:space="preserve">RETAILER PLUS </v>
          </cell>
          <cell r="E460" t="str">
            <v>Garage Galeazzo GmbH</v>
          </cell>
          <cell r="F460" t="str">
            <v>Premio Partner</v>
          </cell>
          <cell r="G460" t="str">
            <v xml:space="preserve"> </v>
          </cell>
          <cell r="H460" t="str">
            <v>Wehntalerstrasse 3</v>
          </cell>
          <cell r="I460" t="str">
            <v>8163 Schleinikon</v>
          </cell>
          <cell r="J460" t="str">
            <v xml:space="preserve"> </v>
          </cell>
          <cell r="K460" t="str">
            <v>043 422 83 14</v>
          </cell>
          <cell r="L460" t="str">
            <v xml:space="preserve"> </v>
          </cell>
          <cell r="M460" t="str">
            <v>info@garage-galeazzo.ch</v>
          </cell>
          <cell r="N460" t="str">
            <v xml:space="preserve"> </v>
          </cell>
          <cell r="O460">
            <v>0</v>
          </cell>
          <cell r="P460">
            <v>68</v>
          </cell>
          <cell r="Q460">
            <v>1</v>
          </cell>
          <cell r="R460">
            <v>0</v>
          </cell>
          <cell r="S460" t="str">
            <v xml:space="preserve"> </v>
          </cell>
          <cell r="T460" t="str">
            <v>PKW / SUV / VAN unverändert zu 1. September 2017</v>
          </cell>
          <cell r="U460" t="str">
            <v xml:space="preserve">Cooper 4x4 „Off Road“, Preisanpassung 1.5% </v>
          </cell>
          <cell r="V460" t="str">
            <v xml:space="preserve"> 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 t="str">
            <v xml:space="preserve"> </v>
          </cell>
          <cell r="AE460" t="str">
            <v xml:space="preserve"> 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</row>
        <row r="461">
          <cell r="B461">
            <v>160041</v>
          </cell>
          <cell r="C461" t="str">
            <v>RETAILER</v>
          </cell>
          <cell r="D461" t="str">
            <v>RETAILER</v>
          </cell>
          <cell r="E461" t="str">
            <v>Emporio Automobile GmbH</v>
          </cell>
          <cell r="F461">
            <v>0</v>
          </cell>
          <cell r="G461" t="str">
            <v xml:space="preserve"> </v>
          </cell>
          <cell r="H461" t="str">
            <v>Tobelaeckerstrasse 4</v>
          </cell>
          <cell r="I461" t="str">
            <v>8212 Neuhausen am Rheinfall</v>
          </cell>
          <cell r="J461" t="str">
            <v xml:space="preserve"> </v>
          </cell>
          <cell r="K461" t="str">
            <v>052 503 84 74</v>
          </cell>
          <cell r="L461" t="str">
            <v xml:space="preserve"> </v>
          </cell>
          <cell r="M461" t="str">
            <v>info@emporioautomobile.ch</v>
          </cell>
          <cell r="N461" t="str">
            <v xml:space="preserve"> </v>
          </cell>
          <cell r="O461">
            <v>0</v>
          </cell>
          <cell r="P461">
            <v>68</v>
          </cell>
          <cell r="Q461">
            <v>1</v>
          </cell>
          <cell r="R461">
            <v>0</v>
          </cell>
          <cell r="S461" t="str">
            <v xml:space="preserve"> </v>
          </cell>
          <cell r="T461" t="str">
            <v>PKW / SUV / VAN unverändert zu 1. September 2017</v>
          </cell>
          <cell r="U461" t="str">
            <v xml:space="preserve">Cooper 4x4 „Off Road“, Preisanpassung 1.5% </v>
          </cell>
          <cell r="V461" t="str">
            <v xml:space="preserve"> </v>
          </cell>
          <cell r="W461">
            <v>0</v>
          </cell>
          <cell r="X461">
            <v>0</v>
          </cell>
          <cell r="Y461">
            <v>58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 t="str">
            <v>f85160041sp</v>
          </cell>
          <cell r="AE461" t="str">
            <v xml:space="preserve"> 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40</v>
          </cell>
          <cell r="AV461">
            <v>0</v>
          </cell>
          <cell r="AW461">
            <v>0</v>
          </cell>
          <cell r="AX461">
            <v>40</v>
          </cell>
          <cell r="AY461">
            <v>58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</row>
        <row r="462">
          <cell r="B462">
            <v>160045</v>
          </cell>
          <cell r="C462" t="str">
            <v>RETAILER PLUS UGS</v>
          </cell>
          <cell r="D462" t="str">
            <v>RETAILER PLUS UGS</v>
          </cell>
          <cell r="E462" t="str">
            <v>BOSSHARD AG</v>
          </cell>
          <cell r="F462" t="str">
            <v>Auto- und Industriebedarf</v>
          </cell>
          <cell r="G462" t="str">
            <v xml:space="preserve"> </v>
          </cell>
          <cell r="H462" t="str">
            <v>Zuercherstrasse 48</v>
          </cell>
          <cell r="I462" t="str">
            <v>8502 Frauenfeld</v>
          </cell>
          <cell r="J462" t="str">
            <v xml:space="preserve"> </v>
          </cell>
          <cell r="K462" t="str">
            <v>052 723 23 93</v>
          </cell>
          <cell r="L462" t="str">
            <v xml:space="preserve"> </v>
          </cell>
          <cell r="M462" t="str">
            <v>mail@bosshard-ag.ch</v>
          </cell>
          <cell r="N462" t="str">
            <v xml:space="preserve"> </v>
          </cell>
          <cell r="O462">
            <v>0</v>
          </cell>
          <cell r="P462">
            <v>68</v>
          </cell>
          <cell r="Q462">
            <v>1</v>
          </cell>
          <cell r="R462">
            <v>0</v>
          </cell>
          <cell r="S462" t="str">
            <v xml:space="preserve"> </v>
          </cell>
          <cell r="T462" t="str">
            <v>PKW / SUV / VAN unverändert zu 1. September 2017</v>
          </cell>
          <cell r="U462" t="str">
            <v xml:space="preserve">Cooper 4x4 „Off Road“, Preisanpassung 1.5% </v>
          </cell>
          <cell r="V462" t="str">
            <v xml:space="preserve"> 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 t="str">
            <v>F85160045nb</v>
          </cell>
          <cell r="AE462" t="str">
            <v>Sept@%2017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</row>
        <row r="463">
          <cell r="B463">
            <v>160046</v>
          </cell>
          <cell r="C463" t="str">
            <v>RETAILER PLUS UGS</v>
          </cell>
          <cell r="D463" t="str">
            <v>RETAILER PLUS UGS</v>
          </cell>
          <cell r="E463" t="str">
            <v>Autoteile Limmattal AG</v>
          </cell>
          <cell r="F463">
            <v>0</v>
          </cell>
          <cell r="G463" t="str">
            <v xml:space="preserve"> </v>
          </cell>
          <cell r="H463" t="str">
            <v>Im Werd 6</v>
          </cell>
          <cell r="I463" t="str">
            <v>8952 Schlieren</v>
          </cell>
          <cell r="J463" t="str">
            <v xml:space="preserve"> </v>
          </cell>
          <cell r="K463" t="str">
            <v>044 742 12 12</v>
          </cell>
          <cell r="L463" t="str">
            <v xml:space="preserve"> </v>
          </cell>
          <cell r="M463" t="str">
            <v>info@autoteile-limmattal.ch</v>
          </cell>
          <cell r="N463" t="str">
            <v xml:space="preserve"> </v>
          </cell>
          <cell r="O463">
            <v>0</v>
          </cell>
          <cell r="P463">
            <v>68</v>
          </cell>
          <cell r="Q463">
            <v>1</v>
          </cell>
          <cell r="R463">
            <v>0</v>
          </cell>
          <cell r="S463" t="str">
            <v xml:space="preserve"> </v>
          </cell>
          <cell r="T463" t="str">
            <v>PKW / SUV / VAN unverändert zu 1. September 2017</v>
          </cell>
          <cell r="U463" t="str">
            <v xml:space="preserve">Cooper 4x4 „Off Road“, Preisanpassung 1.5% </v>
          </cell>
          <cell r="V463" t="str">
            <v xml:space="preserve"> 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 t="str">
            <v xml:space="preserve"> </v>
          </cell>
          <cell r="AE463" t="str">
            <v xml:space="preserve"> 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</row>
        <row r="464">
          <cell r="B464">
            <v>160047</v>
          </cell>
          <cell r="C464" t="str">
            <v>BIG CAR DEALER</v>
          </cell>
          <cell r="D464" t="str">
            <v>BIG CAR DEALER</v>
          </cell>
          <cell r="E464" t="str">
            <v>Allesfuerdeinauto Baumann</v>
          </cell>
          <cell r="F464">
            <v>0</v>
          </cell>
          <cell r="G464" t="str">
            <v>Michael Baumann</v>
          </cell>
          <cell r="H464" t="str">
            <v>Ilgenstrasse 12</v>
          </cell>
          <cell r="I464" t="str">
            <v>8854 Siebnen</v>
          </cell>
          <cell r="J464" t="str">
            <v xml:space="preserve"> </v>
          </cell>
          <cell r="K464" t="str">
            <v xml:space="preserve"> </v>
          </cell>
          <cell r="L464" t="str">
            <v>079 575 03 00</v>
          </cell>
          <cell r="M464" t="str">
            <v>info@allesfuerdeinauto.ch</v>
          </cell>
          <cell r="N464" t="str">
            <v xml:space="preserve"> </v>
          </cell>
          <cell r="O464">
            <v>0</v>
          </cell>
          <cell r="P464">
            <v>68</v>
          </cell>
          <cell r="Q464">
            <v>1</v>
          </cell>
          <cell r="R464">
            <v>0</v>
          </cell>
          <cell r="S464" t="str">
            <v xml:space="preserve"> </v>
          </cell>
          <cell r="T464" t="str">
            <v>PKW / SUV / VAN unverändert zu 1. September 2017</v>
          </cell>
          <cell r="U464" t="str">
            <v xml:space="preserve">Cooper 4x4 „Off Road“, Preisanpassung 1.5% </v>
          </cell>
          <cell r="V464" t="str">
            <v xml:space="preserve"> </v>
          </cell>
          <cell r="W464">
            <v>0</v>
          </cell>
          <cell r="X464">
            <v>0</v>
          </cell>
          <cell r="Y464">
            <v>12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 t="str">
            <v>f85160047mb</v>
          </cell>
          <cell r="AE464" t="str">
            <v xml:space="preserve"> 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8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4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</row>
        <row r="465">
          <cell r="B465">
            <v>160049</v>
          </cell>
          <cell r="C465" t="str">
            <v>CAR DEALER</v>
          </cell>
          <cell r="D465" t="str">
            <v>CAR DEALER</v>
          </cell>
          <cell r="E465" t="str">
            <v>Garage &amp; Transport Bajrami</v>
          </cell>
          <cell r="F465">
            <v>0</v>
          </cell>
          <cell r="G465" t="str">
            <v xml:space="preserve"> </v>
          </cell>
          <cell r="H465" t="str">
            <v>Alte Winterthurerstrasse 108</v>
          </cell>
          <cell r="I465" t="str">
            <v>8304 Wallisellen</v>
          </cell>
          <cell r="J465" t="str">
            <v xml:space="preserve"> </v>
          </cell>
          <cell r="K465" t="str">
            <v>044 830 66 66</v>
          </cell>
          <cell r="L465" t="str">
            <v xml:space="preserve"> </v>
          </cell>
          <cell r="M465" t="str">
            <v>garage-transport@hotmail.com</v>
          </cell>
          <cell r="N465" t="str">
            <v xml:space="preserve"> </v>
          </cell>
          <cell r="O465">
            <v>0</v>
          </cell>
          <cell r="P465">
            <v>68</v>
          </cell>
          <cell r="Q465">
            <v>1</v>
          </cell>
          <cell r="R465">
            <v>0</v>
          </cell>
          <cell r="S465" t="str">
            <v xml:space="preserve"> </v>
          </cell>
          <cell r="T465" t="str">
            <v>PKW / SUV / VAN unverändert zu 1. September 2017</v>
          </cell>
          <cell r="U465" t="str">
            <v xml:space="preserve">Cooper 4x4 „Off Road“, Preisanpassung 1.5% </v>
          </cell>
          <cell r="V465" t="str">
            <v xml:space="preserve"> 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 t="str">
            <v>f85160049lb</v>
          </cell>
          <cell r="AE465" t="str">
            <v xml:space="preserve"> 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</row>
        <row r="466">
          <cell r="B466">
            <v>160050</v>
          </cell>
          <cell r="C466" t="str">
            <v>CAR DEALER</v>
          </cell>
          <cell r="D466" t="str">
            <v>CAR DEALER</v>
          </cell>
          <cell r="E466" t="str">
            <v>Garage Meister</v>
          </cell>
          <cell r="F466">
            <v>0</v>
          </cell>
          <cell r="G466" t="str">
            <v xml:space="preserve"> </v>
          </cell>
          <cell r="H466" t="str">
            <v>Churerstrasse 44</v>
          </cell>
          <cell r="I466" t="str">
            <v>8852 Altendorf</v>
          </cell>
          <cell r="J466" t="str">
            <v xml:space="preserve"> </v>
          </cell>
          <cell r="K466" t="str">
            <v>055 442 59 88</v>
          </cell>
          <cell r="L466" t="str">
            <v xml:space="preserve"> </v>
          </cell>
          <cell r="M466">
            <v>0</v>
          </cell>
          <cell r="N466" t="str">
            <v xml:space="preserve"> </v>
          </cell>
          <cell r="O466">
            <v>0</v>
          </cell>
          <cell r="P466">
            <v>68</v>
          </cell>
          <cell r="Q466">
            <v>1</v>
          </cell>
          <cell r="R466">
            <v>0</v>
          </cell>
          <cell r="S466" t="str">
            <v xml:space="preserve"> </v>
          </cell>
          <cell r="T466" t="str">
            <v>PKW / SUV / VAN unverändert zu 1. September 2017</v>
          </cell>
          <cell r="U466" t="str">
            <v xml:space="preserve">Cooper 4x4 „Off Road“, Preisanpassung 1.5% </v>
          </cell>
          <cell r="V466" t="str">
            <v xml:space="preserve"> </v>
          </cell>
          <cell r="W466">
            <v>0</v>
          </cell>
          <cell r="X466">
            <v>0</v>
          </cell>
          <cell r="Y466">
            <v>2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 t="str">
            <v xml:space="preserve"> </v>
          </cell>
          <cell r="AE466" t="str">
            <v xml:space="preserve"> 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2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</row>
        <row r="467">
          <cell r="B467">
            <v>160052</v>
          </cell>
          <cell r="C467" t="str">
            <v>BIG CAR DEALER</v>
          </cell>
          <cell r="D467" t="str">
            <v>BIG CAR DEALER</v>
          </cell>
          <cell r="E467" t="str">
            <v>Garage A.Moser</v>
          </cell>
          <cell r="F467">
            <v>0</v>
          </cell>
          <cell r="G467" t="str">
            <v xml:space="preserve"> </v>
          </cell>
          <cell r="H467" t="str">
            <v>Hauptstrasse 11</v>
          </cell>
          <cell r="I467" t="str">
            <v>9476 Weite</v>
          </cell>
          <cell r="J467" t="str">
            <v xml:space="preserve"> </v>
          </cell>
          <cell r="K467" t="str">
            <v>081 740 27 61</v>
          </cell>
          <cell r="L467" t="str">
            <v xml:space="preserve"> </v>
          </cell>
          <cell r="M467" t="str">
            <v>autofit.moser@bluewin.ch</v>
          </cell>
          <cell r="N467" t="str">
            <v xml:space="preserve"> </v>
          </cell>
          <cell r="O467">
            <v>0</v>
          </cell>
          <cell r="P467">
            <v>68</v>
          </cell>
          <cell r="Q467">
            <v>1</v>
          </cell>
          <cell r="R467">
            <v>0</v>
          </cell>
          <cell r="S467" t="str">
            <v xml:space="preserve"> </v>
          </cell>
          <cell r="T467" t="str">
            <v>PKW / SUV / VAN unverändert zu 1. September 2017</v>
          </cell>
          <cell r="U467" t="str">
            <v xml:space="preserve">Cooper 4x4 „Off Road“, Preisanpassung 1.5% </v>
          </cell>
          <cell r="V467" t="str">
            <v xml:space="preserve"> </v>
          </cell>
          <cell r="W467">
            <v>0</v>
          </cell>
          <cell r="X467">
            <v>0</v>
          </cell>
          <cell r="Y467">
            <v>1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 t="str">
            <v xml:space="preserve"> </v>
          </cell>
          <cell r="AE467" t="str">
            <v xml:space="preserve"> 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1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</row>
        <row r="468">
          <cell r="B468">
            <v>160054</v>
          </cell>
          <cell r="C468" t="str">
            <v>CAR DEALER</v>
          </cell>
          <cell r="D468" t="str">
            <v>CAR DEALER</v>
          </cell>
          <cell r="E468" t="str">
            <v>Auto-Linea-Corse</v>
          </cell>
          <cell r="F468">
            <v>0</v>
          </cell>
          <cell r="G468" t="str">
            <v xml:space="preserve"> </v>
          </cell>
          <cell r="H468" t="str">
            <v>Schaffhauserstrasse 247</v>
          </cell>
          <cell r="I468" t="str">
            <v>8222 Beringen</v>
          </cell>
          <cell r="J468" t="str">
            <v xml:space="preserve"> </v>
          </cell>
          <cell r="K468" t="str">
            <v>052 685 03 84</v>
          </cell>
          <cell r="L468" t="str">
            <v xml:space="preserve"> </v>
          </cell>
          <cell r="M468" t="str">
            <v>info@auto-linea-corse.ch</v>
          </cell>
          <cell r="N468" t="str">
            <v xml:space="preserve"> </v>
          </cell>
          <cell r="O468">
            <v>0</v>
          </cell>
          <cell r="P468">
            <v>68</v>
          </cell>
          <cell r="Q468">
            <v>1</v>
          </cell>
          <cell r="R468">
            <v>0</v>
          </cell>
          <cell r="S468" t="str">
            <v xml:space="preserve"> </v>
          </cell>
          <cell r="T468" t="str">
            <v>PKW / SUV / VAN unverändert zu 1. September 2017</v>
          </cell>
          <cell r="U468" t="str">
            <v xml:space="preserve">Cooper 4x4 „Off Road“, Preisanpassung 1.5% </v>
          </cell>
          <cell r="V468" t="str">
            <v xml:space="preserve"> 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 t="str">
            <v>f85160054cu</v>
          </cell>
          <cell r="AE468" t="str">
            <v xml:space="preserve"> 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</row>
        <row r="469">
          <cell r="B469">
            <v>160056</v>
          </cell>
          <cell r="C469" t="str">
            <v>RETAILER PLUS UGS</v>
          </cell>
          <cell r="D469" t="str">
            <v>RETAILER PLUS UGS</v>
          </cell>
          <cell r="E469" t="str">
            <v>AUTOTEILE LINTH EMINI</v>
          </cell>
          <cell r="F469">
            <v>0</v>
          </cell>
          <cell r="G469" t="str">
            <v xml:space="preserve"> </v>
          </cell>
          <cell r="H469" t="str">
            <v>Rathausplatz 4</v>
          </cell>
          <cell r="I469" t="str">
            <v>8718 Schaenis</v>
          </cell>
          <cell r="J469" t="str">
            <v xml:space="preserve"> </v>
          </cell>
          <cell r="K469" t="str">
            <v>055 293 51 10</v>
          </cell>
          <cell r="L469" t="str">
            <v xml:space="preserve"> </v>
          </cell>
          <cell r="M469" t="str">
            <v>info@autoteilelinth.ch</v>
          </cell>
          <cell r="N469" t="str">
            <v xml:space="preserve"> </v>
          </cell>
          <cell r="O469">
            <v>0</v>
          </cell>
          <cell r="P469">
            <v>68</v>
          </cell>
          <cell r="Q469">
            <v>1</v>
          </cell>
          <cell r="R469">
            <v>0</v>
          </cell>
          <cell r="S469" t="str">
            <v xml:space="preserve"> </v>
          </cell>
          <cell r="T469" t="str">
            <v>PKW / SUV / VAN unverändert zu 1. September 2017</v>
          </cell>
          <cell r="U469" t="str">
            <v xml:space="preserve">Cooper 4x4 „Off Road“, Preisanpassung 1.5% </v>
          </cell>
          <cell r="V469" t="str">
            <v xml:space="preserve"> 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 t="str">
            <v>f85160056me</v>
          </cell>
          <cell r="AE469" t="str">
            <v xml:space="preserve"> 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</row>
        <row r="470">
          <cell r="B470">
            <v>160059</v>
          </cell>
          <cell r="C470" t="str">
            <v>BIG CAR DEALER</v>
          </cell>
          <cell r="D470" t="str">
            <v>BIG CAR DEALER</v>
          </cell>
          <cell r="E470" t="str">
            <v>TAMINA EXPRESS GMBH</v>
          </cell>
          <cell r="F470" t="str">
            <v>Larry Kollegger</v>
          </cell>
          <cell r="G470" t="str">
            <v xml:space="preserve"> Larry Kolleger</v>
          </cell>
          <cell r="H470" t="str">
            <v>FRIEDHOFSTRASSE 3</v>
          </cell>
          <cell r="I470" t="str">
            <v>7312 PFÄFERS</v>
          </cell>
          <cell r="J470" t="str">
            <v xml:space="preserve"> </v>
          </cell>
          <cell r="K470" t="str">
            <v>079 819 64 22</v>
          </cell>
          <cell r="L470" t="str">
            <v xml:space="preserve"> </v>
          </cell>
          <cell r="M470" t="str">
            <v>taminaexpress@gmail.com</v>
          </cell>
          <cell r="N470" t="str">
            <v xml:space="preserve"> </v>
          </cell>
          <cell r="O470">
            <v>0</v>
          </cell>
          <cell r="P470">
            <v>68</v>
          </cell>
          <cell r="Q470">
            <v>1</v>
          </cell>
          <cell r="R470">
            <v>0</v>
          </cell>
          <cell r="S470" t="str">
            <v xml:space="preserve"> </v>
          </cell>
          <cell r="T470" t="str">
            <v>PKW / SUV / VAN unverändert zu 1. September 2017</v>
          </cell>
          <cell r="U470" t="str">
            <v xml:space="preserve">Cooper 4x4 „Off Road“, Preisanpassung 1.5% </v>
          </cell>
          <cell r="V470" t="str">
            <v xml:space="preserve"> </v>
          </cell>
          <cell r="W470">
            <v>0</v>
          </cell>
          <cell r="X470">
            <v>0</v>
          </cell>
          <cell r="Y470">
            <v>18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 t="str">
            <v xml:space="preserve"> </v>
          </cell>
          <cell r="AE470" t="str">
            <v xml:space="preserve"> 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4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14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</row>
        <row r="471">
          <cell r="B471">
            <v>160061</v>
          </cell>
          <cell r="C471" t="str">
            <v>CAR DEALER</v>
          </cell>
          <cell r="D471" t="str">
            <v>CAR DEALER</v>
          </cell>
          <cell r="E471" t="str">
            <v>TONI SOLER GARAGE</v>
          </cell>
          <cell r="F471">
            <v>0</v>
          </cell>
          <cell r="G471" t="str">
            <v xml:space="preserve"> </v>
          </cell>
          <cell r="H471" t="str">
            <v>VIGELA 7A</v>
          </cell>
          <cell r="I471" t="str">
            <v>7148 LUMBRAIN</v>
          </cell>
          <cell r="J471" t="str">
            <v xml:space="preserve"> </v>
          </cell>
          <cell r="K471" t="str">
            <v>081 931 19 59</v>
          </cell>
          <cell r="L471" t="str">
            <v xml:space="preserve"> </v>
          </cell>
          <cell r="M471" t="str">
            <v>garage-soler@bluewin.ch</v>
          </cell>
          <cell r="N471" t="str">
            <v xml:space="preserve"> </v>
          </cell>
          <cell r="O471">
            <v>0</v>
          </cell>
          <cell r="P471">
            <v>68</v>
          </cell>
          <cell r="Q471">
            <v>1</v>
          </cell>
          <cell r="R471">
            <v>0</v>
          </cell>
          <cell r="S471" t="str">
            <v xml:space="preserve"> </v>
          </cell>
          <cell r="T471" t="str">
            <v>PKW / SUV / VAN unverändert zu 1. September 2017</v>
          </cell>
          <cell r="U471" t="str">
            <v xml:space="preserve">Cooper 4x4 „Off Road“, Preisanpassung 1.5% </v>
          </cell>
          <cell r="V471" t="str">
            <v xml:space="preserve"> </v>
          </cell>
          <cell r="W471">
            <v>0</v>
          </cell>
          <cell r="X471">
            <v>0</v>
          </cell>
          <cell r="Y471">
            <v>40</v>
          </cell>
          <cell r="Z471">
            <v>0.7</v>
          </cell>
          <cell r="AA471">
            <v>28</v>
          </cell>
          <cell r="AB471">
            <v>0</v>
          </cell>
          <cell r="AC471">
            <v>0</v>
          </cell>
          <cell r="AD471" t="str">
            <v xml:space="preserve"> </v>
          </cell>
          <cell r="AE471" t="str">
            <v xml:space="preserve"> 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40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24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4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>
            <v>0</v>
          </cell>
          <cell r="CO471">
            <v>0</v>
          </cell>
          <cell r="CP471">
            <v>0</v>
          </cell>
          <cell r="CQ471">
            <v>0</v>
          </cell>
          <cell r="CR471">
            <v>0</v>
          </cell>
          <cell r="CS471">
            <v>0</v>
          </cell>
          <cell r="CT471">
            <v>0</v>
          </cell>
          <cell r="CU471">
            <v>0</v>
          </cell>
          <cell r="CV471">
            <v>0</v>
          </cell>
          <cell r="CW471">
            <v>0</v>
          </cell>
        </row>
        <row r="472">
          <cell r="B472">
            <v>160062</v>
          </cell>
          <cell r="C472" t="str">
            <v>CAR DEALER</v>
          </cell>
          <cell r="D472" t="str">
            <v>CAR DEALER</v>
          </cell>
          <cell r="E472" t="str">
            <v>BORIS CAR GMBH</v>
          </cell>
          <cell r="F472">
            <v>0</v>
          </cell>
          <cell r="G472" t="str">
            <v xml:space="preserve"> </v>
          </cell>
          <cell r="H472" t="str">
            <v>HERAWISWEG 11</v>
          </cell>
          <cell r="I472" t="str">
            <v>7203 TRIMMIS</v>
          </cell>
          <cell r="J472" t="str">
            <v xml:space="preserve"> </v>
          </cell>
          <cell r="K472" t="str">
            <v>081 284 01 28</v>
          </cell>
          <cell r="L472" t="str">
            <v xml:space="preserve"> </v>
          </cell>
          <cell r="M472" t="str">
            <v>hangartner@boriscar.ch</v>
          </cell>
          <cell r="N472" t="str">
            <v xml:space="preserve"> </v>
          </cell>
          <cell r="O472">
            <v>0</v>
          </cell>
          <cell r="P472">
            <v>68</v>
          </cell>
          <cell r="Q472">
            <v>1</v>
          </cell>
          <cell r="R472">
            <v>0</v>
          </cell>
          <cell r="S472" t="str">
            <v xml:space="preserve"> </v>
          </cell>
          <cell r="T472" t="str">
            <v>PKW / SUV / VAN unverändert zu 1. September 2017</v>
          </cell>
          <cell r="U472" t="str">
            <v xml:space="preserve">Cooper 4x4 „Off Road“, Preisanpassung 1.5% </v>
          </cell>
          <cell r="V472" t="str">
            <v xml:space="preserve"> 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 t="str">
            <v xml:space="preserve"> </v>
          </cell>
          <cell r="AE472" t="str">
            <v xml:space="preserve"> 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</row>
        <row r="473">
          <cell r="B473">
            <v>160071</v>
          </cell>
          <cell r="C473" t="str">
            <v>CAR DEALER</v>
          </cell>
          <cell r="D473" t="str">
            <v>CAR DEALER</v>
          </cell>
          <cell r="E473" t="str">
            <v>GARAGE GANI AG</v>
          </cell>
          <cell r="F473">
            <v>0</v>
          </cell>
          <cell r="G473" t="str">
            <v xml:space="preserve"> </v>
          </cell>
          <cell r="H473" t="str">
            <v>HALDENSTRASSE 7</v>
          </cell>
          <cell r="I473" t="str">
            <v>8181 HÖRI</v>
          </cell>
          <cell r="J473" t="str">
            <v xml:space="preserve"> </v>
          </cell>
          <cell r="K473" t="str">
            <v>044 444 04 01</v>
          </cell>
          <cell r="L473" t="str">
            <v xml:space="preserve"> </v>
          </cell>
          <cell r="M473" t="str">
            <v>info@garage-gani.ch</v>
          </cell>
          <cell r="N473" t="str">
            <v xml:space="preserve"> </v>
          </cell>
          <cell r="O473">
            <v>0</v>
          </cell>
          <cell r="P473">
            <v>68</v>
          </cell>
          <cell r="Q473">
            <v>1</v>
          </cell>
          <cell r="R473">
            <v>0</v>
          </cell>
          <cell r="S473" t="str">
            <v xml:space="preserve"> </v>
          </cell>
          <cell r="T473" t="str">
            <v>PKW / SUV / VAN unverändert zu 1. September 2017</v>
          </cell>
          <cell r="U473" t="str">
            <v xml:space="preserve">Cooper 4x4 „Off Road“, Preisanpassung 1.5% </v>
          </cell>
          <cell r="V473" t="str">
            <v xml:space="preserve"> </v>
          </cell>
          <cell r="W473">
            <v>0</v>
          </cell>
          <cell r="X473">
            <v>0</v>
          </cell>
          <cell r="Y473">
            <v>32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 t="str">
            <v>F85160071</v>
          </cell>
          <cell r="AE473" t="str">
            <v xml:space="preserve"> 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32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</row>
        <row r="474">
          <cell r="B474">
            <v>160074</v>
          </cell>
          <cell r="C474" t="str">
            <v>RETAILER PLUS PREMIO</v>
          </cell>
          <cell r="D474" t="str">
            <v>RETAILER PLUS PREMIO</v>
          </cell>
          <cell r="E474" t="str">
            <v>CARPOINT-UZWIL</v>
          </cell>
          <cell r="F474" t="str">
            <v xml:space="preserve"> </v>
          </cell>
          <cell r="G474" t="str">
            <v>Renato Toscanelli</v>
          </cell>
          <cell r="H474" t="str">
            <v>FABRIKSTRASSE 2</v>
          </cell>
          <cell r="I474" t="str">
            <v>9240 UZWIL</v>
          </cell>
          <cell r="J474" t="str">
            <v xml:space="preserve"> </v>
          </cell>
          <cell r="K474" t="str">
            <v xml:space="preserve">071 951 99 77 </v>
          </cell>
          <cell r="L474" t="str">
            <v xml:space="preserve"> </v>
          </cell>
          <cell r="M474" t="str">
            <v>info@carpoint-uzwil.ch</v>
          </cell>
          <cell r="N474" t="str">
            <v xml:space="preserve"> </v>
          </cell>
          <cell r="O474">
            <v>0</v>
          </cell>
          <cell r="P474">
            <v>68</v>
          </cell>
          <cell r="Q474">
            <v>1</v>
          </cell>
          <cell r="R474">
            <v>0</v>
          </cell>
          <cell r="S474">
            <v>0</v>
          </cell>
          <cell r="T474" t="str">
            <v>PKW / SUV / VAN unverändert zu 1. September 2017</v>
          </cell>
          <cell r="U474" t="str">
            <v xml:space="preserve">Cooper 4x4 „Off Road“, Preisanpassung 1.5% 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10</v>
          </cell>
          <cell r="AB474">
            <v>0</v>
          </cell>
          <cell r="AC474">
            <v>0</v>
          </cell>
          <cell r="AD474" t="str">
            <v>F85160074rt</v>
          </cell>
          <cell r="AE474" t="str">
            <v>Wednesd@y2017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6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4</v>
          </cell>
          <cell r="BU474">
            <v>0</v>
          </cell>
          <cell r="BV474">
            <v>0</v>
          </cell>
        </row>
        <row r="475">
          <cell r="B475">
            <v>170013</v>
          </cell>
          <cell r="C475" t="str">
            <v>RETAILER PLUS LARGE</v>
          </cell>
          <cell r="D475" t="str">
            <v>RETAILER PLUS LARGE</v>
          </cell>
          <cell r="E475" t="str">
            <v>VERLINGIERI MARCO</v>
          </cell>
          <cell r="F475" t="str">
            <v>MITARBEITER COOPER</v>
          </cell>
          <cell r="G475" t="str">
            <v>Marco Verlingieri</v>
          </cell>
          <cell r="H475" t="str">
            <v>Aachstrasse 13</v>
          </cell>
          <cell r="I475" t="str">
            <v>9327 Tübach</v>
          </cell>
          <cell r="J475">
            <v>0</v>
          </cell>
          <cell r="K475" t="str">
            <v>079 872 30 39</v>
          </cell>
          <cell r="L475">
            <v>0</v>
          </cell>
          <cell r="M475" t="str">
            <v>mverlingieri@coopertire.com</v>
          </cell>
          <cell r="N475" t="str">
            <v xml:space="preserve"> </v>
          </cell>
          <cell r="O475">
            <v>0</v>
          </cell>
          <cell r="P475">
            <v>68</v>
          </cell>
          <cell r="Q475">
            <v>0</v>
          </cell>
          <cell r="R475">
            <v>0</v>
          </cell>
          <cell r="S475">
            <v>0</v>
          </cell>
          <cell r="T475" t="str">
            <v>PKW / SUV / VAN unverändert zu 1. September 2017</v>
          </cell>
          <cell r="U475" t="str">
            <v xml:space="preserve">Cooper 4x4 „Off Road“, Preisanpassung 1.5% </v>
          </cell>
          <cell r="V475" t="str">
            <v xml:space="preserve"> 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4</v>
          </cell>
          <cell r="AB475">
            <v>0</v>
          </cell>
          <cell r="AC475">
            <v>0</v>
          </cell>
          <cell r="AD475" t="str">
            <v>F85170013mv</v>
          </cell>
          <cell r="AE475" t="str">
            <v xml:space="preserve"> 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4</v>
          </cell>
          <cell r="BN475">
            <v>0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</row>
        <row r="476">
          <cell r="B476">
            <v>170014</v>
          </cell>
          <cell r="C476" t="str">
            <v>RETAILER</v>
          </cell>
          <cell r="D476" t="str">
            <v>RETAILER</v>
          </cell>
          <cell r="E476" t="str">
            <v>PNEUCENTER PURIC - ST. GALLEN</v>
          </cell>
          <cell r="F476" t="str">
            <v xml:space="preserve"> </v>
          </cell>
          <cell r="G476" t="str">
            <v>Milan Puric</v>
          </cell>
          <cell r="H476" t="str">
            <v>FÜRSTENLANDSTRASSE 49</v>
          </cell>
          <cell r="I476" t="str">
            <v>9000 ST.GALLEN</v>
          </cell>
          <cell r="J476" t="str">
            <v xml:space="preserve"> </v>
          </cell>
          <cell r="K476" t="str">
            <v>071 222 21 14</v>
          </cell>
          <cell r="L476" t="str">
            <v>079 793 29 22</v>
          </cell>
          <cell r="M476" t="str">
            <v>info@pneucenter-sg.ch</v>
          </cell>
          <cell r="N476" t="str">
            <v xml:space="preserve"> </v>
          </cell>
          <cell r="O476">
            <v>0</v>
          </cell>
          <cell r="P476">
            <v>68</v>
          </cell>
          <cell r="Q476">
            <v>1</v>
          </cell>
          <cell r="R476">
            <v>0</v>
          </cell>
          <cell r="S476" t="str">
            <v xml:space="preserve"> </v>
          </cell>
          <cell r="T476" t="str">
            <v>PKW / SUV / VAN unverändert zu 1. September 2017</v>
          </cell>
          <cell r="U476" t="str">
            <v xml:space="preserve">Cooper 4x4 „Off Road“, Preisanpassung 1.5% 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12</v>
          </cell>
          <cell r="AB476">
            <v>0</v>
          </cell>
          <cell r="AC476">
            <v>0</v>
          </cell>
          <cell r="AD476" t="str">
            <v>F85170014mp</v>
          </cell>
          <cell r="AE476" t="str">
            <v>Welcome@123%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8</v>
          </cell>
          <cell r="BJ476">
            <v>0</v>
          </cell>
          <cell r="BK476">
            <v>0</v>
          </cell>
          <cell r="BL476">
            <v>8</v>
          </cell>
          <cell r="BM476">
            <v>12</v>
          </cell>
          <cell r="BN476">
            <v>43009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</row>
        <row r="477">
          <cell r="B477">
            <v>170015</v>
          </cell>
          <cell r="C477" t="str">
            <v>REATILER PLUS</v>
          </cell>
          <cell r="D477" t="str">
            <v>RETAILER PLUS</v>
          </cell>
          <cell r="E477" t="str">
            <v>EXPRESS GARAGE SCHULZE</v>
          </cell>
          <cell r="F477" t="str">
            <v xml:space="preserve"> </v>
          </cell>
          <cell r="G477" t="str">
            <v>Andreas Schulze</v>
          </cell>
          <cell r="H477" t="str">
            <v>ZOLLSTRASSE 95</v>
          </cell>
          <cell r="I477" t="str">
            <v>8212 NEUHAUSEN AM REHEINFALL</v>
          </cell>
          <cell r="J477" t="str">
            <v xml:space="preserve"> </v>
          </cell>
          <cell r="K477" t="str">
            <v>052 670 00 96</v>
          </cell>
          <cell r="L477" t="str">
            <v>079 727 83 98</v>
          </cell>
          <cell r="M477" t="str">
            <v>a.schulze@miconpneu.ch</v>
          </cell>
          <cell r="N477" t="str">
            <v xml:space="preserve"> </v>
          </cell>
          <cell r="O477">
            <v>0</v>
          </cell>
          <cell r="P477">
            <v>68</v>
          </cell>
          <cell r="Q477">
            <v>1</v>
          </cell>
          <cell r="R477">
            <v>0</v>
          </cell>
          <cell r="S477">
            <v>0</v>
          </cell>
          <cell r="T477" t="str">
            <v>PKW / SUV / VAN unverändert zu 1. September 2017</v>
          </cell>
          <cell r="U477" t="str">
            <v xml:space="preserve">Cooper 4x4 „Off Road“, Preisanpassung 1.5% 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 t="str">
            <v>F85170015as</v>
          </cell>
          <cell r="AE477" t="str">
            <v>Welcome@123%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</row>
        <row r="478">
          <cell r="B478">
            <v>170016</v>
          </cell>
          <cell r="C478" t="str">
            <v>RETAILER PLUS UGS</v>
          </cell>
          <cell r="D478" t="str">
            <v>RETAILER PLUS UGS</v>
          </cell>
          <cell r="E478" t="str">
            <v>CARON FAHRZEUGTECHNIK AG</v>
          </cell>
          <cell r="F478">
            <v>0</v>
          </cell>
          <cell r="G478" t="str">
            <v>Stephan Höfferer</v>
          </cell>
          <cell r="H478" t="str">
            <v>EICHWEG 15</v>
          </cell>
          <cell r="I478" t="str">
            <v>9450 ALTSTÄTTEN</v>
          </cell>
          <cell r="J478" t="str">
            <v xml:space="preserve"> </v>
          </cell>
          <cell r="K478" t="str">
            <v>071 763 63 40</v>
          </cell>
          <cell r="L478" t="str">
            <v>071 763 63 60</v>
          </cell>
          <cell r="M478" t="str">
            <v>hoefferer@caron-fahrzeugtechnik.ch</v>
          </cell>
          <cell r="N478" t="str">
            <v xml:space="preserve"> </v>
          </cell>
          <cell r="O478">
            <v>0</v>
          </cell>
          <cell r="P478">
            <v>68</v>
          </cell>
          <cell r="Q478">
            <v>1</v>
          </cell>
          <cell r="R478">
            <v>0</v>
          </cell>
          <cell r="S478" t="str">
            <v xml:space="preserve"> </v>
          </cell>
          <cell r="T478" t="str">
            <v>PKW / SUV / VAN unverändert zu 1. September 2017</v>
          </cell>
          <cell r="U478" t="str">
            <v xml:space="preserve">Cooper 4x4 „Off Road“, Preisanpassung 1.5% </v>
          </cell>
          <cell r="V478" t="str">
            <v xml:space="preserve"> 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48</v>
          </cell>
          <cell r="AB478">
            <v>0</v>
          </cell>
          <cell r="AC478">
            <v>0</v>
          </cell>
          <cell r="AD478" t="str">
            <v>F85170016sh</v>
          </cell>
          <cell r="AE478" t="str">
            <v>Web^0!2#*6%4$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48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</row>
        <row r="479">
          <cell r="B479">
            <v>170023</v>
          </cell>
          <cell r="C479" t="str">
            <v>CAR DEALER</v>
          </cell>
          <cell r="D479" t="str">
            <v>CAR DEALER</v>
          </cell>
          <cell r="E479" t="str">
            <v>ELI GARAGE</v>
          </cell>
          <cell r="F479" t="str">
            <v xml:space="preserve"> </v>
          </cell>
          <cell r="G479" t="str">
            <v>Kalo Eli</v>
          </cell>
          <cell r="H479" t="str">
            <v>Schaffhauserstrasse 81</v>
          </cell>
          <cell r="I479" t="str">
            <v>8302 KLOTEN</v>
          </cell>
          <cell r="J479" t="str">
            <v xml:space="preserve"> </v>
          </cell>
          <cell r="K479" t="str">
            <v>043 305 22 22</v>
          </cell>
          <cell r="L479" t="str">
            <v>076 309 79 49</v>
          </cell>
          <cell r="M479" t="str">
            <v>eli.kalo@hotmail.com</v>
          </cell>
          <cell r="N479" t="str">
            <v xml:space="preserve"> </v>
          </cell>
          <cell r="O479">
            <v>0</v>
          </cell>
          <cell r="P479">
            <v>68</v>
          </cell>
          <cell r="Q479">
            <v>1</v>
          </cell>
          <cell r="R479">
            <v>0</v>
          </cell>
          <cell r="S479" t="str">
            <v>Kontonummer eröffnen</v>
          </cell>
          <cell r="T479" t="str">
            <v>PKW / SUV / VAN unverändert zu 1. September 2017</v>
          </cell>
          <cell r="U479" t="str">
            <v xml:space="preserve">Cooper 4x4 „Off Road“, Preisanpassung 1.5% </v>
          </cell>
          <cell r="V479" t="str">
            <v xml:space="preserve"> 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 t="str">
            <v>F85170023ek</v>
          </cell>
          <cell r="AE479" t="str">
            <v>Spring@2017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</row>
        <row r="480">
          <cell r="B480">
            <v>170025</v>
          </cell>
          <cell r="C480" t="str">
            <v>RETAILER</v>
          </cell>
          <cell r="D480" t="str">
            <v>RETAILER</v>
          </cell>
          <cell r="E480" t="str">
            <v>PNEU ANDY AG</v>
          </cell>
          <cell r="F480" t="str">
            <v xml:space="preserve"> </v>
          </cell>
          <cell r="G480" t="str">
            <v>Andreas Aeple</v>
          </cell>
          <cell r="H480" t="str">
            <v>EGELSRÜTISTRASSE 6</v>
          </cell>
          <cell r="I480" t="str">
            <v>9032 ENGELBURG</v>
          </cell>
          <cell r="J480" t="str">
            <v xml:space="preserve"> </v>
          </cell>
          <cell r="K480" t="str">
            <v>076 331 53 73</v>
          </cell>
          <cell r="L480" t="str">
            <v>076 400 18 50</v>
          </cell>
          <cell r="M480" t="str">
            <v>info@pneu-andy.ch</v>
          </cell>
          <cell r="N480" t="str">
            <v xml:space="preserve"> </v>
          </cell>
          <cell r="O480">
            <v>0</v>
          </cell>
          <cell r="P480">
            <v>68</v>
          </cell>
          <cell r="Q480">
            <v>1</v>
          </cell>
          <cell r="R480">
            <v>0</v>
          </cell>
          <cell r="S480">
            <v>0</v>
          </cell>
          <cell r="T480" t="str">
            <v>PKW / SUV / VAN unverändert zu 1. September 2017</v>
          </cell>
          <cell r="U480" t="str">
            <v xml:space="preserve">Cooper 4x4 „Off Road“, Preisanpassung 1.5% 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 t="str">
            <v xml:space="preserve"> </v>
          </cell>
          <cell r="AE480" t="str">
            <v xml:space="preserve"> 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</row>
        <row r="481">
          <cell r="B481" t="str">
            <v>HASY</v>
          </cell>
          <cell r="C481" t="str">
            <v>RETAILER</v>
          </cell>
          <cell r="D481" t="str">
            <v>RETAILER</v>
          </cell>
          <cell r="E481" t="str">
            <v>PNEUHAUS HASY</v>
          </cell>
          <cell r="F481">
            <v>0</v>
          </cell>
          <cell r="G481" t="str">
            <v>Hanspeter Schefer</v>
          </cell>
          <cell r="H481" t="str">
            <v>MEHLSTERBÜHL 280</v>
          </cell>
          <cell r="I481" t="str">
            <v>9055 BÜHLER</v>
          </cell>
          <cell r="J481" t="str">
            <v xml:space="preserve"> </v>
          </cell>
          <cell r="K481" t="str">
            <v xml:space="preserve"> </v>
          </cell>
          <cell r="L481" t="str">
            <v xml:space="preserve"> </v>
          </cell>
          <cell r="M481" t="str">
            <v xml:space="preserve"> </v>
          </cell>
          <cell r="N481" t="str">
            <v xml:space="preserve"> </v>
          </cell>
          <cell r="O481">
            <v>0</v>
          </cell>
          <cell r="P481">
            <v>68</v>
          </cell>
          <cell r="Q481">
            <v>1</v>
          </cell>
          <cell r="R481">
            <v>0</v>
          </cell>
          <cell r="S481" t="str">
            <v xml:space="preserve"> </v>
          </cell>
          <cell r="T481" t="str">
            <v>PKW / SUV / VAN unverändert zu 1. September 2017</v>
          </cell>
          <cell r="U481" t="str">
            <v xml:space="preserve">Cooper 4x4 „Off Road“, Preisanpassung 1.5% 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 t="str">
            <v xml:space="preserve"> </v>
          </cell>
          <cell r="AE481" t="str">
            <v xml:space="preserve"> 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</row>
        <row r="482">
          <cell r="B482" t="str">
            <v>RETAILER</v>
          </cell>
          <cell r="C482" t="str">
            <v>RETAILER</v>
          </cell>
          <cell r="D482" t="str">
            <v>RETAILER</v>
          </cell>
          <cell r="E482" t="str">
            <v xml:space="preserve"> </v>
          </cell>
          <cell r="F482" t="str">
            <v xml:space="preserve"> </v>
          </cell>
          <cell r="G482" t="str">
            <v xml:space="preserve"> </v>
          </cell>
          <cell r="H482" t="str">
            <v xml:space="preserve"> </v>
          </cell>
          <cell r="I482" t="str">
            <v xml:space="preserve"> </v>
          </cell>
          <cell r="J482" t="str">
            <v xml:space="preserve"> </v>
          </cell>
          <cell r="K482" t="str">
            <v xml:space="preserve"> </v>
          </cell>
          <cell r="L482" t="str">
            <v xml:space="preserve"> </v>
          </cell>
          <cell r="M482" t="str">
            <v xml:space="preserve"> </v>
          </cell>
          <cell r="N482" t="str">
            <v xml:space="preserve"> </v>
          </cell>
          <cell r="O482">
            <v>0</v>
          </cell>
          <cell r="P482">
            <v>68</v>
          </cell>
          <cell r="Q482">
            <v>0</v>
          </cell>
          <cell r="R482">
            <v>0</v>
          </cell>
          <cell r="S482" t="str">
            <v xml:space="preserve"> </v>
          </cell>
          <cell r="T482" t="str">
            <v>PKW / SUV / VAN unverändert zu 1. September 2017</v>
          </cell>
          <cell r="U482" t="str">
            <v xml:space="preserve">Cooper 4x4 „Off Road“, Preisanpassung 1.5% </v>
          </cell>
          <cell r="V482" t="str">
            <v xml:space="preserve"> 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 t="str">
            <v xml:space="preserve"> </v>
          </cell>
          <cell r="AE482" t="str">
            <v xml:space="preserve"> </v>
          </cell>
          <cell r="AF482">
            <v>0</v>
          </cell>
          <cell r="AG482">
            <v>150</v>
          </cell>
          <cell r="AH482">
            <v>50</v>
          </cell>
          <cell r="AI482">
            <v>0</v>
          </cell>
          <cell r="AJ482">
            <v>200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200</v>
          </cell>
          <cell r="AV482">
            <v>100</v>
          </cell>
          <cell r="AW482">
            <v>0</v>
          </cell>
          <cell r="AX482">
            <v>300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</row>
        <row r="483">
          <cell r="B483" t="str">
            <v>RETAILER</v>
          </cell>
          <cell r="C483" t="str">
            <v>RETAILER</v>
          </cell>
          <cell r="D483" t="str">
            <v>RETAILER</v>
          </cell>
          <cell r="E483" t="str">
            <v>TESTKUNDEN ZUM KOPIEREN</v>
          </cell>
          <cell r="F483" t="str">
            <v xml:space="preserve"> </v>
          </cell>
          <cell r="G483" t="str">
            <v>TESTER</v>
          </cell>
          <cell r="H483" t="str">
            <v>TEST</v>
          </cell>
          <cell r="I483" t="str">
            <v>TEST</v>
          </cell>
          <cell r="J483" t="str">
            <v xml:space="preserve"> </v>
          </cell>
          <cell r="K483" t="str">
            <v>TEST</v>
          </cell>
          <cell r="L483" t="str">
            <v xml:space="preserve"> </v>
          </cell>
          <cell r="M483" t="str">
            <v>TEST</v>
          </cell>
          <cell r="N483" t="str">
            <v xml:space="preserve"> </v>
          </cell>
          <cell r="O483">
            <v>0</v>
          </cell>
          <cell r="P483">
            <v>68</v>
          </cell>
          <cell r="Q483">
            <v>0</v>
          </cell>
          <cell r="R483">
            <v>0</v>
          </cell>
          <cell r="S483" t="str">
            <v xml:space="preserve"> </v>
          </cell>
          <cell r="T483" t="str">
            <v>PKW / SUV / VAN unverändert zu 1. September 2017</v>
          </cell>
          <cell r="U483" t="str">
            <v xml:space="preserve">Cooper 4x4 „Off Road“, Preisanpassung 1.5% </v>
          </cell>
          <cell r="V483" t="str">
            <v xml:space="preserve"> 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 t="str">
            <v xml:space="preserve"> </v>
          </cell>
          <cell r="AE483" t="str">
            <v xml:space="preserve"> 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</row>
        <row r="484">
          <cell r="B484" t="str">
            <v>RETAILER PLUS</v>
          </cell>
          <cell r="C484" t="str">
            <v>RETAILER PLUS</v>
          </cell>
          <cell r="D484" t="str">
            <v>RETAILER PLUS</v>
          </cell>
          <cell r="E484" t="str">
            <v xml:space="preserve"> </v>
          </cell>
          <cell r="F484" t="str">
            <v xml:space="preserve"> </v>
          </cell>
          <cell r="G484" t="str">
            <v xml:space="preserve"> </v>
          </cell>
          <cell r="H484" t="str">
            <v xml:space="preserve"> </v>
          </cell>
          <cell r="I484" t="str">
            <v xml:space="preserve"> </v>
          </cell>
          <cell r="J484" t="str">
            <v xml:space="preserve"> </v>
          </cell>
          <cell r="K484" t="str">
            <v xml:space="preserve">  </v>
          </cell>
          <cell r="L484" t="str">
            <v xml:space="preserve"> </v>
          </cell>
          <cell r="M484" t="str">
            <v xml:space="preserve"> </v>
          </cell>
          <cell r="N484" t="str">
            <v xml:space="preserve"> </v>
          </cell>
          <cell r="O484">
            <v>0</v>
          </cell>
          <cell r="P484">
            <v>68</v>
          </cell>
          <cell r="Q484">
            <v>0</v>
          </cell>
          <cell r="R484">
            <v>0</v>
          </cell>
          <cell r="S484" t="str">
            <v xml:space="preserve"> </v>
          </cell>
          <cell r="T484" t="str">
            <v>PKW / SUV / VAN unverändert zu 1. September 2017</v>
          </cell>
          <cell r="U484" t="str">
            <v xml:space="preserve">Cooper 4x4 „Off Road“, Preisanpassung 1.5% </v>
          </cell>
          <cell r="V484" t="str">
            <v xml:space="preserve"> 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 t="str">
            <v xml:space="preserve"> </v>
          </cell>
          <cell r="AE484" t="str">
            <v xml:space="preserve"> 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</row>
        <row r="485">
          <cell r="B485" t="str">
            <v>RETAILER PLUS LARGE</v>
          </cell>
          <cell r="C485" t="str">
            <v>RETAILER PLUS LARGE</v>
          </cell>
          <cell r="D485" t="str">
            <v>RETAILER PLUS LARGE</v>
          </cell>
          <cell r="E485" t="str">
            <v xml:space="preserve"> </v>
          </cell>
          <cell r="F485" t="str">
            <v xml:space="preserve"> </v>
          </cell>
          <cell r="G485" t="str">
            <v xml:space="preserve"> </v>
          </cell>
          <cell r="H485" t="str">
            <v xml:space="preserve"> </v>
          </cell>
          <cell r="I485" t="str">
            <v xml:space="preserve"> </v>
          </cell>
          <cell r="J485" t="str">
            <v xml:space="preserve"> </v>
          </cell>
          <cell r="K485" t="str">
            <v xml:space="preserve"> </v>
          </cell>
          <cell r="L485" t="str">
            <v xml:space="preserve"> </v>
          </cell>
          <cell r="M485" t="str">
            <v xml:space="preserve"> </v>
          </cell>
          <cell r="N485" t="str">
            <v xml:space="preserve"> </v>
          </cell>
          <cell r="O485">
            <v>0</v>
          </cell>
          <cell r="P485">
            <v>68</v>
          </cell>
          <cell r="Q485">
            <v>0</v>
          </cell>
          <cell r="R485">
            <v>0</v>
          </cell>
          <cell r="S485" t="str">
            <v xml:space="preserve"> </v>
          </cell>
          <cell r="T485" t="str">
            <v>PKW / SUV / VAN unverändert zu 1. September 2017</v>
          </cell>
          <cell r="U485" t="str">
            <v xml:space="preserve">Cooper 4x4 „Off Road“, Preisanpassung 1.5% </v>
          </cell>
          <cell r="V485" t="str">
            <v xml:space="preserve"> 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 t="str">
            <v xml:space="preserve"> </v>
          </cell>
          <cell r="AE485" t="str">
            <v xml:space="preserve"> 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</row>
        <row r="486">
          <cell r="B486">
            <v>0</v>
          </cell>
          <cell r="C486">
            <v>0</v>
          </cell>
          <cell r="D486">
            <v>0</v>
          </cell>
          <cell r="E486" t="str">
            <v>ADAM TOURING TRIESEN FL</v>
          </cell>
          <cell r="F486">
            <v>0</v>
          </cell>
          <cell r="G486">
            <v>0</v>
          </cell>
          <cell r="H486" t="str">
            <v>MESSINASTRASSE 35</v>
          </cell>
          <cell r="I486" t="str">
            <v>9495 TIRSEN FL</v>
          </cell>
          <cell r="J486" t="str">
            <v>ADAM TOURING</v>
          </cell>
          <cell r="K486">
            <v>4233923455</v>
          </cell>
          <cell r="L486">
            <v>0</v>
          </cell>
          <cell r="M486" t="str">
            <v>triesen@adam-touring.ch</v>
          </cell>
          <cell r="N486" t="str">
            <v xml:space="preserve"> </v>
          </cell>
          <cell r="O486">
            <v>0</v>
          </cell>
          <cell r="P486">
            <v>68</v>
          </cell>
          <cell r="Q486">
            <v>1</v>
          </cell>
          <cell r="R486">
            <v>0</v>
          </cell>
          <cell r="S486">
            <v>0</v>
          </cell>
          <cell r="T486" t="str">
            <v>PKW / SUV / VAN unverändert zu 1. September 2017</v>
          </cell>
          <cell r="U486" t="str">
            <v xml:space="preserve">Cooper 4x4 „Off Road“, Preisanpassung 1.5% 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 t="str">
            <v xml:space="preserve"> </v>
          </cell>
          <cell r="AE486" t="str">
            <v xml:space="preserve"> 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</row>
        <row r="487">
          <cell r="B487">
            <v>1076</v>
          </cell>
          <cell r="C487" t="str">
            <v xml:space="preserve"> </v>
          </cell>
          <cell r="D487" t="str">
            <v xml:space="preserve"> </v>
          </cell>
          <cell r="E487" t="str">
            <v>ADAM TOURING GMBH</v>
          </cell>
          <cell r="F487" t="str">
            <v>ZENTRALVERWALTUNG</v>
          </cell>
          <cell r="G487" t="str">
            <v xml:space="preserve"> </v>
          </cell>
          <cell r="H487" t="str">
            <v>WÄSSERMATTSTRASSE 3</v>
          </cell>
          <cell r="I487" t="str">
            <v>5001 AARAU</v>
          </cell>
          <cell r="J487" t="str">
            <v xml:space="preserve"> </v>
          </cell>
          <cell r="K487" t="str">
            <v>058 200 79 90</v>
          </cell>
          <cell r="L487" t="str">
            <v xml:space="preserve"> </v>
          </cell>
          <cell r="M487" t="str">
            <v>e-invoice.chat@adam-touring.ch</v>
          </cell>
          <cell r="N487" t="str">
            <v>andre.gut@adam-touring.ch</v>
          </cell>
          <cell r="O487">
            <v>0</v>
          </cell>
          <cell r="P487">
            <v>79</v>
          </cell>
          <cell r="Q487">
            <v>1</v>
          </cell>
          <cell r="R487">
            <v>0</v>
          </cell>
          <cell r="S487" t="str">
            <v xml:space="preserve"> </v>
          </cell>
          <cell r="T487" t="str">
            <v>PKW / SUV / VAN unverändert zu 1. September 2017</v>
          </cell>
          <cell r="U487" t="str">
            <v xml:space="preserve">Cooper 4x4 „Off Road“, Preisanpassung 1.5% </v>
          </cell>
          <cell r="V487" t="str">
            <v xml:space="preserve"> </v>
          </cell>
          <cell r="W487">
            <v>461</v>
          </cell>
          <cell r="X487">
            <v>1.2060737527114966</v>
          </cell>
          <cell r="Y487">
            <v>556</v>
          </cell>
          <cell r="Z487">
            <v>0.6079136690647482</v>
          </cell>
          <cell r="AA487">
            <v>338</v>
          </cell>
          <cell r="AB487">
            <v>0</v>
          </cell>
          <cell r="AC487">
            <v>0</v>
          </cell>
          <cell r="AD487" t="str">
            <v>f85001076aw</v>
          </cell>
          <cell r="AE487" t="str">
            <v xml:space="preserve"> 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232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229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337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219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117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221</v>
          </cell>
          <cell r="BU487">
            <v>0</v>
          </cell>
          <cell r="BV487">
            <v>0</v>
          </cell>
        </row>
        <row r="488">
          <cell r="B488">
            <v>1774</v>
          </cell>
          <cell r="C488" t="str">
            <v xml:space="preserve"> </v>
          </cell>
          <cell r="D488" t="str">
            <v xml:space="preserve"> </v>
          </cell>
          <cell r="E488" t="str">
            <v>PNEU EGGER AG</v>
          </cell>
          <cell r="F488" t="str">
            <v>GESAMTLEITUNG</v>
          </cell>
          <cell r="G488" t="str">
            <v xml:space="preserve"> </v>
          </cell>
          <cell r="H488" t="str">
            <v>WÄSSERMATTSTRASSE 3</v>
          </cell>
          <cell r="I488" t="str">
            <v>5001 AARAU</v>
          </cell>
          <cell r="J488" t="str">
            <v xml:space="preserve"> </v>
          </cell>
          <cell r="K488" t="str">
            <v>058 200 79 90</v>
          </cell>
          <cell r="L488" t="str">
            <v xml:space="preserve"> </v>
          </cell>
          <cell r="M488" t="str">
            <v>e-invoice.CHPE@pneu-egger.ch</v>
          </cell>
          <cell r="N488" t="str">
            <v>michael.Odermatt@pneu-egger.ch</v>
          </cell>
          <cell r="O488">
            <v>0</v>
          </cell>
          <cell r="P488">
            <v>79</v>
          </cell>
          <cell r="Q488">
            <v>1</v>
          </cell>
          <cell r="R488">
            <v>0</v>
          </cell>
          <cell r="S488" t="str">
            <v xml:space="preserve"> </v>
          </cell>
          <cell r="T488" t="str">
            <v>PKW / SUV / VAN unverändert zu 1. September 2017</v>
          </cell>
          <cell r="U488" t="str">
            <v xml:space="preserve">Cooper 4x4 „Off Road“, Preisanpassung 1.5% </v>
          </cell>
          <cell r="V488" t="str">
            <v xml:space="preserve"> </v>
          </cell>
          <cell r="W488">
            <v>1008</v>
          </cell>
          <cell r="X488">
            <v>0.89980158730158732</v>
          </cell>
          <cell r="Y488">
            <v>907</v>
          </cell>
          <cell r="Z488">
            <v>0.70893054024255786</v>
          </cell>
          <cell r="AA488">
            <v>643</v>
          </cell>
          <cell r="AB488">
            <v>0</v>
          </cell>
          <cell r="AC488">
            <v>0</v>
          </cell>
          <cell r="AD488" t="str">
            <v>f85001774_6556</v>
          </cell>
          <cell r="AE488" t="str">
            <v xml:space="preserve"> 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636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372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592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315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295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348</v>
          </cell>
          <cell r="BU488">
            <v>0</v>
          </cell>
          <cell r="BV488">
            <v>0</v>
          </cell>
        </row>
        <row r="489">
          <cell r="B489">
            <v>1848</v>
          </cell>
          <cell r="C489" t="str">
            <v>RETAILER PLUS LARGE DIRECTION</v>
          </cell>
          <cell r="D489" t="str">
            <v>RETAILER PLUS LARGE DIRECTION</v>
          </cell>
          <cell r="E489" t="str">
            <v>ESA EINKAUFSORGAN. SCHWEIZ.</v>
          </cell>
          <cell r="F489" t="str">
            <v>AUTO+MOTORFAHRZEUGGEWERBE</v>
          </cell>
          <cell r="G489" t="str">
            <v xml:space="preserve"> </v>
          </cell>
          <cell r="H489" t="str">
            <v>MARITZSTR. 47</v>
          </cell>
          <cell r="I489" t="str">
            <v>3400 BURGDORF</v>
          </cell>
          <cell r="J489" t="str">
            <v xml:space="preserve"> </v>
          </cell>
          <cell r="K489" t="str">
            <v>034 429 00 21</v>
          </cell>
          <cell r="L489" t="str">
            <v xml:space="preserve"> </v>
          </cell>
          <cell r="M489" t="str">
            <v>kreditoren@esa.ch</v>
          </cell>
          <cell r="N489">
            <v>0</v>
          </cell>
          <cell r="O489">
            <v>0</v>
          </cell>
          <cell r="P489">
            <v>79</v>
          </cell>
          <cell r="Q489">
            <v>1</v>
          </cell>
          <cell r="R489">
            <v>0</v>
          </cell>
          <cell r="S489" t="str">
            <v xml:space="preserve"> </v>
          </cell>
          <cell r="T489" t="str">
            <v>PKW / SUV / VAN unverändert zu 1. September 2017</v>
          </cell>
          <cell r="U489" t="str">
            <v xml:space="preserve">Cooper 4x4 „Off Road“, Preisanpassung 1.5% </v>
          </cell>
          <cell r="V489" t="str">
            <v xml:space="preserve"> </v>
          </cell>
          <cell r="W489">
            <v>3556</v>
          </cell>
          <cell r="X489">
            <v>1.1355455568053994</v>
          </cell>
          <cell r="Y489">
            <v>4038</v>
          </cell>
          <cell r="Z489">
            <v>0.40465577018325904</v>
          </cell>
          <cell r="AA489">
            <v>1634</v>
          </cell>
          <cell r="AB489">
            <v>0</v>
          </cell>
          <cell r="AC489">
            <v>0</v>
          </cell>
          <cell r="AD489" t="str">
            <v>F85001848us</v>
          </cell>
          <cell r="AE489" t="str">
            <v xml:space="preserve"> </v>
          </cell>
          <cell r="AF489">
            <v>0</v>
          </cell>
          <cell r="AG489">
            <v>6008</v>
          </cell>
          <cell r="AH489">
            <v>0</v>
          </cell>
          <cell r="AI489">
            <v>0</v>
          </cell>
          <cell r="AJ489">
            <v>6008</v>
          </cell>
          <cell r="AK489">
            <v>3086</v>
          </cell>
          <cell r="AL489">
            <v>42206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470</v>
          </cell>
          <cell r="AS489">
            <v>0</v>
          </cell>
          <cell r="AT489">
            <v>0</v>
          </cell>
          <cell r="AU489">
            <v>7830</v>
          </cell>
          <cell r="AV489">
            <v>0</v>
          </cell>
          <cell r="AW489">
            <v>0</v>
          </cell>
          <cell r="AX489">
            <v>7830</v>
          </cell>
          <cell r="AY489">
            <v>3527</v>
          </cell>
          <cell r="AZ489">
            <v>42556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511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1322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312</v>
          </cell>
          <cell r="BU489">
            <v>0</v>
          </cell>
          <cell r="BV489">
            <v>0</v>
          </cell>
        </row>
        <row r="490">
          <cell r="B490">
            <v>1849</v>
          </cell>
          <cell r="C490" t="str">
            <v>RETAILER PLUS LARGE DIRECTION</v>
          </cell>
          <cell r="D490" t="str">
            <v>RETAILER PLUS LARGE DIRECTION</v>
          </cell>
          <cell r="E490" t="str">
            <v>ESA BUSSIGNY</v>
          </cell>
          <cell r="F490" t="str">
            <v>CENTRE ROMAND</v>
          </cell>
          <cell r="G490" t="str">
            <v xml:space="preserve"> </v>
          </cell>
          <cell r="H490" t="str">
            <v>CH. DU VALLON 15</v>
          </cell>
          <cell r="I490" t="str">
            <v>1030 BUSSIGNY</v>
          </cell>
          <cell r="J490" t="str">
            <v xml:space="preserve"> </v>
          </cell>
          <cell r="K490" t="str">
            <v>021 706 36 15</v>
          </cell>
          <cell r="L490" t="str">
            <v xml:space="preserve"> </v>
          </cell>
          <cell r="M490" t="str">
            <v>kreditoren@esa.ch</v>
          </cell>
          <cell r="N490">
            <v>0</v>
          </cell>
          <cell r="O490">
            <v>0</v>
          </cell>
          <cell r="P490">
            <v>79</v>
          </cell>
          <cell r="Q490">
            <v>1</v>
          </cell>
          <cell r="R490">
            <v>0</v>
          </cell>
          <cell r="S490" t="str">
            <v xml:space="preserve"> </v>
          </cell>
          <cell r="T490" t="str">
            <v>PKW / SUV / VAN unverändert zu 1. September 2017</v>
          </cell>
          <cell r="U490" t="str">
            <v xml:space="preserve">Cooper 4x4 „Off Road“, Preisanpassung 1.5% </v>
          </cell>
          <cell r="V490" t="str">
            <v xml:space="preserve"> </v>
          </cell>
          <cell r="W490">
            <v>1050</v>
          </cell>
          <cell r="X490">
            <v>1.3409523809523809</v>
          </cell>
          <cell r="Y490">
            <v>1408</v>
          </cell>
          <cell r="Z490">
            <v>0.60298295454545459</v>
          </cell>
          <cell r="AA490">
            <v>849</v>
          </cell>
          <cell r="AB490">
            <v>0</v>
          </cell>
          <cell r="AC490">
            <v>0</v>
          </cell>
          <cell r="AD490" t="str">
            <v>f85001849gm</v>
          </cell>
          <cell r="AE490" t="str">
            <v xml:space="preserve"> 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955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95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1242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166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648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201</v>
          </cell>
          <cell r="BU490">
            <v>0</v>
          </cell>
          <cell r="BV490">
            <v>0</v>
          </cell>
        </row>
        <row r="491">
          <cell r="B491">
            <v>1850</v>
          </cell>
          <cell r="C491" t="str">
            <v>RETAILER PLUS LARGE DIRECTION</v>
          </cell>
          <cell r="D491" t="str">
            <v>RETAILER PLUS LARGE DIRECTION</v>
          </cell>
          <cell r="E491" t="str">
            <v>ESA EINKAUFSORGAN. SCHWEIZ.</v>
          </cell>
          <cell r="F491" t="str">
            <v>AUTO+MOTORFAHRZEUGGEWERBE</v>
          </cell>
          <cell r="G491" t="str">
            <v xml:space="preserve"> </v>
          </cell>
          <cell r="H491" t="str">
            <v>GEWERBESTR. 2</v>
          </cell>
          <cell r="I491" t="str">
            <v>6038 HONAU LU</v>
          </cell>
          <cell r="J491" t="str">
            <v xml:space="preserve"> </v>
          </cell>
          <cell r="K491" t="str">
            <v>041 450 44 22</v>
          </cell>
          <cell r="L491" t="str">
            <v xml:space="preserve"> </v>
          </cell>
          <cell r="M491" t="str">
            <v>kreditoren@esa.ch</v>
          </cell>
          <cell r="N491">
            <v>0</v>
          </cell>
          <cell r="O491">
            <v>0</v>
          </cell>
          <cell r="P491">
            <v>79</v>
          </cell>
          <cell r="Q491">
            <v>1</v>
          </cell>
          <cell r="R491">
            <v>0</v>
          </cell>
          <cell r="S491" t="str">
            <v xml:space="preserve"> </v>
          </cell>
          <cell r="T491" t="str">
            <v>PKW / SUV / VAN unverändert zu 1. September 2017</v>
          </cell>
          <cell r="U491" t="str">
            <v xml:space="preserve">Cooper 4x4 „Off Road“, Preisanpassung 1.5% </v>
          </cell>
          <cell r="V491" t="str">
            <v xml:space="preserve"> </v>
          </cell>
          <cell r="W491">
            <v>688</v>
          </cell>
          <cell r="X491">
            <v>1.4665697674418605</v>
          </cell>
          <cell r="Y491">
            <v>1009</v>
          </cell>
          <cell r="Z491">
            <v>0.67789890981169476</v>
          </cell>
          <cell r="AA491">
            <v>684</v>
          </cell>
          <cell r="AB491">
            <v>0</v>
          </cell>
          <cell r="AC491">
            <v>0</v>
          </cell>
          <cell r="AD491" t="str">
            <v>f85001850mb</v>
          </cell>
          <cell r="AE491" t="str">
            <v xml:space="preserve"> 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658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30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854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155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488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196</v>
          </cell>
          <cell r="BU491">
            <v>0</v>
          </cell>
          <cell r="BV491">
            <v>0</v>
          </cell>
        </row>
        <row r="492">
          <cell r="B492">
            <v>1851</v>
          </cell>
          <cell r="C492" t="str">
            <v>RETAILER PLUS LARGE DIRECTION</v>
          </cell>
          <cell r="D492" t="str">
            <v>RETAILER PLUS LARGE DIRECTION</v>
          </cell>
          <cell r="E492" t="str">
            <v>ESA EINKAUFSORGAN. SCHWEIZ.</v>
          </cell>
          <cell r="F492" t="str">
            <v>AUTO+MOTORFAHRZEUGGEWERBE</v>
          </cell>
          <cell r="G492" t="str">
            <v xml:space="preserve"> </v>
          </cell>
          <cell r="H492" t="str">
            <v>MOEVENSTR. 9</v>
          </cell>
          <cell r="I492" t="str">
            <v>9015 ST.GALLEN-WINKELN</v>
          </cell>
          <cell r="J492" t="str">
            <v xml:space="preserve"> </v>
          </cell>
          <cell r="K492" t="str">
            <v>071 314 01 01</v>
          </cell>
          <cell r="L492" t="str">
            <v xml:space="preserve"> </v>
          </cell>
          <cell r="M492" t="str">
            <v>kreditoren@esa.ch</v>
          </cell>
          <cell r="N492">
            <v>0</v>
          </cell>
          <cell r="O492">
            <v>0</v>
          </cell>
          <cell r="P492">
            <v>79</v>
          </cell>
          <cell r="Q492">
            <v>1</v>
          </cell>
          <cell r="R492">
            <v>0</v>
          </cell>
          <cell r="S492" t="str">
            <v xml:space="preserve"> </v>
          </cell>
          <cell r="T492" t="str">
            <v>PKW / SUV / VAN unverändert zu 1. September 2017</v>
          </cell>
          <cell r="U492" t="str">
            <v xml:space="preserve">Cooper 4x4 „Off Road“, Preisanpassung 1.5% </v>
          </cell>
          <cell r="V492" t="str">
            <v xml:space="preserve"> </v>
          </cell>
          <cell r="W492">
            <v>964</v>
          </cell>
          <cell r="X492">
            <v>1.2645228215767634</v>
          </cell>
          <cell r="Y492">
            <v>1219</v>
          </cell>
          <cell r="Z492">
            <v>0.62592288761279735</v>
          </cell>
          <cell r="AA492">
            <v>763</v>
          </cell>
          <cell r="AB492">
            <v>0</v>
          </cell>
          <cell r="AC492">
            <v>0</v>
          </cell>
          <cell r="AD492" t="str">
            <v xml:space="preserve"> </v>
          </cell>
          <cell r="AE492" t="str">
            <v xml:space="preserve"> 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920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44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1086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133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600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163</v>
          </cell>
          <cell r="BU492">
            <v>0</v>
          </cell>
          <cell r="BV492">
            <v>0</v>
          </cell>
        </row>
        <row r="493">
          <cell r="B493">
            <v>1852</v>
          </cell>
          <cell r="C493" t="str">
            <v>RETAILER PLUS LARGE DIRECTION</v>
          </cell>
          <cell r="D493" t="str">
            <v>RETAILER PLUS LARGE DIRECTION</v>
          </cell>
          <cell r="E493" t="str">
            <v>ESA EINKAUFSORGAN. SCHWEIZ.</v>
          </cell>
          <cell r="F493" t="str">
            <v>AUTO+MOTORFAHRZEUGGEWERBE</v>
          </cell>
          <cell r="G493" t="str">
            <v xml:space="preserve"> </v>
          </cell>
          <cell r="H493" t="str">
            <v>RIEDTHOFSTR. 212</v>
          </cell>
          <cell r="I493" t="str">
            <v>8105 REGENSDORF</v>
          </cell>
          <cell r="J493" t="str">
            <v xml:space="preserve"> </v>
          </cell>
          <cell r="K493" t="str">
            <v>043 388 66 66</v>
          </cell>
          <cell r="L493" t="str">
            <v xml:space="preserve"> </v>
          </cell>
          <cell r="M493" t="str">
            <v>kreditoren@esa.ch</v>
          </cell>
          <cell r="N493">
            <v>0</v>
          </cell>
          <cell r="O493">
            <v>0</v>
          </cell>
          <cell r="P493">
            <v>79</v>
          </cell>
          <cell r="Q493">
            <v>1</v>
          </cell>
          <cell r="R493">
            <v>0</v>
          </cell>
          <cell r="S493" t="str">
            <v xml:space="preserve"> </v>
          </cell>
          <cell r="T493" t="str">
            <v>PKW / SUV / VAN unverändert zu 1. September 2017</v>
          </cell>
          <cell r="U493" t="str">
            <v xml:space="preserve">Cooper 4x4 „Off Road“, Preisanpassung 1.5% </v>
          </cell>
          <cell r="V493" t="str">
            <v xml:space="preserve"> </v>
          </cell>
          <cell r="W493">
            <v>502</v>
          </cell>
          <cell r="X493">
            <v>1.0776892430278884</v>
          </cell>
          <cell r="Y493">
            <v>541</v>
          </cell>
          <cell r="Z493">
            <v>1.0536044362292052</v>
          </cell>
          <cell r="AA493">
            <v>570</v>
          </cell>
          <cell r="AB493">
            <v>0</v>
          </cell>
          <cell r="AC493">
            <v>0</v>
          </cell>
          <cell r="AD493" t="str">
            <v xml:space="preserve"> </v>
          </cell>
          <cell r="AE493" t="str">
            <v xml:space="preserve"> 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470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32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441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100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487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83</v>
          </cell>
          <cell r="BU493">
            <v>0</v>
          </cell>
          <cell r="BV493">
            <v>0</v>
          </cell>
        </row>
        <row r="494">
          <cell r="B494">
            <v>2275</v>
          </cell>
          <cell r="C494" t="str">
            <v>RETAILER PLUS FSTP</v>
          </cell>
          <cell r="D494" t="str">
            <v>RETAILER PLUS FSTP</v>
          </cell>
          <cell r="E494" t="str">
            <v>FIRST STOP</v>
          </cell>
          <cell r="F494" t="str">
            <v>REIFEN &amp; AUTO SERVICE AG</v>
          </cell>
          <cell r="G494" t="str">
            <v xml:space="preserve"> </v>
          </cell>
          <cell r="H494" t="str">
            <v>LOHAGSTR. 20</v>
          </cell>
          <cell r="I494" t="str">
            <v>4133 PRATTELN BL</v>
          </cell>
          <cell r="J494" t="str">
            <v xml:space="preserve"> </v>
          </cell>
          <cell r="K494" t="str">
            <v>061 811 16 78</v>
          </cell>
          <cell r="L494" t="str">
            <v xml:space="preserve"> </v>
          </cell>
          <cell r="M494" t="str">
            <v>invoices.fstsz@bridgestone.eu</v>
          </cell>
          <cell r="N494">
            <v>0</v>
          </cell>
          <cell r="O494">
            <v>0</v>
          </cell>
          <cell r="P494">
            <v>79</v>
          </cell>
          <cell r="Q494">
            <v>1</v>
          </cell>
          <cell r="R494">
            <v>0</v>
          </cell>
          <cell r="S494" t="str">
            <v xml:space="preserve"> </v>
          </cell>
          <cell r="T494" t="str">
            <v>PKW / SUV / VAN unverändert zu 1. September 2017</v>
          </cell>
          <cell r="U494" t="str">
            <v xml:space="preserve">Cooper 4x4 „Off Road“, Preisanpassung 1.5% </v>
          </cell>
          <cell r="V494" t="str">
            <v xml:space="preserve"> </v>
          </cell>
          <cell r="W494">
            <v>70</v>
          </cell>
          <cell r="X494">
            <v>0.82857142857142863</v>
          </cell>
          <cell r="Y494">
            <v>58</v>
          </cell>
          <cell r="Z494">
            <v>0.77586206896551724</v>
          </cell>
          <cell r="AA494">
            <v>45</v>
          </cell>
          <cell r="AB494">
            <v>0</v>
          </cell>
          <cell r="AC494">
            <v>0</v>
          </cell>
          <cell r="AD494" t="str">
            <v xml:space="preserve"> </v>
          </cell>
          <cell r="AE494" t="str">
            <v xml:space="preserve"> 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62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8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38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20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25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20</v>
          </cell>
          <cell r="BU494">
            <v>0</v>
          </cell>
          <cell r="BV494">
            <v>0</v>
          </cell>
        </row>
        <row r="495">
          <cell r="B495">
            <v>2464</v>
          </cell>
          <cell r="C495" t="str">
            <v>RETAILER PLUS LARGE</v>
          </cell>
          <cell r="D495" t="str">
            <v>RETAILER PLUS LARGE</v>
          </cell>
          <cell r="E495" t="str">
            <v>HOSTETTLER AG</v>
          </cell>
          <cell r="F495" t="str">
            <v>PNEU-SERVICE</v>
          </cell>
          <cell r="G495" t="str">
            <v xml:space="preserve"> </v>
          </cell>
          <cell r="H495" t="str">
            <v>HALDENMATTSTR.</v>
          </cell>
          <cell r="I495" t="str">
            <v>6210 SURSEE</v>
          </cell>
          <cell r="J495" t="str">
            <v xml:space="preserve"> </v>
          </cell>
          <cell r="K495" t="str">
            <v>041 9266125</v>
          </cell>
          <cell r="L495" t="str">
            <v xml:space="preserve"> </v>
          </cell>
          <cell r="M495" t="str">
            <v>rechnungseingang@hostettler.com</v>
          </cell>
          <cell r="N495">
            <v>0</v>
          </cell>
          <cell r="O495">
            <v>0</v>
          </cell>
          <cell r="P495">
            <v>79</v>
          </cell>
          <cell r="Q495">
            <v>1</v>
          </cell>
          <cell r="R495">
            <v>0</v>
          </cell>
          <cell r="S495" t="str">
            <v xml:space="preserve"> </v>
          </cell>
          <cell r="T495" t="str">
            <v>PKW / SUV / VAN unverändert zu 1. September 2017</v>
          </cell>
          <cell r="U495" t="str">
            <v xml:space="preserve">Cooper 4x4 „Off Road“, Preisanpassung 1.5% </v>
          </cell>
          <cell r="V495" t="str">
            <v xml:space="preserve"> </v>
          </cell>
          <cell r="W495">
            <v>1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 t="str">
            <v xml:space="preserve"> </v>
          </cell>
          <cell r="AE495" t="str">
            <v xml:space="preserve"> 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1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</row>
        <row r="496">
          <cell r="B496">
            <v>2999</v>
          </cell>
          <cell r="C496" t="str">
            <v>RETAILER PLUS FSTP</v>
          </cell>
          <cell r="D496" t="str">
            <v>RETAILER PLUS FSTP</v>
          </cell>
          <cell r="E496" t="str">
            <v>FIRST STOP</v>
          </cell>
          <cell r="F496" t="str">
            <v>REIFEN &amp; AUTO SERVICE AG</v>
          </cell>
          <cell r="G496" t="str">
            <v>Patrick Studer</v>
          </cell>
          <cell r="H496" t="str">
            <v>FEDERNSTR. 2</v>
          </cell>
          <cell r="I496" t="str">
            <v>8052 ZUERICH-SEEBACH</v>
          </cell>
          <cell r="J496" t="str">
            <v xml:space="preserve"> </v>
          </cell>
          <cell r="K496" t="str">
            <v>044 302 51 22</v>
          </cell>
          <cell r="L496" t="str">
            <v xml:space="preserve"> </v>
          </cell>
          <cell r="M496" t="str">
            <v>zuerich@firststop.ch</v>
          </cell>
          <cell r="N496">
            <v>0</v>
          </cell>
          <cell r="O496">
            <v>0</v>
          </cell>
          <cell r="P496">
            <v>79</v>
          </cell>
          <cell r="Q496">
            <v>1</v>
          </cell>
          <cell r="R496">
            <v>0</v>
          </cell>
          <cell r="S496" t="str">
            <v xml:space="preserve"> </v>
          </cell>
          <cell r="T496" t="str">
            <v>PKW / SUV / VAN unverändert zu 1. September 2017</v>
          </cell>
          <cell r="U496" t="str">
            <v xml:space="preserve">Cooper 4x4 „Off Road“, Preisanpassung 1.5% </v>
          </cell>
          <cell r="V496" t="str">
            <v xml:space="preserve"> </v>
          </cell>
          <cell r="W496">
            <v>57</v>
          </cell>
          <cell r="X496">
            <v>3.5789473684210527</v>
          </cell>
          <cell r="Y496">
            <v>204</v>
          </cell>
          <cell r="Z496">
            <v>0.13725490196078433</v>
          </cell>
          <cell r="AA496">
            <v>28</v>
          </cell>
          <cell r="AB496">
            <v>0</v>
          </cell>
          <cell r="AC496">
            <v>0</v>
          </cell>
          <cell r="AD496" t="str">
            <v xml:space="preserve"> </v>
          </cell>
          <cell r="AE496" t="str">
            <v xml:space="preserve"> </v>
          </cell>
          <cell r="AF496">
            <v>0</v>
          </cell>
          <cell r="AG496">
            <v>40</v>
          </cell>
          <cell r="AH496">
            <v>0</v>
          </cell>
          <cell r="AI496">
            <v>0</v>
          </cell>
          <cell r="AJ496">
            <v>40</v>
          </cell>
          <cell r="AK496">
            <v>45</v>
          </cell>
          <cell r="AL496">
            <v>42261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12</v>
          </cell>
          <cell r="AS496">
            <v>0</v>
          </cell>
          <cell r="AT496">
            <v>0</v>
          </cell>
          <cell r="AU496">
            <v>40</v>
          </cell>
          <cell r="AV496">
            <v>0</v>
          </cell>
          <cell r="AW496">
            <v>0</v>
          </cell>
          <cell r="AX496">
            <v>40</v>
          </cell>
          <cell r="AY496">
            <v>180</v>
          </cell>
          <cell r="AZ496">
            <v>42618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24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28</v>
          </cell>
          <cell r="BU496">
            <v>0</v>
          </cell>
          <cell r="BV496">
            <v>0</v>
          </cell>
        </row>
        <row r="497">
          <cell r="B497">
            <v>3000</v>
          </cell>
          <cell r="C497" t="str">
            <v>RETAILER PLUS FSTP</v>
          </cell>
          <cell r="D497" t="str">
            <v>RETAILER PLUS FSTP</v>
          </cell>
          <cell r="E497" t="str">
            <v>FIRST STOP</v>
          </cell>
          <cell r="F497" t="str">
            <v>REIFEN &amp; AUTO SERVICE AG</v>
          </cell>
          <cell r="G497" t="str">
            <v xml:space="preserve"> </v>
          </cell>
          <cell r="H497" t="str">
            <v>KAISERSTUHLERSTR. 657</v>
          </cell>
          <cell r="I497" t="str">
            <v>8187 WEIACH ZH</v>
          </cell>
          <cell r="J497" t="str">
            <v xml:space="preserve"> </v>
          </cell>
          <cell r="K497" t="str">
            <v>044 858 2442</v>
          </cell>
          <cell r="L497" t="str">
            <v xml:space="preserve"> </v>
          </cell>
          <cell r="M497" t="str">
            <v>invoices.fstsz@bridgestone.eu</v>
          </cell>
          <cell r="N497">
            <v>0</v>
          </cell>
          <cell r="O497">
            <v>0</v>
          </cell>
          <cell r="P497">
            <v>79</v>
          </cell>
          <cell r="Q497">
            <v>1</v>
          </cell>
          <cell r="R497">
            <v>0</v>
          </cell>
          <cell r="S497" t="str">
            <v xml:space="preserve"> </v>
          </cell>
          <cell r="T497" t="str">
            <v>PKW / SUV / VAN unverändert zu 1. September 2017</v>
          </cell>
          <cell r="U497" t="str">
            <v xml:space="preserve">Cooper 4x4 „Off Road“, Preisanpassung 1.5% </v>
          </cell>
          <cell r="V497" t="str">
            <v xml:space="preserve"> </v>
          </cell>
          <cell r="W497">
            <v>62</v>
          </cell>
          <cell r="X497">
            <v>1.564516129032258</v>
          </cell>
          <cell r="Y497">
            <v>97</v>
          </cell>
          <cell r="Z497">
            <v>0.67010309278350511</v>
          </cell>
          <cell r="AA497">
            <v>65</v>
          </cell>
          <cell r="AB497">
            <v>0</v>
          </cell>
          <cell r="AC497">
            <v>0</v>
          </cell>
          <cell r="AD497" t="str">
            <v>f85003000mn</v>
          </cell>
          <cell r="AE497" t="str">
            <v xml:space="preserve"> 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32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30</v>
          </cell>
          <cell r="AS497">
            <v>0</v>
          </cell>
          <cell r="AT497">
            <v>0</v>
          </cell>
          <cell r="AU497">
            <v>32</v>
          </cell>
          <cell r="AV497">
            <v>0</v>
          </cell>
          <cell r="AW497">
            <v>0</v>
          </cell>
          <cell r="AX497">
            <v>32</v>
          </cell>
          <cell r="AY497">
            <v>70</v>
          </cell>
          <cell r="AZ497">
            <v>42622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27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38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27</v>
          </cell>
          <cell r="BU497">
            <v>0</v>
          </cell>
          <cell r="BV497">
            <v>0</v>
          </cell>
        </row>
        <row r="498">
          <cell r="B498">
            <v>4561</v>
          </cell>
          <cell r="C498" t="str">
            <v>RETAILER PLUS</v>
          </cell>
          <cell r="D498" t="str">
            <v>RETAILER PLUS</v>
          </cell>
          <cell r="E498" t="str">
            <v>UELI'S PNEUSCHOPF</v>
          </cell>
          <cell r="F498">
            <v>0</v>
          </cell>
          <cell r="G498" t="str">
            <v>Ueli Weishaupt</v>
          </cell>
          <cell r="H498" t="str">
            <v>KRADOLFERSTR. 54</v>
          </cell>
          <cell r="I498" t="str">
            <v>8583 SULGEN</v>
          </cell>
          <cell r="J498" t="str">
            <v xml:space="preserve"> </v>
          </cell>
          <cell r="K498" t="str">
            <v>071 642 30 09</v>
          </cell>
          <cell r="L498" t="str">
            <v xml:space="preserve"> </v>
          </cell>
          <cell r="M498" t="str">
            <v>uelipneu@bluewin.ch</v>
          </cell>
          <cell r="N498">
            <v>0</v>
          </cell>
          <cell r="O498">
            <v>0</v>
          </cell>
          <cell r="P498">
            <v>79</v>
          </cell>
          <cell r="Q498">
            <v>1</v>
          </cell>
          <cell r="R498">
            <v>0</v>
          </cell>
          <cell r="S498" t="str">
            <v xml:space="preserve"> </v>
          </cell>
          <cell r="T498" t="str">
            <v>PKW / SUV / VAN unverändert zu 1. September 2017</v>
          </cell>
          <cell r="U498" t="str">
            <v xml:space="preserve">Cooper 4x4 „Off Road“, Preisanpassung 1.5% </v>
          </cell>
          <cell r="V498" t="str">
            <v xml:space="preserve"> </v>
          </cell>
          <cell r="W498">
            <v>14</v>
          </cell>
          <cell r="X498">
            <v>1.1428571428571428</v>
          </cell>
          <cell r="Y498">
            <v>16</v>
          </cell>
          <cell r="Z498">
            <v>2.1875</v>
          </cell>
          <cell r="AA498">
            <v>35</v>
          </cell>
          <cell r="AB498">
            <v>0</v>
          </cell>
          <cell r="AC498">
            <v>0</v>
          </cell>
          <cell r="AD498" t="str">
            <v xml:space="preserve"> </v>
          </cell>
          <cell r="AE498" t="str">
            <v xml:space="preserve"> 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4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10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2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14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31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4</v>
          </cell>
          <cell r="BU498">
            <v>0</v>
          </cell>
          <cell r="BV498">
            <v>0</v>
          </cell>
        </row>
        <row r="499">
          <cell r="B499">
            <v>5351</v>
          </cell>
          <cell r="C499" t="str">
            <v>RETAILER PLUS FSTP</v>
          </cell>
          <cell r="D499" t="str">
            <v>RETAILER PLUS FSTP</v>
          </cell>
          <cell r="E499" t="str">
            <v>FIRST STOP</v>
          </cell>
          <cell r="F499" t="str">
            <v>REIFEN &amp; AUTO SERVICE AG</v>
          </cell>
          <cell r="G499" t="str">
            <v xml:space="preserve"> </v>
          </cell>
          <cell r="H499" t="str">
            <v>STEINACKERSTR. 57</v>
          </cell>
          <cell r="I499" t="str">
            <v>8302 KLOTEN</v>
          </cell>
          <cell r="J499" t="str">
            <v xml:space="preserve"> </v>
          </cell>
          <cell r="K499" t="str">
            <v>044 814 26 66</v>
          </cell>
          <cell r="L499" t="str">
            <v xml:space="preserve"> </v>
          </cell>
          <cell r="M499" t="str">
            <v>invoices.fstsz@bridgestone.eu</v>
          </cell>
          <cell r="N499">
            <v>0</v>
          </cell>
          <cell r="O499">
            <v>0</v>
          </cell>
          <cell r="P499">
            <v>79</v>
          </cell>
          <cell r="Q499">
            <v>1</v>
          </cell>
          <cell r="R499">
            <v>0</v>
          </cell>
          <cell r="S499" t="str">
            <v xml:space="preserve"> </v>
          </cell>
          <cell r="T499" t="str">
            <v>PKW / SUV / VAN unverändert zu 1. September 2017</v>
          </cell>
          <cell r="U499" t="str">
            <v xml:space="preserve">Cooper 4x4 „Off Road“, Preisanpassung 1.5% </v>
          </cell>
          <cell r="V499" t="str">
            <v xml:space="preserve"> </v>
          </cell>
          <cell r="W499">
            <v>48</v>
          </cell>
          <cell r="X499">
            <v>1.4166666666666667</v>
          </cell>
          <cell r="Y499">
            <v>68</v>
          </cell>
          <cell r="Z499">
            <v>1.5</v>
          </cell>
          <cell r="AA499">
            <v>102</v>
          </cell>
          <cell r="AB499">
            <v>0</v>
          </cell>
          <cell r="AC499">
            <v>0</v>
          </cell>
          <cell r="AD499" t="str">
            <v xml:space="preserve"> </v>
          </cell>
          <cell r="AE499" t="str">
            <v xml:space="preserve"> 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36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12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54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14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16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86</v>
          </cell>
          <cell r="BU499">
            <v>0</v>
          </cell>
          <cell r="BV499">
            <v>0</v>
          </cell>
        </row>
        <row r="500">
          <cell r="B500">
            <v>6727</v>
          </cell>
          <cell r="C500" t="str">
            <v>RETAILER</v>
          </cell>
          <cell r="D500" t="str">
            <v>RETAILER</v>
          </cell>
          <cell r="E500" t="str">
            <v>PNEUHAUS CITY</v>
          </cell>
          <cell r="F500" t="str">
            <v>RUEEDI ANDREAS</v>
          </cell>
          <cell r="G500" t="str">
            <v>Rueedi Andreas</v>
          </cell>
          <cell r="H500" t="str">
            <v>EBNATRING 29A</v>
          </cell>
          <cell r="I500" t="str">
            <v>8200 SCHAFFHAUSEN</v>
          </cell>
          <cell r="J500" t="str">
            <v xml:space="preserve"> </v>
          </cell>
          <cell r="K500" t="str">
            <v>052 643 42 70</v>
          </cell>
          <cell r="L500" t="str">
            <v xml:space="preserve"> </v>
          </cell>
          <cell r="M500" t="str">
            <v>city-garage@sunrise.ch</v>
          </cell>
          <cell r="N500">
            <v>0</v>
          </cell>
          <cell r="O500">
            <v>0</v>
          </cell>
          <cell r="P500">
            <v>79</v>
          </cell>
          <cell r="Q500">
            <v>1</v>
          </cell>
          <cell r="R500">
            <v>0</v>
          </cell>
          <cell r="S500" t="str">
            <v xml:space="preserve"> </v>
          </cell>
          <cell r="T500" t="str">
            <v>PKW / SUV / VAN unverändert zu 1. September 2017</v>
          </cell>
          <cell r="U500" t="str">
            <v xml:space="preserve">Cooper 4x4 „Off Road“, Preisanpassung 1.5% </v>
          </cell>
          <cell r="V500" t="str">
            <v xml:space="preserve"> </v>
          </cell>
          <cell r="W500">
            <v>340</v>
          </cell>
          <cell r="X500">
            <v>0.92647058823529416</v>
          </cell>
          <cell r="Y500">
            <v>315</v>
          </cell>
          <cell r="Z500">
            <v>0.94285714285714284</v>
          </cell>
          <cell r="AA500">
            <v>297</v>
          </cell>
          <cell r="AB500">
            <v>0</v>
          </cell>
          <cell r="AC500">
            <v>0</v>
          </cell>
          <cell r="AD500" t="str">
            <v>F85006727RA</v>
          </cell>
          <cell r="AE500" t="str">
            <v xml:space="preserve"> </v>
          </cell>
          <cell r="AF500">
            <v>0</v>
          </cell>
          <cell r="AG500">
            <v>26</v>
          </cell>
          <cell r="AH500">
            <v>62</v>
          </cell>
          <cell r="AI500">
            <v>0</v>
          </cell>
          <cell r="AJ500">
            <v>88</v>
          </cell>
          <cell r="AK500">
            <v>226</v>
          </cell>
          <cell r="AL500">
            <v>42264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114</v>
          </cell>
          <cell r="AS500">
            <v>0</v>
          </cell>
          <cell r="AT500">
            <v>0</v>
          </cell>
          <cell r="AU500">
            <v>18</v>
          </cell>
          <cell r="AV500">
            <v>60</v>
          </cell>
          <cell r="AW500">
            <v>0</v>
          </cell>
          <cell r="AX500">
            <v>78</v>
          </cell>
          <cell r="AY500">
            <v>191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124</v>
          </cell>
          <cell r="BG500">
            <v>0</v>
          </cell>
          <cell r="BH500">
            <v>0</v>
          </cell>
          <cell r="BI500">
            <v>6</v>
          </cell>
          <cell r="BJ500">
            <v>74</v>
          </cell>
          <cell r="BK500">
            <v>0</v>
          </cell>
          <cell r="BL500">
            <v>80</v>
          </cell>
          <cell r="BM500">
            <v>190</v>
          </cell>
          <cell r="BN500">
            <v>0</v>
          </cell>
          <cell r="BO500">
            <v>42990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107</v>
          </cell>
          <cell r="BU500">
            <v>0</v>
          </cell>
          <cell r="BV500">
            <v>0</v>
          </cell>
        </row>
        <row r="501">
          <cell r="B501">
            <v>6971</v>
          </cell>
          <cell r="C501" t="str">
            <v>RETAILER PLUS FSTP</v>
          </cell>
          <cell r="D501" t="str">
            <v>RETAILER PLUS FSTP</v>
          </cell>
          <cell r="E501" t="str">
            <v>FIRST STOP</v>
          </cell>
          <cell r="F501" t="str">
            <v>REIFEN &amp; AUTO SERVICE AG</v>
          </cell>
          <cell r="G501" t="str">
            <v xml:space="preserve"> </v>
          </cell>
          <cell r="H501" t="str">
            <v>HAMMERSTR. 1 A</v>
          </cell>
          <cell r="I501" t="str">
            <v>8180 BUELACH</v>
          </cell>
          <cell r="J501" t="str">
            <v xml:space="preserve"> </v>
          </cell>
          <cell r="K501" t="str">
            <v>044 860 08 80</v>
          </cell>
          <cell r="L501" t="str">
            <v xml:space="preserve"> </v>
          </cell>
          <cell r="M501" t="str">
            <v>invoices.fstsz@bridgestone.eu</v>
          </cell>
          <cell r="N501">
            <v>0</v>
          </cell>
          <cell r="O501">
            <v>0</v>
          </cell>
          <cell r="P501">
            <v>79</v>
          </cell>
          <cell r="Q501">
            <v>1</v>
          </cell>
          <cell r="R501">
            <v>0</v>
          </cell>
          <cell r="S501" t="str">
            <v xml:space="preserve"> </v>
          </cell>
          <cell r="T501" t="str">
            <v>PKW / SUV / VAN unverändert zu 1. September 2017</v>
          </cell>
          <cell r="U501" t="str">
            <v xml:space="preserve">Cooper 4x4 „Off Road“, Preisanpassung 1.5% </v>
          </cell>
          <cell r="V501" t="str">
            <v xml:space="preserve"> </v>
          </cell>
          <cell r="W501">
            <v>703</v>
          </cell>
          <cell r="X501">
            <v>1.1578947368421053</v>
          </cell>
          <cell r="Y501">
            <v>814</v>
          </cell>
          <cell r="Z501">
            <v>0.91400491400491402</v>
          </cell>
          <cell r="AA501">
            <v>744</v>
          </cell>
          <cell r="AB501">
            <v>0</v>
          </cell>
          <cell r="AC501">
            <v>0</v>
          </cell>
          <cell r="AD501" t="str">
            <v xml:space="preserve"> </v>
          </cell>
          <cell r="AE501" t="str">
            <v xml:space="preserve"> </v>
          </cell>
          <cell r="AF501">
            <v>0</v>
          </cell>
          <cell r="AG501">
            <v>286</v>
          </cell>
          <cell r="AH501">
            <v>0</v>
          </cell>
          <cell r="AI501">
            <v>0</v>
          </cell>
          <cell r="AJ501">
            <v>286</v>
          </cell>
          <cell r="AK501">
            <v>467</v>
          </cell>
          <cell r="AL501">
            <v>42243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236</v>
          </cell>
          <cell r="AS501">
            <v>0</v>
          </cell>
          <cell r="AT501">
            <v>0</v>
          </cell>
          <cell r="AU501">
            <v>293</v>
          </cell>
          <cell r="AV501">
            <v>0</v>
          </cell>
          <cell r="AW501">
            <v>0</v>
          </cell>
          <cell r="AX501">
            <v>293</v>
          </cell>
          <cell r="AY501">
            <v>522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292</v>
          </cell>
          <cell r="BG501">
            <v>0</v>
          </cell>
          <cell r="BH501">
            <v>0</v>
          </cell>
          <cell r="BI501">
            <v>296</v>
          </cell>
          <cell r="BJ501">
            <v>0</v>
          </cell>
          <cell r="BK501">
            <v>0</v>
          </cell>
          <cell r="BL501">
            <v>296</v>
          </cell>
          <cell r="BM501">
            <v>452</v>
          </cell>
          <cell r="BN501">
            <v>42954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292</v>
          </cell>
          <cell r="BU501">
            <v>0</v>
          </cell>
          <cell r="BV501">
            <v>0</v>
          </cell>
        </row>
        <row r="502">
          <cell r="B502">
            <v>7189</v>
          </cell>
          <cell r="C502" t="str">
            <v>RETAILER</v>
          </cell>
          <cell r="D502" t="str">
            <v>RETAILER</v>
          </cell>
          <cell r="E502" t="str">
            <v>PNEUHAUS GRUENAU</v>
          </cell>
          <cell r="F502">
            <v>0</v>
          </cell>
          <cell r="G502" t="str">
            <v xml:space="preserve"> </v>
          </cell>
          <cell r="H502" t="str">
            <v>BAENDLISTR. 29</v>
          </cell>
          <cell r="I502" t="str">
            <v>8064 ZUERICH</v>
          </cell>
          <cell r="J502" t="str">
            <v xml:space="preserve"> </v>
          </cell>
          <cell r="K502" t="str">
            <v>044 431 51 64</v>
          </cell>
          <cell r="L502" t="str">
            <v xml:space="preserve"> </v>
          </cell>
          <cell r="M502" t="str">
            <v>info@pneuhaus-gruenau.ch</v>
          </cell>
          <cell r="N502">
            <v>0</v>
          </cell>
          <cell r="O502">
            <v>0</v>
          </cell>
          <cell r="P502">
            <v>79</v>
          </cell>
          <cell r="Q502">
            <v>1</v>
          </cell>
          <cell r="R502">
            <v>0</v>
          </cell>
          <cell r="S502" t="str">
            <v xml:space="preserve"> </v>
          </cell>
          <cell r="T502" t="str">
            <v>PKW / SUV / VAN unverändert zu 1. September 2017</v>
          </cell>
          <cell r="U502" t="str">
            <v xml:space="preserve">Cooper 4x4 „Off Road“, Preisanpassung 1.5% </v>
          </cell>
          <cell r="V502" t="str">
            <v xml:space="preserve"> </v>
          </cell>
          <cell r="W502">
            <v>214</v>
          </cell>
          <cell r="X502">
            <v>0.78504672897196259</v>
          </cell>
          <cell r="Y502">
            <v>168</v>
          </cell>
          <cell r="Z502">
            <v>0.54761904761904767</v>
          </cell>
          <cell r="AA502">
            <v>92</v>
          </cell>
          <cell r="AB502">
            <v>0</v>
          </cell>
          <cell r="AC502">
            <v>0</v>
          </cell>
          <cell r="AD502" t="str">
            <v xml:space="preserve"> </v>
          </cell>
          <cell r="AE502" t="str">
            <v xml:space="preserve"> </v>
          </cell>
          <cell r="AF502">
            <v>0</v>
          </cell>
          <cell r="AG502">
            <v>72</v>
          </cell>
          <cell r="AH502">
            <v>0</v>
          </cell>
          <cell r="AI502">
            <v>0</v>
          </cell>
          <cell r="AJ502">
            <v>72</v>
          </cell>
          <cell r="AK502">
            <v>160</v>
          </cell>
          <cell r="AL502">
            <v>42271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54</v>
          </cell>
          <cell r="AS502">
            <v>0</v>
          </cell>
          <cell r="AT502">
            <v>0</v>
          </cell>
          <cell r="AU502">
            <v>76</v>
          </cell>
          <cell r="AV502">
            <v>0</v>
          </cell>
          <cell r="AW502">
            <v>0</v>
          </cell>
          <cell r="AX502">
            <v>76</v>
          </cell>
          <cell r="AY502">
            <v>72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96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72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20</v>
          </cell>
          <cell r="BU502">
            <v>0</v>
          </cell>
          <cell r="BV502">
            <v>0</v>
          </cell>
        </row>
        <row r="503">
          <cell r="B503">
            <v>7409</v>
          </cell>
          <cell r="C503" t="str">
            <v>RETAILER PLUS LARGE</v>
          </cell>
          <cell r="D503" t="str">
            <v>RETAILER PLUS LARGE</v>
          </cell>
          <cell r="E503" t="str">
            <v>HOSTETTLER AUTOTECHNIK AG</v>
          </cell>
          <cell r="F503">
            <v>0</v>
          </cell>
          <cell r="G503" t="str">
            <v xml:space="preserve"> </v>
          </cell>
          <cell r="H503" t="str">
            <v>INDUSTRIE</v>
          </cell>
          <cell r="I503" t="str">
            <v>6210 SURSEE</v>
          </cell>
          <cell r="J503" t="str">
            <v xml:space="preserve"> </v>
          </cell>
          <cell r="K503" t="str">
            <v>041 926 62 23</v>
          </cell>
          <cell r="L503" t="str">
            <v xml:space="preserve"> </v>
          </cell>
          <cell r="M503" t="str">
            <v>beat.wermelinger@autotechnik.ch</v>
          </cell>
          <cell r="N503">
            <v>0</v>
          </cell>
          <cell r="O503">
            <v>0</v>
          </cell>
          <cell r="P503">
            <v>79</v>
          </cell>
          <cell r="Q503">
            <v>1</v>
          </cell>
          <cell r="R503">
            <v>0</v>
          </cell>
          <cell r="S503" t="str">
            <v xml:space="preserve"> </v>
          </cell>
          <cell r="T503" t="str">
            <v>PKW / SUV / VAN unverändert zu 1. September 2017</v>
          </cell>
          <cell r="U503" t="str">
            <v xml:space="preserve">Cooper 4x4 „Off Road“, Preisanpassung 1.5% </v>
          </cell>
          <cell r="V503" t="str">
            <v xml:space="preserve"> </v>
          </cell>
          <cell r="W503">
            <v>6833</v>
          </cell>
          <cell r="X503">
            <v>0.76174447534026046</v>
          </cell>
          <cell r="Y503">
            <v>5205</v>
          </cell>
          <cell r="Z503">
            <v>1.5112391930835736</v>
          </cell>
          <cell r="AA503">
            <v>7866</v>
          </cell>
          <cell r="AB503">
            <v>0</v>
          </cell>
          <cell r="AC503">
            <v>0</v>
          </cell>
          <cell r="AD503" t="str">
            <v>F85007409PS</v>
          </cell>
          <cell r="AE503" t="str">
            <v xml:space="preserve"> </v>
          </cell>
          <cell r="AF503">
            <v>0</v>
          </cell>
          <cell r="AG503">
            <v>5910</v>
          </cell>
          <cell r="AH503">
            <v>0</v>
          </cell>
          <cell r="AI503">
            <v>0</v>
          </cell>
          <cell r="AJ503">
            <v>5910</v>
          </cell>
          <cell r="AK503">
            <v>6085</v>
          </cell>
          <cell r="AL503">
            <v>42160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748</v>
          </cell>
          <cell r="AS503">
            <v>0</v>
          </cell>
          <cell r="AT503">
            <v>0</v>
          </cell>
          <cell r="AU503">
            <v>3112</v>
          </cell>
          <cell r="AV503">
            <v>0</v>
          </cell>
          <cell r="AW503">
            <v>0</v>
          </cell>
          <cell r="AX503">
            <v>3112</v>
          </cell>
          <cell r="AY503">
            <v>4382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823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6885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981</v>
          </cell>
          <cell r="BU503">
            <v>0</v>
          </cell>
          <cell r="BV503">
            <v>0</v>
          </cell>
        </row>
        <row r="504">
          <cell r="B504">
            <v>7584</v>
          </cell>
          <cell r="C504" t="str">
            <v>RETAILER</v>
          </cell>
          <cell r="D504" t="str">
            <v>RETAILER</v>
          </cell>
          <cell r="E504" t="str">
            <v>PNEUHAUS MEIER + SENN GMBH</v>
          </cell>
          <cell r="F504">
            <v>0</v>
          </cell>
          <cell r="G504" t="str">
            <v xml:space="preserve"> </v>
          </cell>
          <cell r="H504" t="str">
            <v>HARDHOFSTR. 17</v>
          </cell>
          <cell r="I504" t="str">
            <v>8424 EMBRACH ZH</v>
          </cell>
          <cell r="J504" t="str">
            <v xml:space="preserve"> </v>
          </cell>
          <cell r="K504" t="str">
            <v>044 881 74 40</v>
          </cell>
          <cell r="L504" t="str">
            <v xml:space="preserve"> </v>
          </cell>
          <cell r="M504" t="str">
            <v>info@pneu-embrach.ch</v>
          </cell>
          <cell r="N504">
            <v>0</v>
          </cell>
          <cell r="O504">
            <v>0</v>
          </cell>
          <cell r="P504">
            <v>79</v>
          </cell>
          <cell r="Q504">
            <v>1</v>
          </cell>
          <cell r="R504">
            <v>0</v>
          </cell>
          <cell r="S504" t="str">
            <v xml:space="preserve"> </v>
          </cell>
          <cell r="T504" t="str">
            <v>PKW / SUV / VAN unverändert zu 1. September 2017</v>
          </cell>
          <cell r="U504" t="str">
            <v xml:space="preserve">Cooper 4x4 „Off Road“, Preisanpassung 1.5% </v>
          </cell>
          <cell r="V504" t="str">
            <v xml:space="preserve"> </v>
          </cell>
          <cell r="W504">
            <v>95</v>
          </cell>
          <cell r="X504">
            <v>2.1894736842105265</v>
          </cell>
          <cell r="Y504">
            <v>208</v>
          </cell>
          <cell r="Z504">
            <v>1.1923076923076923</v>
          </cell>
          <cell r="AA504">
            <v>248</v>
          </cell>
          <cell r="AB504">
            <v>0</v>
          </cell>
          <cell r="AC504">
            <v>0</v>
          </cell>
          <cell r="AD504" t="str">
            <v xml:space="preserve"> </v>
          </cell>
          <cell r="AE504" t="str">
            <v xml:space="preserve"> </v>
          </cell>
          <cell r="AF504">
            <v>0</v>
          </cell>
          <cell r="AG504">
            <v>28</v>
          </cell>
          <cell r="AH504">
            <v>0</v>
          </cell>
          <cell r="AI504">
            <v>0</v>
          </cell>
          <cell r="AJ504">
            <v>28</v>
          </cell>
          <cell r="AK504">
            <v>70</v>
          </cell>
          <cell r="AL504">
            <v>42261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25</v>
          </cell>
          <cell r="AS504">
            <v>0</v>
          </cell>
          <cell r="AT504">
            <v>0</v>
          </cell>
          <cell r="AU504">
            <v>44</v>
          </cell>
          <cell r="AV504">
            <v>0</v>
          </cell>
          <cell r="AW504">
            <v>0</v>
          </cell>
          <cell r="AX504">
            <v>44</v>
          </cell>
          <cell r="AY504">
            <v>106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102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172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76</v>
          </cell>
          <cell r="BU504">
            <v>0</v>
          </cell>
          <cell r="BV504">
            <v>0</v>
          </cell>
        </row>
        <row r="505">
          <cell r="B505">
            <v>7896</v>
          </cell>
          <cell r="C505" t="str">
            <v xml:space="preserve"> </v>
          </cell>
          <cell r="D505" t="str">
            <v xml:space="preserve"> </v>
          </cell>
          <cell r="E505" t="str">
            <v>ESA TICINO</v>
          </cell>
          <cell r="F505">
            <v>0</v>
          </cell>
          <cell r="G505" t="str">
            <v xml:space="preserve"> </v>
          </cell>
          <cell r="H505" t="str">
            <v>VIA MONDARI</v>
          </cell>
          <cell r="I505" t="str">
            <v>6512 GIUBIASCO</v>
          </cell>
          <cell r="J505" t="str">
            <v xml:space="preserve"> </v>
          </cell>
          <cell r="K505" t="str">
            <v>091 850 60 00</v>
          </cell>
          <cell r="L505" t="str">
            <v xml:space="preserve"> </v>
          </cell>
          <cell r="M505" t="str">
            <v>kreditoren@esa.ch</v>
          </cell>
          <cell r="N505">
            <v>0</v>
          </cell>
          <cell r="O505">
            <v>0</v>
          </cell>
          <cell r="P505">
            <v>79</v>
          </cell>
          <cell r="Q505">
            <v>1</v>
          </cell>
          <cell r="R505">
            <v>0</v>
          </cell>
          <cell r="S505" t="str">
            <v xml:space="preserve"> </v>
          </cell>
          <cell r="T505" t="str">
            <v>PKW / SUV / VAN unverändert zu 1. September 2017</v>
          </cell>
          <cell r="U505" t="str">
            <v xml:space="preserve">Cooper 4x4 „Off Road“, Preisanpassung 1.5% </v>
          </cell>
          <cell r="V505" t="str">
            <v xml:space="preserve"> </v>
          </cell>
          <cell r="W505">
            <v>1053</v>
          </cell>
          <cell r="X505">
            <v>1.0237416904083572</v>
          </cell>
          <cell r="Y505">
            <v>1078</v>
          </cell>
          <cell r="Z505">
            <v>0.62059369202226344</v>
          </cell>
          <cell r="AA505">
            <v>669</v>
          </cell>
          <cell r="AB505">
            <v>0</v>
          </cell>
          <cell r="AC505">
            <v>0</v>
          </cell>
          <cell r="AD505" t="str">
            <v>F85007896ND</v>
          </cell>
          <cell r="AE505" t="str">
            <v xml:space="preserve"> 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723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330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770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308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458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211</v>
          </cell>
          <cell r="BU505">
            <v>0</v>
          </cell>
          <cell r="BV505">
            <v>0</v>
          </cell>
        </row>
        <row r="506">
          <cell r="B506">
            <v>8097</v>
          </cell>
          <cell r="C506" t="str">
            <v xml:space="preserve"> </v>
          </cell>
          <cell r="D506" t="str">
            <v xml:space="preserve"> </v>
          </cell>
          <cell r="E506" t="str">
            <v xml:space="preserve">ROOST TUNING </v>
          </cell>
          <cell r="F506" t="str">
            <v>ROOST RETO</v>
          </cell>
          <cell r="G506" t="str">
            <v>Roost Reto</v>
          </cell>
          <cell r="H506" t="str">
            <v>ROTTMUEHLE</v>
          </cell>
          <cell r="I506" t="str">
            <v>8253 WILLISDORF</v>
          </cell>
          <cell r="J506" t="str">
            <v xml:space="preserve"> </v>
          </cell>
          <cell r="K506" t="str">
            <v>052 657 11 80</v>
          </cell>
          <cell r="L506" t="str">
            <v xml:space="preserve"> </v>
          </cell>
          <cell r="M506" t="str">
            <v>info@roost-tuning.ch</v>
          </cell>
          <cell r="N506">
            <v>0</v>
          </cell>
          <cell r="O506">
            <v>0</v>
          </cell>
          <cell r="P506">
            <v>79</v>
          </cell>
          <cell r="Q506">
            <v>1</v>
          </cell>
          <cell r="R506">
            <v>0</v>
          </cell>
          <cell r="S506" t="str">
            <v xml:space="preserve"> </v>
          </cell>
          <cell r="T506" t="str">
            <v>PKW / SUV / VAN unverändert zu 1. September 2017</v>
          </cell>
          <cell r="U506" t="str">
            <v xml:space="preserve">Cooper 4x4 „Off Road“, Preisanpassung 1.5% </v>
          </cell>
          <cell r="V506" t="str">
            <v xml:space="preserve"> </v>
          </cell>
          <cell r="W506">
            <v>56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 t="str">
            <v xml:space="preserve"> </v>
          </cell>
          <cell r="AE506" t="str">
            <v xml:space="preserve"> 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56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</row>
        <row r="507">
          <cell r="B507">
            <v>8457</v>
          </cell>
          <cell r="C507" t="str">
            <v>RETAILER PLUS FSTP</v>
          </cell>
          <cell r="D507" t="str">
            <v>RETAILER PLUS FSTP</v>
          </cell>
          <cell r="E507" t="str">
            <v>EASY</v>
          </cell>
          <cell r="F507" t="str">
            <v>PNEU-UND AUTOHANDELS GMBH</v>
          </cell>
          <cell r="G507" t="str">
            <v xml:space="preserve"> </v>
          </cell>
          <cell r="H507" t="str">
            <v>BRUEGGERHOFSTR. 3</v>
          </cell>
          <cell r="I507" t="str">
            <v>9424 RHEINECK</v>
          </cell>
          <cell r="J507" t="str">
            <v xml:space="preserve"> </v>
          </cell>
          <cell r="K507" t="str">
            <v>071 888 87 87</v>
          </cell>
          <cell r="L507" t="str">
            <v xml:space="preserve"> </v>
          </cell>
          <cell r="M507" t="str">
            <v>leventeasy@bluewin.ch</v>
          </cell>
          <cell r="N507">
            <v>0</v>
          </cell>
          <cell r="O507">
            <v>0</v>
          </cell>
          <cell r="P507">
            <v>79</v>
          </cell>
          <cell r="Q507">
            <v>1</v>
          </cell>
          <cell r="R507">
            <v>0</v>
          </cell>
          <cell r="S507" t="str">
            <v xml:space="preserve"> </v>
          </cell>
          <cell r="T507" t="str">
            <v>PKW / SUV / VAN unverändert zu 1. September 2017</v>
          </cell>
          <cell r="U507" t="str">
            <v xml:space="preserve">Cooper 4x4 „Off Road“, Preisanpassung 1.5% </v>
          </cell>
          <cell r="V507" t="str">
            <v xml:space="preserve"> </v>
          </cell>
          <cell r="W507">
            <v>1024</v>
          </cell>
          <cell r="X507">
            <v>0.962890625</v>
          </cell>
          <cell r="Y507">
            <v>986</v>
          </cell>
          <cell r="Z507">
            <v>1.0405679513184585</v>
          </cell>
          <cell r="AA507">
            <v>1026</v>
          </cell>
          <cell r="AB507">
            <v>0</v>
          </cell>
          <cell r="AC507">
            <v>0</v>
          </cell>
          <cell r="AD507" t="str">
            <v>F85008457LY</v>
          </cell>
          <cell r="AE507" t="str">
            <v xml:space="preserve"> </v>
          </cell>
          <cell r="AF507">
            <v>0</v>
          </cell>
          <cell r="AG507">
            <v>76</v>
          </cell>
          <cell r="AH507">
            <v>0</v>
          </cell>
          <cell r="AI507">
            <v>0</v>
          </cell>
          <cell r="AJ507">
            <v>76</v>
          </cell>
          <cell r="AK507">
            <v>855</v>
          </cell>
          <cell r="AL507">
            <v>42184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169</v>
          </cell>
          <cell r="AS507">
            <v>0</v>
          </cell>
          <cell r="AT507">
            <v>0</v>
          </cell>
          <cell r="AU507">
            <v>310</v>
          </cell>
          <cell r="AV507">
            <v>0</v>
          </cell>
          <cell r="AW507">
            <v>0</v>
          </cell>
          <cell r="AX507">
            <v>310</v>
          </cell>
          <cell r="AY507">
            <v>695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291</v>
          </cell>
          <cell r="BG507">
            <v>0</v>
          </cell>
          <cell r="BH507">
            <v>0</v>
          </cell>
          <cell r="BI507">
            <v>328</v>
          </cell>
          <cell r="BJ507">
            <v>0</v>
          </cell>
          <cell r="BK507">
            <v>0</v>
          </cell>
          <cell r="BL507">
            <v>328</v>
          </cell>
          <cell r="BM507">
            <v>577</v>
          </cell>
          <cell r="BN507">
            <v>42954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449</v>
          </cell>
          <cell r="BU507">
            <v>0</v>
          </cell>
          <cell r="BV507">
            <v>0</v>
          </cell>
        </row>
        <row r="508">
          <cell r="B508">
            <v>8470</v>
          </cell>
          <cell r="C508" t="str">
            <v>RETAILER PLUS FSTP</v>
          </cell>
          <cell r="D508" t="str">
            <v>RETAILER PLUS FSTP</v>
          </cell>
          <cell r="E508" t="str">
            <v>FIRST STOP</v>
          </cell>
          <cell r="F508" t="str">
            <v>PNEUS &amp; AUTO SERVICE SA</v>
          </cell>
          <cell r="G508" t="str">
            <v xml:space="preserve"> </v>
          </cell>
          <cell r="H508" t="str">
            <v>CHEMIN DE LA CLOPETTE 29</v>
          </cell>
          <cell r="I508" t="str">
            <v>1040 ECHALLENS</v>
          </cell>
          <cell r="J508" t="str">
            <v xml:space="preserve"> </v>
          </cell>
          <cell r="K508" t="str">
            <v>021 882 53 71</v>
          </cell>
          <cell r="L508" t="str">
            <v xml:space="preserve"> </v>
          </cell>
          <cell r="M508" t="str">
            <v>invoices.fstsz@bridgestone.eu</v>
          </cell>
          <cell r="N508">
            <v>0</v>
          </cell>
          <cell r="O508">
            <v>0</v>
          </cell>
          <cell r="P508">
            <v>79</v>
          </cell>
          <cell r="Q508">
            <v>1</v>
          </cell>
          <cell r="R508">
            <v>0</v>
          </cell>
          <cell r="S508" t="str">
            <v xml:space="preserve"> </v>
          </cell>
          <cell r="T508" t="str">
            <v>PKW / SUV / VAN unverändert zu 1. September 2017</v>
          </cell>
          <cell r="U508" t="str">
            <v xml:space="preserve">Cooper 4x4 „Off Road“, Preisanpassung 1.5% </v>
          </cell>
          <cell r="V508" t="str">
            <v xml:space="preserve"> </v>
          </cell>
          <cell r="W508">
            <v>10</v>
          </cell>
          <cell r="X508">
            <v>3</v>
          </cell>
          <cell r="Y508">
            <v>30</v>
          </cell>
          <cell r="Z508">
            <v>0.66666666666666663</v>
          </cell>
          <cell r="AA508">
            <v>20</v>
          </cell>
          <cell r="AB508">
            <v>0</v>
          </cell>
          <cell r="AC508">
            <v>0</v>
          </cell>
          <cell r="AD508" t="str">
            <v xml:space="preserve"> </v>
          </cell>
          <cell r="AE508" t="str">
            <v xml:space="preserve"> 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10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16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14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12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8</v>
          </cell>
          <cell r="BU508">
            <v>0</v>
          </cell>
          <cell r="BV508">
            <v>0</v>
          </cell>
        </row>
        <row r="509">
          <cell r="B509">
            <v>8503</v>
          </cell>
          <cell r="C509" t="str">
            <v>RETAILER PLUS LARGE DIRECTION</v>
          </cell>
          <cell r="D509" t="str">
            <v>RETAILER PLUS LARGE DIRECTION</v>
          </cell>
          <cell r="E509" t="str">
            <v>RH REIFEN SERVICE AG</v>
          </cell>
          <cell r="F509">
            <v>0</v>
          </cell>
          <cell r="G509" t="str">
            <v>Rolf Hässig und Vito Giordano</v>
          </cell>
          <cell r="H509" t="str">
            <v>AMRISWILERSTR. 41</v>
          </cell>
          <cell r="I509" t="str">
            <v>8589 SITTERDORF</v>
          </cell>
          <cell r="J509" t="str">
            <v xml:space="preserve"> </v>
          </cell>
          <cell r="K509" t="str">
            <v>071 420 04 04</v>
          </cell>
          <cell r="L509" t="str">
            <v xml:space="preserve"> </v>
          </cell>
          <cell r="M509" t="str">
            <v>info@rh-reifen.ch</v>
          </cell>
          <cell r="N509">
            <v>0</v>
          </cell>
          <cell r="O509">
            <v>0</v>
          </cell>
          <cell r="P509">
            <v>79</v>
          </cell>
          <cell r="Q509">
            <v>1</v>
          </cell>
          <cell r="R509">
            <v>0</v>
          </cell>
          <cell r="S509" t="str">
            <v xml:space="preserve"> </v>
          </cell>
          <cell r="T509" t="str">
            <v>PKW / SUV / VAN unverändert zu 1. September 2017</v>
          </cell>
          <cell r="U509" t="str">
            <v xml:space="preserve">Cooper 4x4 „Off Road“, Preisanpassung 1.5% </v>
          </cell>
          <cell r="V509" t="str">
            <v xml:space="preserve"> </v>
          </cell>
          <cell r="W509">
            <v>9634</v>
          </cell>
          <cell r="X509">
            <v>1.6111687772472494</v>
          </cell>
          <cell r="Y509">
            <v>15522</v>
          </cell>
          <cell r="Z509">
            <v>0.61312975132070613</v>
          </cell>
          <cell r="AA509">
            <v>9517</v>
          </cell>
          <cell r="AB509">
            <v>0</v>
          </cell>
          <cell r="AC509">
            <v>0</v>
          </cell>
          <cell r="AD509" t="str">
            <v>F85008503UG</v>
          </cell>
          <cell r="AE509" t="str">
            <v xml:space="preserve"> </v>
          </cell>
          <cell r="AF509">
            <v>0</v>
          </cell>
          <cell r="AG509">
            <v>2411</v>
          </cell>
          <cell r="AH509">
            <v>606</v>
          </cell>
          <cell r="AI509">
            <v>0</v>
          </cell>
          <cell r="AJ509">
            <v>3017</v>
          </cell>
          <cell r="AK509">
            <v>8798</v>
          </cell>
          <cell r="AL509">
            <v>42142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836</v>
          </cell>
          <cell r="AS509">
            <v>0</v>
          </cell>
          <cell r="AT509">
            <v>0</v>
          </cell>
          <cell r="AU509">
            <v>1483</v>
          </cell>
          <cell r="AV509">
            <v>342</v>
          </cell>
          <cell r="AW509">
            <v>0</v>
          </cell>
          <cell r="AX509">
            <v>1825</v>
          </cell>
          <cell r="AY509">
            <v>12897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2625</v>
          </cell>
          <cell r="BG509">
            <v>0</v>
          </cell>
          <cell r="BH509">
            <v>0</v>
          </cell>
          <cell r="BI509">
            <v>4484</v>
          </cell>
          <cell r="BJ509">
            <v>0</v>
          </cell>
          <cell r="BK509">
            <v>0</v>
          </cell>
          <cell r="BL509">
            <v>4484</v>
          </cell>
          <cell r="BM509">
            <v>5885</v>
          </cell>
          <cell r="BN509">
            <v>42954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3632</v>
          </cell>
          <cell r="BU509">
            <v>0</v>
          </cell>
          <cell r="BV509">
            <v>0</v>
          </cell>
        </row>
        <row r="510">
          <cell r="B510">
            <v>58632</v>
          </cell>
          <cell r="C510" t="str">
            <v>RETAILER PLUS LARGE DIRECTION</v>
          </cell>
          <cell r="D510" t="str">
            <v>RETAILER PLUS LARGE DIRECTION</v>
          </cell>
          <cell r="E510" t="str">
            <v>ARTHUR RUEEGG</v>
          </cell>
          <cell r="F510" t="str">
            <v>FAHRZEUG ZUBEHOER AG</v>
          </cell>
          <cell r="G510" t="str">
            <v xml:space="preserve"> </v>
          </cell>
          <cell r="H510" t="str">
            <v>LERZENSTRASSE 21 / POSTFACH</v>
          </cell>
          <cell r="I510" t="str">
            <v>8953 DIETIKON 1</v>
          </cell>
          <cell r="J510" t="str">
            <v xml:space="preserve"> </v>
          </cell>
          <cell r="K510" t="str">
            <v>043 322 43 43</v>
          </cell>
          <cell r="L510" t="str">
            <v xml:space="preserve"> </v>
          </cell>
          <cell r="M510" t="str">
            <v>m.buff@rueggag.ch</v>
          </cell>
          <cell r="N510">
            <v>0</v>
          </cell>
          <cell r="O510">
            <v>0</v>
          </cell>
          <cell r="P510">
            <v>79</v>
          </cell>
          <cell r="Q510">
            <v>1</v>
          </cell>
          <cell r="R510">
            <v>0</v>
          </cell>
          <cell r="S510" t="str">
            <v xml:space="preserve"> </v>
          </cell>
          <cell r="T510" t="str">
            <v>PKW / SUV / VAN unverändert zu 1. September 2017</v>
          </cell>
          <cell r="U510" t="str">
            <v xml:space="preserve">Cooper 4x4 „Off Road“, Preisanpassung 1.5% </v>
          </cell>
          <cell r="V510" t="str">
            <v xml:space="preserve"> 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 t="str">
            <v xml:space="preserve"> </v>
          </cell>
          <cell r="AE510" t="str">
            <v xml:space="preserve"> 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</row>
        <row r="511">
          <cell r="B511">
            <v>90019</v>
          </cell>
          <cell r="C511" t="str">
            <v>RETAILER</v>
          </cell>
          <cell r="D511" t="str">
            <v>RETAILER</v>
          </cell>
          <cell r="E511" t="str">
            <v>PNEUSHOP NEUHAUSEN GMBH</v>
          </cell>
          <cell r="F511">
            <v>0</v>
          </cell>
          <cell r="G511" t="str">
            <v xml:space="preserve"> </v>
          </cell>
          <cell r="H511" t="str">
            <v>ROSENBERGSTR 1</v>
          </cell>
          <cell r="I511" t="str">
            <v>8212 NEUHAUSEN</v>
          </cell>
          <cell r="J511" t="str">
            <v xml:space="preserve"> </v>
          </cell>
          <cell r="K511" t="str">
            <v>052 670 07 08</v>
          </cell>
          <cell r="L511" t="str">
            <v xml:space="preserve"> </v>
          </cell>
          <cell r="M511" t="str">
            <v>pneushop@yahoo.de</v>
          </cell>
          <cell r="N511">
            <v>0</v>
          </cell>
          <cell r="O511">
            <v>0</v>
          </cell>
          <cell r="P511">
            <v>79</v>
          </cell>
          <cell r="Q511">
            <v>1</v>
          </cell>
          <cell r="R511">
            <v>0</v>
          </cell>
          <cell r="S511" t="str">
            <v xml:space="preserve"> </v>
          </cell>
          <cell r="T511" t="str">
            <v>PKW / SUV / VAN unverändert zu 1. September 2017</v>
          </cell>
          <cell r="U511" t="str">
            <v xml:space="preserve">Cooper 4x4 „Off Road“, Preisanpassung 1.5% </v>
          </cell>
          <cell r="V511" t="str">
            <v xml:space="preserve"> </v>
          </cell>
          <cell r="W511">
            <v>357</v>
          </cell>
          <cell r="X511">
            <v>0.60224089635854339</v>
          </cell>
          <cell r="Y511">
            <v>215</v>
          </cell>
          <cell r="Z511">
            <v>0.55348837209302326</v>
          </cell>
          <cell r="AA511">
            <v>119</v>
          </cell>
          <cell r="AB511">
            <v>0</v>
          </cell>
          <cell r="AC511">
            <v>0</v>
          </cell>
          <cell r="AD511" t="str">
            <v xml:space="preserve"> </v>
          </cell>
          <cell r="AE511" t="str">
            <v xml:space="preserve"> </v>
          </cell>
          <cell r="AF511">
            <v>0</v>
          </cell>
          <cell r="AG511">
            <v>68</v>
          </cell>
          <cell r="AH511">
            <v>0</v>
          </cell>
          <cell r="AI511">
            <v>0</v>
          </cell>
          <cell r="AJ511">
            <v>68</v>
          </cell>
          <cell r="AK511">
            <v>234</v>
          </cell>
          <cell r="AL511">
            <v>42289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123</v>
          </cell>
          <cell r="AS511">
            <v>0</v>
          </cell>
          <cell r="AT511">
            <v>0</v>
          </cell>
          <cell r="AU511">
            <v>92</v>
          </cell>
          <cell r="AV511">
            <v>0</v>
          </cell>
          <cell r="AW511">
            <v>0</v>
          </cell>
          <cell r="AX511">
            <v>92</v>
          </cell>
          <cell r="AY511">
            <v>135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80</v>
          </cell>
          <cell r="BG511">
            <v>0</v>
          </cell>
          <cell r="BH511">
            <v>0</v>
          </cell>
          <cell r="BI511">
            <v>56</v>
          </cell>
          <cell r="BJ511">
            <v>0</v>
          </cell>
          <cell r="BK511">
            <v>0</v>
          </cell>
          <cell r="BL511">
            <v>56</v>
          </cell>
          <cell r="BM511">
            <v>119</v>
          </cell>
          <cell r="BN511">
            <v>0</v>
          </cell>
          <cell r="BO511">
            <v>42990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</row>
        <row r="512">
          <cell r="B512">
            <v>90098</v>
          </cell>
          <cell r="C512" t="str">
            <v>RETAILER</v>
          </cell>
          <cell r="D512" t="str">
            <v>RETAILER</v>
          </cell>
          <cell r="E512" t="str">
            <v>DAVID VETTERLI</v>
          </cell>
          <cell r="F512" t="str">
            <v>PNEU-SERVICE</v>
          </cell>
          <cell r="G512" t="str">
            <v xml:space="preserve"> </v>
          </cell>
          <cell r="H512" t="str">
            <v>TANNHOLZ</v>
          </cell>
          <cell r="I512" t="str">
            <v>8468 GUNTALINGEN</v>
          </cell>
          <cell r="J512" t="str">
            <v xml:space="preserve"> </v>
          </cell>
          <cell r="K512" t="str">
            <v>052 745 30 49</v>
          </cell>
          <cell r="L512" t="str">
            <v xml:space="preserve"> </v>
          </cell>
          <cell r="M512" t="str">
            <v>david.vetterli@bluewin.ch</v>
          </cell>
          <cell r="N512">
            <v>0</v>
          </cell>
          <cell r="O512">
            <v>0</v>
          </cell>
          <cell r="P512">
            <v>79</v>
          </cell>
          <cell r="Q512">
            <v>1</v>
          </cell>
          <cell r="R512">
            <v>0</v>
          </cell>
          <cell r="S512" t="str">
            <v xml:space="preserve"> </v>
          </cell>
          <cell r="T512" t="str">
            <v>PKW / SUV / VAN unverändert zu 1. September 2017</v>
          </cell>
          <cell r="U512" t="str">
            <v xml:space="preserve">Cooper 4x4 „Off Road“, Preisanpassung 1.5% </v>
          </cell>
          <cell r="V512" t="str">
            <v xml:space="preserve"> </v>
          </cell>
          <cell r="W512">
            <v>12</v>
          </cell>
          <cell r="X512">
            <v>2.3333333333333335</v>
          </cell>
          <cell r="Y512">
            <v>28</v>
          </cell>
          <cell r="Z512">
            <v>1.5</v>
          </cell>
          <cell r="AA512">
            <v>42</v>
          </cell>
          <cell r="AB512">
            <v>0</v>
          </cell>
          <cell r="AC512">
            <v>0</v>
          </cell>
          <cell r="AD512" t="str">
            <v>f85090098dv</v>
          </cell>
          <cell r="AE512" t="str">
            <v xml:space="preserve"> 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12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20</v>
          </cell>
          <cell r="AV512">
            <v>0</v>
          </cell>
          <cell r="AW512">
            <v>0</v>
          </cell>
          <cell r="AX512">
            <v>20</v>
          </cell>
          <cell r="AY512">
            <v>22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6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40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2</v>
          </cell>
          <cell r="BU512">
            <v>0</v>
          </cell>
          <cell r="BV512">
            <v>0</v>
          </cell>
        </row>
        <row r="513">
          <cell r="B513">
            <v>100052</v>
          </cell>
          <cell r="C513" t="str">
            <v>RETAILER PLUS</v>
          </cell>
          <cell r="D513" t="str">
            <v>RETAILER PLUS</v>
          </cell>
          <cell r="E513" t="str">
            <v>PNEUHAUS GERBER</v>
          </cell>
          <cell r="F513">
            <v>0</v>
          </cell>
          <cell r="G513" t="str">
            <v xml:space="preserve"> </v>
          </cell>
          <cell r="H513" t="str">
            <v>TANNENSTRASSE 1</v>
          </cell>
          <cell r="I513" t="str">
            <v>9200 GOSSAU SG</v>
          </cell>
          <cell r="J513" t="str">
            <v xml:space="preserve"> </v>
          </cell>
          <cell r="K513" t="str">
            <v>071 385 74 74</v>
          </cell>
          <cell r="L513" t="str">
            <v xml:space="preserve"> </v>
          </cell>
          <cell r="M513" t="str">
            <v>info@pneuhausgerber.ch</v>
          </cell>
          <cell r="N513" t="str">
            <v>ch.gerber@pneuhausgerber.ch</v>
          </cell>
          <cell r="O513">
            <v>0</v>
          </cell>
          <cell r="P513">
            <v>79</v>
          </cell>
          <cell r="Q513">
            <v>1</v>
          </cell>
          <cell r="R513">
            <v>0</v>
          </cell>
          <cell r="S513" t="str">
            <v xml:space="preserve"> </v>
          </cell>
          <cell r="T513" t="str">
            <v>PKW / SUV / VAN unverändert zu 1. September 2017</v>
          </cell>
          <cell r="U513" t="str">
            <v xml:space="preserve">Cooper 4x4 „Off Road“, Preisanpassung 1.5% </v>
          </cell>
          <cell r="V513" t="str">
            <v xml:space="preserve"> </v>
          </cell>
          <cell r="W513">
            <v>70</v>
          </cell>
          <cell r="X513">
            <v>1.8857142857142857</v>
          </cell>
          <cell r="Y513">
            <v>132</v>
          </cell>
          <cell r="Z513">
            <v>1.2348484848484849</v>
          </cell>
          <cell r="AA513">
            <v>163</v>
          </cell>
          <cell r="AB513">
            <v>0</v>
          </cell>
          <cell r="AC513">
            <v>0</v>
          </cell>
          <cell r="AD513" t="str">
            <v>F85100052HG</v>
          </cell>
          <cell r="AE513" t="str">
            <v xml:space="preserve"> 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53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17</v>
          </cell>
          <cell r="AS513">
            <v>0</v>
          </cell>
          <cell r="AT513">
            <v>0</v>
          </cell>
          <cell r="AU513">
            <v>52</v>
          </cell>
          <cell r="AV513">
            <v>0</v>
          </cell>
          <cell r="AW513">
            <v>0</v>
          </cell>
          <cell r="AX513">
            <v>52</v>
          </cell>
          <cell r="AY513">
            <v>126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6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147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16</v>
          </cell>
          <cell r="BU513">
            <v>0</v>
          </cell>
          <cell r="BV513">
            <v>0</v>
          </cell>
        </row>
        <row r="514">
          <cell r="B514">
            <v>100072</v>
          </cell>
          <cell r="C514" t="str">
            <v>RETAILER</v>
          </cell>
          <cell r="D514" t="str">
            <v>RETAILER</v>
          </cell>
          <cell r="E514" t="str">
            <v>WILFRIED ENGESSER</v>
          </cell>
          <cell r="F514" t="str">
            <v>FAHRZEUGTEILE</v>
          </cell>
          <cell r="G514" t="str">
            <v xml:space="preserve"> </v>
          </cell>
          <cell r="H514" t="str">
            <v>FLAWILERSTRASSE 69</v>
          </cell>
          <cell r="I514" t="str">
            <v>9242 OBERUZWIL</v>
          </cell>
          <cell r="J514" t="str">
            <v xml:space="preserve"> </v>
          </cell>
          <cell r="K514" t="str">
            <v>071 952 61 40</v>
          </cell>
          <cell r="L514" t="str">
            <v xml:space="preserve"> </v>
          </cell>
          <cell r="M514" t="str">
            <v>wilfried.engesser@bluewin.ch</v>
          </cell>
          <cell r="N514">
            <v>0</v>
          </cell>
          <cell r="O514">
            <v>0</v>
          </cell>
          <cell r="P514">
            <v>79</v>
          </cell>
          <cell r="Q514">
            <v>1</v>
          </cell>
          <cell r="R514">
            <v>0</v>
          </cell>
          <cell r="S514" t="str">
            <v xml:space="preserve"> </v>
          </cell>
          <cell r="T514" t="str">
            <v>PKW / SUV / VAN unverändert zu 1. September 2017</v>
          </cell>
          <cell r="U514" t="str">
            <v xml:space="preserve">Cooper 4x4 „Off Road“, Preisanpassung 1.5% </v>
          </cell>
          <cell r="V514" t="str">
            <v xml:space="preserve"> </v>
          </cell>
          <cell r="W514">
            <v>104</v>
          </cell>
          <cell r="X514">
            <v>1.4230769230769231</v>
          </cell>
          <cell r="Y514">
            <v>148</v>
          </cell>
          <cell r="Z514">
            <v>0.6283783783783784</v>
          </cell>
          <cell r="AA514">
            <v>93</v>
          </cell>
          <cell r="AB514">
            <v>0</v>
          </cell>
          <cell r="AC514">
            <v>0</v>
          </cell>
          <cell r="AD514" t="str">
            <v xml:space="preserve"> </v>
          </cell>
          <cell r="AE514" t="str">
            <v xml:space="preserve"> 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88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16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114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34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52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41</v>
          </cell>
          <cell r="BU514">
            <v>0</v>
          </cell>
          <cell r="BV514">
            <v>0</v>
          </cell>
        </row>
        <row r="515">
          <cell r="B515">
            <v>100073</v>
          </cell>
          <cell r="C515" t="str">
            <v>BIG CAR DEALER</v>
          </cell>
          <cell r="D515" t="str">
            <v>BIG CAR DEALER</v>
          </cell>
          <cell r="E515" t="str">
            <v>GARAGE ENGEHOF WERNER GMBH</v>
          </cell>
          <cell r="F515" t="str">
            <v>MAZDA-VERTRETUNG</v>
          </cell>
          <cell r="G515" t="str">
            <v xml:space="preserve"> </v>
          </cell>
          <cell r="H515" t="str">
            <v>SCHAFFHAUSERSTRASSE 227</v>
          </cell>
          <cell r="I515" t="str">
            <v>8222 BERINGEN</v>
          </cell>
          <cell r="J515" t="str">
            <v xml:space="preserve"> </v>
          </cell>
          <cell r="K515" t="str">
            <v>052 685 22 77</v>
          </cell>
          <cell r="L515" t="str">
            <v xml:space="preserve"> </v>
          </cell>
          <cell r="M515" t="str">
            <v>werner@garage-engehof.ch</v>
          </cell>
          <cell r="N515">
            <v>0</v>
          </cell>
          <cell r="O515">
            <v>0</v>
          </cell>
          <cell r="P515">
            <v>79</v>
          </cell>
          <cell r="Q515">
            <v>1</v>
          </cell>
          <cell r="R515">
            <v>0</v>
          </cell>
          <cell r="S515" t="str">
            <v xml:space="preserve"> </v>
          </cell>
          <cell r="T515" t="str">
            <v>PKW / SUV / VAN unverändert zu 1. September 2017</v>
          </cell>
          <cell r="U515" t="str">
            <v xml:space="preserve">Cooper 4x4 „Off Road“, Preisanpassung 1.5% </v>
          </cell>
          <cell r="V515" t="str">
            <v xml:space="preserve"> </v>
          </cell>
          <cell r="W515">
            <v>4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 t="str">
            <v xml:space="preserve"> </v>
          </cell>
          <cell r="AE515" t="str">
            <v xml:space="preserve"> 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4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</row>
        <row r="516">
          <cell r="B516">
            <v>110003</v>
          </cell>
          <cell r="C516" t="str">
            <v>BIG CAR DEALER</v>
          </cell>
          <cell r="D516" t="str">
            <v>BIG CAR DEALER</v>
          </cell>
          <cell r="E516" t="str">
            <v>HS AUTOMOBILE AG</v>
          </cell>
          <cell r="F516" t="str">
            <v>MARCO HABERSAAT</v>
          </cell>
          <cell r="G516" t="str">
            <v>Marco Habersaat</v>
          </cell>
          <cell r="H516" t="str">
            <v>HAUPTSTRASSE 82</v>
          </cell>
          <cell r="I516" t="str">
            <v>8357 GUNTERSHAUSEN</v>
          </cell>
          <cell r="J516" t="str">
            <v xml:space="preserve"> </v>
          </cell>
          <cell r="K516" t="str">
            <v>052 365 14 68</v>
          </cell>
          <cell r="L516" t="str">
            <v xml:space="preserve"> </v>
          </cell>
          <cell r="M516" t="str">
            <v>marco.habersaat@hsautomobile.ch</v>
          </cell>
          <cell r="N516">
            <v>0</v>
          </cell>
          <cell r="O516">
            <v>0</v>
          </cell>
          <cell r="P516">
            <v>79</v>
          </cell>
          <cell r="Q516">
            <v>1</v>
          </cell>
          <cell r="R516">
            <v>0</v>
          </cell>
          <cell r="S516" t="str">
            <v xml:space="preserve"> </v>
          </cell>
          <cell r="T516" t="str">
            <v>PKW / SUV / VAN unverändert zu 1. September 2017</v>
          </cell>
          <cell r="U516" t="str">
            <v xml:space="preserve">Cooper 4x4 „Off Road“, Preisanpassung 1.5% </v>
          </cell>
          <cell r="V516" t="str">
            <v xml:space="preserve"> </v>
          </cell>
          <cell r="W516">
            <v>1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 t="str">
            <v xml:space="preserve"> </v>
          </cell>
          <cell r="AE516" t="str">
            <v xml:space="preserve"> 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1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</row>
        <row r="517">
          <cell r="B517">
            <v>110011</v>
          </cell>
          <cell r="C517" t="str">
            <v xml:space="preserve"> </v>
          </cell>
          <cell r="D517" t="str">
            <v xml:space="preserve"> </v>
          </cell>
          <cell r="E517" t="str">
            <v>E + S AUTO CORNER AG</v>
          </cell>
          <cell r="F517" t="str">
            <v>GARAGE</v>
          </cell>
          <cell r="G517" t="str">
            <v xml:space="preserve"> </v>
          </cell>
          <cell r="H517" t="str">
            <v>ZENTRALSTRASSE 121</v>
          </cell>
          <cell r="I517" t="str">
            <v>8212 NEUHAUSEN AM RHEINFALL</v>
          </cell>
          <cell r="J517" t="str">
            <v xml:space="preserve"> </v>
          </cell>
          <cell r="K517" t="str">
            <v>052 672 16 22</v>
          </cell>
          <cell r="L517" t="str">
            <v xml:space="preserve"> </v>
          </cell>
          <cell r="M517" t="str">
            <v>info@auto-corner.ch</v>
          </cell>
          <cell r="N517">
            <v>0</v>
          </cell>
          <cell r="O517">
            <v>0</v>
          </cell>
          <cell r="P517">
            <v>79</v>
          </cell>
          <cell r="Q517">
            <v>1</v>
          </cell>
          <cell r="R517">
            <v>0</v>
          </cell>
          <cell r="S517" t="str">
            <v xml:space="preserve"> </v>
          </cell>
          <cell r="T517" t="str">
            <v>PKW / SUV / VAN unverändert zu 1. September 2017</v>
          </cell>
          <cell r="U517" t="str">
            <v xml:space="preserve">Cooper 4x4 „Off Road“, Preisanpassung 1.5% </v>
          </cell>
          <cell r="V517" t="str">
            <v xml:space="preserve"> 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 t="str">
            <v xml:space="preserve"> </v>
          </cell>
          <cell r="AE517" t="str">
            <v xml:space="preserve"> 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</row>
        <row r="518">
          <cell r="B518">
            <v>110019</v>
          </cell>
          <cell r="C518" t="str">
            <v>CAR DEALER</v>
          </cell>
          <cell r="D518" t="str">
            <v>CAR DEALER</v>
          </cell>
          <cell r="E518" t="str">
            <v>BAHNHOFGARAGE</v>
          </cell>
          <cell r="F518" t="str">
            <v>NEUPARADIES GMBH</v>
          </cell>
          <cell r="G518" t="str">
            <v xml:space="preserve"> </v>
          </cell>
          <cell r="H518" t="str">
            <v>FRAUENFELDERSTR.13</v>
          </cell>
          <cell r="I518" t="str">
            <v>8252 SCHLATT TG</v>
          </cell>
          <cell r="J518" t="str">
            <v xml:space="preserve"> </v>
          </cell>
          <cell r="K518">
            <v>526596050</v>
          </cell>
          <cell r="L518" t="str">
            <v xml:space="preserve"> </v>
          </cell>
          <cell r="M518" t="str">
            <v>bahnhof-gar@bluewin.ch</v>
          </cell>
          <cell r="N518">
            <v>0</v>
          </cell>
          <cell r="O518">
            <v>0</v>
          </cell>
          <cell r="P518">
            <v>79</v>
          </cell>
          <cell r="Q518">
            <v>1</v>
          </cell>
          <cell r="R518">
            <v>0</v>
          </cell>
          <cell r="S518" t="str">
            <v xml:space="preserve"> </v>
          </cell>
          <cell r="T518" t="str">
            <v>PKW / SUV / VAN unverändert zu 1. September 2017</v>
          </cell>
          <cell r="U518" t="str">
            <v xml:space="preserve">Cooper 4x4 „Off Road“, Preisanpassung 1.5% </v>
          </cell>
          <cell r="V518" t="str">
            <v xml:space="preserve"> 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24</v>
          </cell>
          <cell r="AB518">
            <v>0</v>
          </cell>
          <cell r="AC518">
            <v>0</v>
          </cell>
          <cell r="AD518" t="str">
            <v>f85110019wf</v>
          </cell>
          <cell r="AE518" t="str">
            <v xml:space="preserve"> 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24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</row>
        <row r="519">
          <cell r="B519">
            <v>120003</v>
          </cell>
          <cell r="C519" t="str">
            <v xml:space="preserve"> </v>
          </cell>
          <cell r="D519" t="str">
            <v xml:space="preserve"> </v>
          </cell>
          <cell r="E519" t="str">
            <v>CLASSIC CARS TROTTMANN</v>
          </cell>
          <cell r="F519">
            <v>0</v>
          </cell>
          <cell r="G519" t="str">
            <v xml:space="preserve"> </v>
          </cell>
          <cell r="H519" t="str">
            <v>ERLISTR 1</v>
          </cell>
          <cell r="I519" t="str">
            <v>8454 BUCHBERG</v>
          </cell>
          <cell r="J519" t="str">
            <v xml:space="preserve"> </v>
          </cell>
          <cell r="K519" t="str">
            <v>043 810 81 83</v>
          </cell>
          <cell r="L519" t="str">
            <v xml:space="preserve"> </v>
          </cell>
          <cell r="M519" t="str">
            <v>r.trottmann@c-c-t.ch</v>
          </cell>
          <cell r="N519">
            <v>0</v>
          </cell>
          <cell r="O519">
            <v>0</v>
          </cell>
          <cell r="P519">
            <v>79</v>
          </cell>
          <cell r="Q519">
            <v>1</v>
          </cell>
          <cell r="R519">
            <v>0</v>
          </cell>
          <cell r="S519" t="str">
            <v xml:space="preserve"> </v>
          </cell>
          <cell r="T519" t="str">
            <v>PKW / SUV / VAN unverändert zu 1. September 2017</v>
          </cell>
          <cell r="U519" t="str">
            <v xml:space="preserve">Cooper 4x4 „Off Road“, Preisanpassung 1.5% </v>
          </cell>
          <cell r="V519" t="str">
            <v xml:space="preserve"> </v>
          </cell>
          <cell r="W519">
            <v>8</v>
          </cell>
          <cell r="X519">
            <v>4.5</v>
          </cell>
          <cell r="Y519">
            <v>36</v>
          </cell>
          <cell r="Z519">
            <v>0.27777777777777779</v>
          </cell>
          <cell r="AA519">
            <v>10</v>
          </cell>
          <cell r="AB519">
            <v>0</v>
          </cell>
          <cell r="AC519">
            <v>0</v>
          </cell>
          <cell r="AD519" t="str">
            <v xml:space="preserve"> </v>
          </cell>
          <cell r="AE519" t="str">
            <v xml:space="preserve"> 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8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16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20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4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6</v>
          </cell>
          <cell r="BU519">
            <v>0</v>
          </cell>
          <cell r="BV519">
            <v>0</v>
          </cell>
        </row>
        <row r="520">
          <cell r="B520">
            <v>120055</v>
          </cell>
          <cell r="C520" t="str">
            <v xml:space="preserve"> </v>
          </cell>
          <cell r="D520" t="str">
            <v xml:space="preserve"> </v>
          </cell>
          <cell r="E520" t="str">
            <v>HS AUTOMOBILE AG</v>
          </cell>
          <cell r="F520">
            <v>0</v>
          </cell>
          <cell r="G520" t="str">
            <v xml:space="preserve"> </v>
          </cell>
          <cell r="H520" t="str">
            <v>MORGENTALSTRASSE 34</v>
          </cell>
          <cell r="I520" t="str">
            <v>8355 AADORF</v>
          </cell>
          <cell r="J520" t="str">
            <v xml:space="preserve"> </v>
          </cell>
          <cell r="K520" t="str">
            <v>052 365 14 68</v>
          </cell>
          <cell r="L520" t="str">
            <v xml:space="preserve"> </v>
          </cell>
          <cell r="M520" t="str">
            <v>urs.steinacher@hsautomobile.ch</v>
          </cell>
          <cell r="N520">
            <v>0</v>
          </cell>
          <cell r="O520">
            <v>0</v>
          </cell>
          <cell r="P520">
            <v>79</v>
          </cell>
          <cell r="Q520">
            <v>1</v>
          </cell>
          <cell r="R520">
            <v>0</v>
          </cell>
          <cell r="S520" t="str">
            <v xml:space="preserve"> </v>
          </cell>
          <cell r="T520" t="str">
            <v>PKW / SUV / VAN unverändert zu 1. September 2017</v>
          </cell>
          <cell r="U520" t="str">
            <v xml:space="preserve">Cooper 4x4 „Off Road“, Preisanpassung 1.5% </v>
          </cell>
          <cell r="V520" t="str">
            <v xml:space="preserve"> 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 t="str">
            <v xml:space="preserve"> </v>
          </cell>
          <cell r="AE520" t="str">
            <v xml:space="preserve"> 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</row>
        <row r="521">
          <cell r="B521">
            <v>120062</v>
          </cell>
          <cell r="C521" t="str">
            <v>RETAILER PLUS</v>
          </cell>
          <cell r="D521" t="str">
            <v>RETAILER PLUS</v>
          </cell>
          <cell r="E521" t="str">
            <v>RESCH AG</v>
          </cell>
          <cell r="F521" t="str">
            <v>PNEUWIRBEL.CH</v>
          </cell>
          <cell r="G521" t="str">
            <v xml:space="preserve"> </v>
          </cell>
          <cell r="H521" t="str">
            <v>HAUSMATTSTR.12</v>
          </cell>
          <cell r="I521" t="str">
            <v>8962 BERGDIETIKON</v>
          </cell>
          <cell r="J521" t="str">
            <v xml:space="preserve"> </v>
          </cell>
          <cell r="K521" t="str">
            <v>043 322 91 00</v>
          </cell>
          <cell r="L521" t="str">
            <v xml:space="preserve"> </v>
          </cell>
          <cell r="M521" t="str">
            <v>info@pneuwirbel.ch</v>
          </cell>
          <cell r="N521">
            <v>0</v>
          </cell>
          <cell r="O521">
            <v>0</v>
          </cell>
          <cell r="P521">
            <v>79</v>
          </cell>
          <cell r="Q521">
            <v>1</v>
          </cell>
          <cell r="R521">
            <v>0</v>
          </cell>
          <cell r="S521" t="str">
            <v xml:space="preserve"> </v>
          </cell>
          <cell r="T521" t="str">
            <v>PKW / SUV / VAN unverändert zu 1. September 2017</v>
          </cell>
          <cell r="U521" t="str">
            <v xml:space="preserve">Cooper 4x4 „Off Road“, Preisanpassung 1.5% </v>
          </cell>
          <cell r="V521" t="str">
            <v xml:space="preserve"> </v>
          </cell>
          <cell r="W521">
            <v>36</v>
          </cell>
          <cell r="X521">
            <v>5.5555555555555552E-2</v>
          </cell>
          <cell r="Y521">
            <v>2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 t="str">
            <v>f85120062rr</v>
          </cell>
          <cell r="AE521" t="str">
            <v xml:space="preserve"> 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20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16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2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</row>
        <row r="522">
          <cell r="B522">
            <v>130033</v>
          </cell>
          <cell r="C522" t="str">
            <v xml:space="preserve"> </v>
          </cell>
          <cell r="D522" t="str">
            <v xml:space="preserve"> </v>
          </cell>
          <cell r="E522" t="str">
            <v>IHLE SCHWEIZ AG</v>
          </cell>
          <cell r="F522">
            <v>0</v>
          </cell>
          <cell r="G522" t="str">
            <v xml:space="preserve"> </v>
          </cell>
          <cell r="H522" t="str">
            <v>SCHLOSSERSTRASSE 5</v>
          </cell>
          <cell r="I522" t="str">
            <v>8180 BUELACH</v>
          </cell>
          <cell r="J522" t="str">
            <v xml:space="preserve"> </v>
          </cell>
          <cell r="K522" t="str">
            <v xml:space="preserve">044 859 21 21 </v>
          </cell>
          <cell r="L522" t="str">
            <v xml:space="preserve"> </v>
          </cell>
          <cell r="M522" t="str">
            <v>peter.huber@sag-ag.ch</v>
          </cell>
          <cell r="N522">
            <v>0</v>
          </cell>
          <cell r="O522">
            <v>0</v>
          </cell>
          <cell r="P522">
            <v>79</v>
          </cell>
          <cell r="Q522">
            <v>1</v>
          </cell>
          <cell r="R522">
            <v>0</v>
          </cell>
          <cell r="S522" t="str">
            <v xml:space="preserve"> </v>
          </cell>
          <cell r="T522" t="str">
            <v>PKW / SUV / VAN unverändert zu 1. September 2017</v>
          </cell>
          <cell r="U522" t="str">
            <v xml:space="preserve">Cooper 4x4 „Off Road“, Preisanpassung 1.5% </v>
          </cell>
          <cell r="V522" t="str">
            <v xml:space="preserve"> 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 t="str">
            <v xml:space="preserve"> </v>
          </cell>
          <cell r="AE522" t="str">
            <v xml:space="preserve"> 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</row>
        <row r="523">
          <cell r="B523">
            <v>130043</v>
          </cell>
          <cell r="C523" t="str">
            <v xml:space="preserve"> </v>
          </cell>
          <cell r="D523" t="str">
            <v xml:space="preserve"> </v>
          </cell>
          <cell r="E523" t="str">
            <v>TECHNOMAG AG</v>
          </cell>
          <cell r="F523">
            <v>0</v>
          </cell>
          <cell r="G523" t="str">
            <v xml:space="preserve"> </v>
          </cell>
          <cell r="H523" t="str">
            <v>OBERE DUENNERSTR 28</v>
          </cell>
          <cell r="I523" t="str">
            <v>46012 WANGEN B. OLTEN</v>
          </cell>
          <cell r="J523" t="str">
            <v xml:space="preserve"> </v>
          </cell>
          <cell r="K523" t="str">
            <v>062 926 77 22</v>
          </cell>
          <cell r="L523" t="str">
            <v xml:space="preserve"> </v>
          </cell>
          <cell r="M523" t="str">
            <v>tmniederbipp@technomag.ch</v>
          </cell>
          <cell r="N523">
            <v>0</v>
          </cell>
          <cell r="O523">
            <v>0</v>
          </cell>
          <cell r="P523">
            <v>79</v>
          </cell>
          <cell r="Q523">
            <v>1</v>
          </cell>
          <cell r="R523">
            <v>0</v>
          </cell>
          <cell r="S523" t="str">
            <v xml:space="preserve"> </v>
          </cell>
          <cell r="T523" t="str">
            <v>PKW / SUV / VAN unverändert zu 1. September 2017</v>
          </cell>
          <cell r="U523" t="str">
            <v xml:space="preserve">Cooper 4x4 „Off Road“, Preisanpassung 1.5% </v>
          </cell>
          <cell r="V523" t="str">
            <v xml:space="preserve"> 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 t="str">
            <v xml:space="preserve"> </v>
          </cell>
          <cell r="AE523" t="str">
            <v xml:space="preserve"> 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</row>
        <row r="524">
          <cell r="B524">
            <v>130045</v>
          </cell>
          <cell r="C524" t="str">
            <v>RETAILER</v>
          </cell>
          <cell r="D524" t="str">
            <v>RETAILER</v>
          </cell>
          <cell r="E524" t="str">
            <v>VIKTOR MEILI AG</v>
          </cell>
          <cell r="F524">
            <v>0</v>
          </cell>
          <cell r="G524" t="str">
            <v xml:space="preserve"> </v>
          </cell>
          <cell r="H524" t="str">
            <v>BRESTENBURGSTR 6</v>
          </cell>
          <cell r="I524" t="str">
            <v>8862 SCHUBELBACH</v>
          </cell>
          <cell r="J524" t="str">
            <v xml:space="preserve"> </v>
          </cell>
          <cell r="K524" t="str">
            <v>055 225 01 01</v>
          </cell>
          <cell r="L524" t="str">
            <v xml:space="preserve"> </v>
          </cell>
          <cell r="M524" t="str">
            <v>reto.steiner@vmeili.ch</v>
          </cell>
          <cell r="N524">
            <v>0</v>
          </cell>
          <cell r="O524">
            <v>0</v>
          </cell>
          <cell r="P524">
            <v>79</v>
          </cell>
          <cell r="Q524">
            <v>1</v>
          </cell>
          <cell r="R524">
            <v>0</v>
          </cell>
          <cell r="S524" t="str">
            <v xml:space="preserve"> </v>
          </cell>
          <cell r="T524" t="str">
            <v>PKW / SUV / VAN unverändert zu 1. September 2017</v>
          </cell>
          <cell r="U524" t="str">
            <v xml:space="preserve">Cooper 4x4 „Off Road“, Preisanpassung 1.5% </v>
          </cell>
          <cell r="V524" t="str">
            <v xml:space="preserve"> </v>
          </cell>
          <cell r="W524">
            <v>40</v>
          </cell>
          <cell r="X524">
            <v>0.5</v>
          </cell>
          <cell r="Y524">
            <v>20</v>
          </cell>
          <cell r="Z524">
            <v>4.95</v>
          </cell>
          <cell r="AA524">
            <v>99</v>
          </cell>
          <cell r="AB524">
            <v>0</v>
          </cell>
          <cell r="AC524">
            <v>0</v>
          </cell>
          <cell r="AD524" t="str">
            <v xml:space="preserve"> </v>
          </cell>
          <cell r="AE524" t="str">
            <v xml:space="preserve"> 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40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20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99</v>
          </cell>
          <cell r="BU524">
            <v>0</v>
          </cell>
          <cell r="BV524">
            <v>0</v>
          </cell>
        </row>
        <row r="525">
          <cell r="B525">
            <v>140007</v>
          </cell>
          <cell r="C525" t="str">
            <v xml:space="preserve"> </v>
          </cell>
          <cell r="D525" t="str">
            <v xml:space="preserve"> </v>
          </cell>
          <cell r="E525" t="str">
            <v>AMAG AUTOMOBIL- UND MOTOREN AG</v>
          </cell>
          <cell r="F525">
            <v>0</v>
          </cell>
          <cell r="G525" t="str">
            <v xml:space="preserve"> </v>
          </cell>
          <cell r="H525" t="str">
            <v>SPITALSTR 27</v>
          </cell>
          <cell r="I525" t="str">
            <v>8200 SCHAFFHAUSEN</v>
          </cell>
          <cell r="J525" t="str">
            <v xml:space="preserve"> </v>
          </cell>
          <cell r="K525" t="str">
            <v xml:space="preserve">052 630 55 55 </v>
          </cell>
          <cell r="L525" t="str">
            <v xml:space="preserve"> </v>
          </cell>
          <cell r="M525" t="str">
            <v>madleine.buergin@amag.ch</v>
          </cell>
          <cell r="N525">
            <v>0</v>
          </cell>
          <cell r="O525">
            <v>0</v>
          </cell>
          <cell r="P525">
            <v>79</v>
          </cell>
          <cell r="Q525">
            <v>1</v>
          </cell>
          <cell r="R525">
            <v>0</v>
          </cell>
          <cell r="S525" t="str">
            <v xml:space="preserve"> </v>
          </cell>
          <cell r="T525" t="str">
            <v>PKW / SUV / VAN unverändert zu 1. September 2017</v>
          </cell>
          <cell r="U525" t="str">
            <v xml:space="preserve">Cooper 4x4 „Off Road“, Preisanpassung 1.5% </v>
          </cell>
          <cell r="V525" t="str">
            <v xml:space="preserve"> 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 t="str">
            <v xml:space="preserve"> </v>
          </cell>
          <cell r="AE525" t="str">
            <v xml:space="preserve"> 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</row>
        <row r="526">
          <cell r="B526">
            <v>140021</v>
          </cell>
          <cell r="C526" t="str">
            <v xml:space="preserve"> </v>
          </cell>
          <cell r="D526" t="str">
            <v xml:space="preserve"> </v>
          </cell>
          <cell r="E526" t="str">
            <v>ADAM TOURING GMBH</v>
          </cell>
          <cell r="F526" t="str">
            <v>RAEDER-/ REIFENLAGER</v>
          </cell>
          <cell r="G526" t="str">
            <v>Afrim Krueziu</v>
          </cell>
          <cell r="H526" t="str">
            <v>IM LANGHAG 11</v>
          </cell>
          <cell r="I526" t="str">
            <v>8307 EFFRETIKON</v>
          </cell>
          <cell r="J526" t="str">
            <v>ADAM TOURING</v>
          </cell>
          <cell r="K526" t="str">
            <v>052 347 33 00</v>
          </cell>
          <cell r="L526" t="str">
            <v xml:space="preserve"> </v>
          </cell>
          <cell r="M526" t="str">
            <v>effretikon@adam-touring.ch</v>
          </cell>
          <cell r="N526">
            <v>0</v>
          </cell>
          <cell r="O526">
            <v>0</v>
          </cell>
          <cell r="P526">
            <v>79</v>
          </cell>
          <cell r="Q526">
            <v>1</v>
          </cell>
          <cell r="R526">
            <v>0</v>
          </cell>
          <cell r="S526" t="str">
            <v xml:space="preserve"> </v>
          </cell>
          <cell r="T526" t="str">
            <v>PKW / SUV / VAN unverändert zu 1. September 2017</v>
          </cell>
          <cell r="U526" t="str">
            <v xml:space="preserve">Cooper 4x4 „Off Road“, Preisanpassung 1.5% </v>
          </cell>
          <cell r="V526" t="str">
            <v xml:space="preserve"> 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 t="str">
            <v xml:space="preserve"> </v>
          </cell>
          <cell r="AE526" t="str">
            <v xml:space="preserve"> 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</row>
        <row r="527">
          <cell r="B527">
            <v>140031</v>
          </cell>
          <cell r="C527" t="str">
            <v xml:space="preserve"> </v>
          </cell>
          <cell r="D527" t="str">
            <v xml:space="preserve"> </v>
          </cell>
          <cell r="E527" t="str">
            <v>CALLIGARO CARS AND MORE</v>
          </cell>
          <cell r="F527" t="str">
            <v>CALLIGARO GIORGIO</v>
          </cell>
          <cell r="G527" t="str">
            <v>Calligaro Giorgio</v>
          </cell>
          <cell r="H527" t="str">
            <v>ALTE ZOLLSTR 40</v>
          </cell>
          <cell r="I527" t="str">
            <v>8260 STEIN AM RHEIN</v>
          </cell>
          <cell r="J527" t="str">
            <v xml:space="preserve"> </v>
          </cell>
          <cell r="K527" t="str">
            <v>079 430 46 56</v>
          </cell>
          <cell r="L527" t="str">
            <v xml:space="preserve"> </v>
          </cell>
          <cell r="M527" t="str">
            <v>calligaro.cars@bluewin.ch</v>
          </cell>
          <cell r="N527">
            <v>0</v>
          </cell>
          <cell r="O527">
            <v>0</v>
          </cell>
          <cell r="P527">
            <v>79</v>
          </cell>
          <cell r="Q527">
            <v>1</v>
          </cell>
          <cell r="R527">
            <v>0</v>
          </cell>
          <cell r="S527" t="str">
            <v xml:space="preserve"> </v>
          </cell>
          <cell r="T527" t="str">
            <v>PKW / SUV / VAN unverändert zu 1. September 2017</v>
          </cell>
          <cell r="U527" t="str">
            <v xml:space="preserve">Cooper 4x4 „Off Road“, Preisanpassung 1.5% </v>
          </cell>
          <cell r="V527" t="str">
            <v xml:space="preserve"> </v>
          </cell>
          <cell r="W527">
            <v>20</v>
          </cell>
          <cell r="X527">
            <v>0.4</v>
          </cell>
          <cell r="Y527">
            <v>8</v>
          </cell>
          <cell r="Z527">
            <v>3.75</v>
          </cell>
          <cell r="AA527">
            <v>30</v>
          </cell>
          <cell r="AB527">
            <v>0</v>
          </cell>
          <cell r="AC527">
            <v>0</v>
          </cell>
          <cell r="AD527" t="str">
            <v xml:space="preserve"> </v>
          </cell>
          <cell r="AE527" t="str">
            <v xml:space="preserve"> 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8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12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4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4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16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14</v>
          </cell>
          <cell r="BU527">
            <v>0</v>
          </cell>
          <cell r="BV527">
            <v>0</v>
          </cell>
        </row>
        <row r="528">
          <cell r="B528">
            <v>140053</v>
          </cell>
          <cell r="C528" t="str">
            <v xml:space="preserve"> </v>
          </cell>
          <cell r="D528" t="str">
            <v xml:space="preserve"> </v>
          </cell>
          <cell r="E528" t="str">
            <v>CAMION TRANSPORT AG</v>
          </cell>
          <cell r="F528" t="str">
            <v>NIEDERLASSUNG BUELACH</v>
          </cell>
          <cell r="G528" t="str">
            <v xml:space="preserve"> </v>
          </cell>
          <cell r="H528" t="str">
            <v>HUBSTRASSE 103</v>
          </cell>
          <cell r="I528" t="str">
            <v>POSTFACH 840</v>
          </cell>
          <cell r="J528" t="str">
            <v xml:space="preserve"> </v>
          </cell>
          <cell r="K528" t="str">
            <v>071 929 24 24</v>
          </cell>
          <cell r="L528" t="str">
            <v xml:space="preserve"> </v>
          </cell>
          <cell r="M528" t="str">
            <v>christian.marti@camiontransport.ch</v>
          </cell>
          <cell r="N528">
            <v>0</v>
          </cell>
          <cell r="O528">
            <v>0</v>
          </cell>
          <cell r="P528">
            <v>79</v>
          </cell>
          <cell r="Q528">
            <v>1</v>
          </cell>
          <cell r="R528">
            <v>0</v>
          </cell>
          <cell r="S528" t="str">
            <v xml:space="preserve"> </v>
          </cell>
          <cell r="T528" t="str">
            <v>PKW / SUV / VAN unverändert zu 1. September 2017</v>
          </cell>
          <cell r="U528" t="str">
            <v xml:space="preserve">Cooper 4x4 „Off Road“, Preisanpassung 1.5% </v>
          </cell>
          <cell r="V528" t="str">
            <v xml:space="preserve"> </v>
          </cell>
          <cell r="W528">
            <v>17</v>
          </cell>
          <cell r="X528">
            <v>4</v>
          </cell>
          <cell r="Y528">
            <v>68</v>
          </cell>
          <cell r="Z528">
            <v>0.51470588235294112</v>
          </cell>
          <cell r="AA528">
            <v>35</v>
          </cell>
          <cell r="AB528">
            <v>0</v>
          </cell>
          <cell r="AC528">
            <v>0</v>
          </cell>
          <cell r="AD528" t="str">
            <v xml:space="preserve"> </v>
          </cell>
          <cell r="AE528" t="str">
            <v xml:space="preserve"> 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17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59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9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35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</row>
        <row r="529">
          <cell r="B529">
            <v>150019</v>
          </cell>
          <cell r="C529" t="str">
            <v xml:space="preserve"> </v>
          </cell>
          <cell r="D529" t="str">
            <v xml:space="preserve"> </v>
          </cell>
          <cell r="E529" t="str">
            <v>PostLogistics AG</v>
          </cell>
          <cell r="F529">
            <v>0</v>
          </cell>
          <cell r="G529" t="str">
            <v xml:space="preserve"> </v>
          </cell>
          <cell r="H529" t="str">
            <v>Wanistrasse 5</v>
          </cell>
          <cell r="I529" t="str">
            <v>8422 Pfungen</v>
          </cell>
          <cell r="J529" t="str">
            <v xml:space="preserve"> </v>
          </cell>
          <cell r="K529" t="str">
            <v>0848 754 754</v>
          </cell>
          <cell r="L529" t="str">
            <v xml:space="preserve"> </v>
          </cell>
          <cell r="M529" t="str">
            <v>claims.innight@post.ch</v>
          </cell>
          <cell r="N529" t="str">
            <v>swissexpress.innight@post.ch</v>
          </cell>
          <cell r="O529">
            <v>0</v>
          </cell>
          <cell r="P529">
            <v>79</v>
          </cell>
          <cell r="Q529">
            <v>1</v>
          </cell>
          <cell r="R529">
            <v>0</v>
          </cell>
          <cell r="S529" t="str">
            <v xml:space="preserve"> </v>
          </cell>
          <cell r="T529" t="str">
            <v>PKW / SUV / VAN unverändert zu 1. September 2017</v>
          </cell>
          <cell r="U529" t="str">
            <v xml:space="preserve">Cooper 4x4 „Off Road“, Preisanpassung 1.5% </v>
          </cell>
          <cell r="V529" t="str">
            <v xml:space="preserve"> </v>
          </cell>
          <cell r="W529">
            <v>22</v>
          </cell>
          <cell r="X529">
            <v>1.0454545454545454</v>
          </cell>
          <cell r="Y529">
            <v>23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 t="str">
            <v xml:space="preserve"> </v>
          </cell>
          <cell r="AE529" t="str">
            <v xml:space="preserve"> 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17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5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15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8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</row>
        <row r="530">
          <cell r="B530">
            <v>150056</v>
          </cell>
          <cell r="C530" t="str">
            <v xml:space="preserve"> </v>
          </cell>
          <cell r="D530" t="str">
            <v xml:space="preserve"> </v>
          </cell>
          <cell r="E530" t="str">
            <v>FRI Freie Reifeneinkaufs-</v>
          </cell>
          <cell r="F530">
            <v>0</v>
          </cell>
          <cell r="G530" t="str">
            <v xml:space="preserve"> </v>
          </cell>
          <cell r="H530" t="str">
            <v>Initiative GmbH</v>
          </cell>
          <cell r="I530" t="str">
            <v>Augustinusstrasse 11D</v>
          </cell>
          <cell r="J530" t="str">
            <v xml:space="preserve"> </v>
          </cell>
          <cell r="K530" t="str">
            <v>+4922349576814</v>
          </cell>
          <cell r="L530" t="str">
            <v xml:space="preserve"> </v>
          </cell>
          <cell r="M530" t="str">
            <v>helmut.pesch@fri-frechen.de</v>
          </cell>
          <cell r="N530">
            <v>0</v>
          </cell>
          <cell r="O530">
            <v>0</v>
          </cell>
          <cell r="P530">
            <v>79</v>
          </cell>
          <cell r="Q530">
            <v>1</v>
          </cell>
          <cell r="R530">
            <v>0</v>
          </cell>
          <cell r="S530" t="str">
            <v xml:space="preserve"> </v>
          </cell>
          <cell r="T530" t="str">
            <v>PKW / SUV / VAN unverändert zu 1. September 2017</v>
          </cell>
          <cell r="U530" t="str">
            <v xml:space="preserve">Cooper 4x4 „Off Road“, Preisanpassung 1.5% </v>
          </cell>
          <cell r="V530" t="str">
            <v xml:space="preserve"> 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 t="str">
            <v xml:space="preserve"> </v>
          </cell>
          <cell r="AE530" t="str">
            <v xml:space="preserve"> 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</row>
        <row r="531">
          <cell r="B531">
            <v>160004</v>
          </cell>
          <cell r="C531" t="str">
            <v>RETAILER PLUS PREMIO</v>
          </cell>
          <cell r="D531" t="str">
            <v>RETAILER PLUS PREMIO</v>
          </cell>
          <cell r="E531" t="str">
            <v>Fabios MechBox GmbH</v>
          </cell>
          <cell r="F531">
            <v>0</v>
          </cell>
          <cell r="G531" t="str">
            <v>Fabio Conti</v>
          </cell>
          <cell r="H531" t="str">
            <v>Ebnatstrasse 162</v>
          </cell>
          <cell r="I531" t="str">
            <v>8207 Schaffhausen</v>
          </cell>
          <cell r="J531" t="str">
            <v xml:space="preserve"> </v>
          </cell>
          <cell r="K531" t="str">
            <v>052 643 14 22</v>
          </cell>
          <cell r="L531" t="str">
            <v xml:space="preserve"> </v>
          </cell>
          <cell r="M531" t="str">
            <v>info@fabios-mechbox.ch</v>
          </cell>
          <cell r="N531">
            <v>0</v>
          </cell>
          <cell r="O531">
            <v>0</v>
          </cell>
          <cell r="P531">
            <v>79</v>
          </cell>
          <cell r="Q531">
            <v>1</v>
          </cell>
          <cell r="R531">
            <v>0</v>
          </cell>
          <cell r="S531" t="str">
            <v xml:space="preserve"> </v>
          </cell>
          <cell r="T531" t="str">
            <v>PKW / SUV / VAN unverändert zu 1. September 2017</v>
          </cell>
          <cell r="U531" t="str">
            <v xml:space="preserve">Cooper 4x4 „Off Road“, Preisanpassung 1.5% </v>
          </cell>
          <cell r="V531" t="str">
            <v xml:space="preserve"> </v>
          </cell>
          <cell r="W531">
            <v>0</v>
          </cell>
          <cell r="X531">
            <v>0</v>
          </cell>
          <cell r="Y531">
            <v>10</v>
          </cell>
          <cell r="Z531">
            <v>0.6</v>
          </cell>
          <cell r="AA531">
            <v>6</v>
          </cell>
          <cell r="AB531">
            <v>0</v>
          </cell>
          <cell r="AC531">
            <v>0</v>
          </cell>
          <cell r="AD531" t="str">
            <v xml:space="preserve"> </v>
          </cell>
          <cell r="AE531" t="str">
            <v xml:space="preserve"> 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6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4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2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0</v>
          </cell>
          <cell r="BS531">
            <v>0</v>
          </cell>
          <cell r="BT531">
            <v>4</v>
          </cell>
          <cell r="BU531">
            <v>0</v>
          </cell>
          <cell r="BV531">
            <v>0</v>
          </cell>
        </row>
        <row r="532">
          <cell r="B532">
            <v>160014</v>
          </cell>
          <cell r="C532" t="str">
            <v xml:space="preserve"> </v>
          </cell>
          <cell r="D532" t="str">
            <v xml:space="preserve"> </v>
          </cell>
          <cell r="E532" t="str">
            <v>Reifen-Gum GmbH</v>
          </cell>
          <cell r="F532">
            <v>0</v>
          </cell>
          <cell r="G532" t="str">
            <v xml:space="preserve"> </v>
          </cell>
          <cell r="H532" t="str">
            <v>Weststrasse 45</v>
          </cell>
          <cell r="I532" t="str">
            <v>8003 Zurich</v>
          </cell>
          <cell r="J532" t="str">
            <v xml:space="preserve"> </v>
          </cell>
          <cell r="K532" t="str">
            <v>044 814 17 33</v>
          </cell>
          <cell r="L532" t="str">
            <v xml:space="preserve"> </v>
          </cell>
          <cell r="M532" t="str">
            <v>skowalski@reifengum.com</v>
          </cell>
          <cell r="N532" t="str">
            <v>jlichtenstein@reifengum.com</v>
          </cell>
          <cell r="O532">
            <v>0</v>
          </cell>
          <cell r="P532">
            <v>79</v>
          </cell>
          <cell r="Q532">
            <v>1</v>
          </cell>
          <cell r="R532">
            <v>0</v>
          </cell>
          <cell r="S532" t="str">
            <v xml:space="preserve"> </v>
          </cell>
          <cell r="T532" t="str">
            <v>PKW / SUV / VAN unverändert zu 1. September 2017</v>
          </cell>
          <cell r="U532" t="str">
            <v xml:space="preserve">Cooper 4x4 „Off Road“, Preisanpassung 1.5% </v>
          </cell>
          <cell r="V532" t="str">
            <v xml:space="preserve"> </v>
          </cell>
          <cell r="W532">
            <v>0</v>
          </cell>
          <cell r="X532">
            <v>0</v>
          </cell>
          <cell r="Y532">
            <v>14240</v>
          </cell>
          <cell r="Z532">
            <v>5.9339887640449437E-2</v>
          </cell>
          <cell r="AA532">
            <v>845</v>
          </cell>
          <cell r="AB532">
            <v>0</v>
          </cell>
          <cell r="AC532">
            <v>0</v>
          </cell>
          <cell r="AD532" t="str">
            <v xml:space="preserve"> </v>
          </cell>
          <cell r="AE532" t="str">
            <v xml:space="preserve"> 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10504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3736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138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707</v>
          </cell>
          <cell r="BU532">
            <v>0</v>
          </cell>
          <cell r="BV532">
            <v>0</v>
          </cell>
        </row>
        <row r="533">
          <cell r="B533">
            <v>160048</v>
          </cell>
          <cell r="C533" t="str">
            <v xml:space="preserve"> </v>
          </cell>
          <cell r="D533" t="str">
            <v xml:space="preserve"> </v>
          </cell>
          <cell r="E533" t="str">
            <v>SMD MedicalTrade GmbH</v>
          </cell>
          <cell r="F533">
            <v>0</v>
          </cell>
          <cell r="G533" t="str">
            <v xml:space="preserve"> </v>
          </cell>
          <cell r="H533" t="str">
            <v>Rheinsichtweg 2</v>
          </cell>
          <cell r="I533" t="str">
            <v>8274 Taegerwilen</v>
          </cell>
          <cell r="J533" t="str">
            <v xml:space="preserve"> </v>
          </cell>
          <cell r="K533" t="str">
            <v>071 660 09 14</v>
          </cell>
          <cell r="L533" t="str">
            <v xml:space="preserve"> </v>
          </cell>
          <cell r="M533" t="str">
            <v>geri.wabel@medicaltrade.ch</v>
          </cell>
          <cell r="N533">
            <v>0</v>
          </cell>
          <cell r="O533">
            <v>0</v>
          </cell>
          <cell r="P533">
            <v>79</v>
          </cell>
          <cell r="Q533">
            <v>1</v>
          </cell>
          <cell r="R533">
            <v>0</v>
          </cell>
          <cell r="S533" t="str">
            <v xml:space="preserve"> </v>
          </cell>
          <cell r="T533" t="str">
            <v>PKW / SUV / VAN unverändert zu 1. September 2017</v>
          </cell>
          <cell r="U533" t="str">
            <v xml:space="preserve">Cooper 4x4 „Off Road“, Preisanpassung 1.5% </v>
          </cell>
          <cell r="V533" t="str">
            <v xml:space="preserve"> </v>
          </cell>
          <cell r="W533">
            <v>0</v>
          </cell>
          <cell r="X533">
            <v>0</v>
          </cell>
          <cell r="Y533">
            <v>10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 t="str">
            <v xml:space="preserve"> </v>
          </cell>
          <cell r="AE533" t="str">
            <v xml:space="preserve"> 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10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</row>
        <row r="534">
          <cell r="B534">
            <v>160053</v>
          </cell>
          <cell r="C534" t="str">
            <v xml:space="preserve"> </v>
          </cell>
          <cell r="D534" t="str">
            <v xml:space="preserve"> </v>
          </cell>
          <cell r="E534" t="str">
            <v>PostLogistics AG</v>
          </cell>
          <cell r="F534" t="str">
            <v>Kreditoren 320-4</v>
          </cell>
          <cell r="G534" t="str">
            <v xml:space="preserve"> </v>
          </cell>
          <cell r="H534" t="str">
            <v>Wankdorfallee 4</v>
          </cell>
          <cell r="I534" t="str">
            <v>3030 Bern</v>
          </cell>
          <cell r="J534" t="str">
            <v xml:space="preserve"> </v>
          </cell>
          <cell r="K534" t="str">
            <v>0848 754 754</v>
          </cell>
          <cell r="L534" t="str">
            <v xml:space="preserve"> </v>
          </cell>
          <cell r="M534" t="str">
            <v>claims.innight@post.ch</v>
          </cell>
          <cell r="N534">
            <v>0</v>
          </cell>
          <cell r="O534">
            <v>0</v>
          </cell>
          <cell r="P534">
            <v>79</v>
          </cell>
          <cell r="Q534">
            <v>1</v>
          </cell>
          <cell r="R534">
            <v>0</v>
          </cell>
          <cell r="S534" t="str">
            <v xml:space="preserve"> </v>
          </cell>
          <cell r="T534" t="str">
            <v>PKW / SUV / VAN unverändert zu 1. September 2017</v>
          </cell>
          <cell r="U534" t="str">
            <v xml:space="preserve">Cooper 4x4 „Off Road“, Preisanpassung 1.5% </v>
          </cell>
          <cell r="V534" t="str">
            <v xml:space="preserve"> </v>
          </cell>
          <cell r="W534">
            <v>0</v>
          </cell>
          <cell r="X534">
            <v>0</v>
          </cell>
          <cell r="Y534">
            <v>5</v>
          </cell>
          <cell r="Z534">
            <v>0.8</v>
          </cell>
          <cell r="AA534">
            <v>4</v>
          </cell>
          <cell r="AB534">
            <v>0</v>
          </cell>
          <cell r="AC534">
            <v>0</v>
          </cell>
          <cell r="AD534" t="str">
            <v xml:space="preserve"> </v>
          </cell>
          <cell r="AE534" t="str">
            <v xml:space="preserve"> 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4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1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4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</row>
        <row r="535">
          <cell r="B535">
            <v>160066</v>
          </cell>
          <cell r="C535" t="str">
            <v xml:space="preserve"> </v>
          </cell>
          <cell r="D535" t="str">
            <v xml:space="preserve"> </v>
          </cell>
          <cell r="E535" t="str">
            <v>STAMM GARTENBAU GMBH</v>
          </cell>
          <cell r="F535">
            <v>0</v>
          </cell>
          <cell r="G535" t="str">
            <v xml:space="preserve"> </v>
          </cell>
          <cell r="H535" t="str">
            <v>BARZENHEIMERSTRASSE 5</v>
          </cell>
          <cell r="I535" t="str">
            <v>8240 THAYNGEN</v>
          </cell>
          <cell r="J535" t="str">
            <v xml:space="preserve"> </v>
          </cell>
          <cell r="K535" t="str">
            <v>052 649 17 17</v>
          </cell>
          <cell r="L535" t="str">
            <v xml:space="preserve"> </v>
          </cell>
          <cell r="M535" t="str">
            <v>info@stamm-gartenbau.ch</v>
          </cell>
          <cell r="N535">
            <v>0</v>
          </cell>
          <cell r="O535">
            <v>0</v>
          </cell>
          <cell r="P535">
            <v>79</v>
          </cell>
          <cell r="Q535">
            <v>1</v>
          </cell>
          <cell r="R535">
            <v>0</v>
          </cell>
          <cell r="S535" t="str">
            <v xml:space="preserve"> </v>
          </cell>
          <cell r="T535" t="str">
            <v>PKW / SUV / VAN unverändert zu 1. September 2017</v>
          </cell>
          <cell r="U535" t="str">
            <v xml:space="preserve">Cooper 4x4 „Off Road“, Preisanpassung 1.5% </v>
          </cell>
          <cell r="V535" t="str">
            <v xml:space="preserve"> </v>
          </cell>
          <cell r="W535">
            <v>0</v>
          </cell>
          <cell r="X535">
            <v>0</v>
          </cell>
          <cell r="Y535">
            <v>9</v>
          </cell>
          <cell r="Z535">
            <v>0.66666666666666663</v>
          </cell>
          <cell r="AA535">
            <v>6</v>
          </cell>
          <cell r="AB535">
            <v>0</v>
          </cell>
          <cell r="AC535">
            <v>0</v>
          </cell>
          <cell r="AD535" t="str">
            <v xml:space="preserve"> </v>
          </cell>
          <cell r="AE535" t="str">
            <v xml:space="preserve"> 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9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4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2</v>
          </cell>
          <cell r="BU535">
            <v>0</v>
          </cell>
          <cell r="BV535">
            <v>0</v>
          </cell>
        </row>
        <row r="536">
          <cell r="B536">
            <v>140048</v>
          </cell>
          <cell r="C536" t="str">
            <v xml:space="preserve"> </v>
          </cell>
          <cell r="D536" t="str">
            <v xml:space="preserve"> </v>
          </cell>
          <cell r="E536" t="str">
            <v>COOPER TIRE &amp; RUBBER COMPANY</v>
          </cell>
          <cell r="F536" t="str">
            <v>(SUISSE) SA, SALES</v>
          </cell>
          <cell r="G536" t="str">
            <v xml:space="preserve"> </v>
          </cell>
          <cell r="H536" t="str">
            <v>WEHNTALERSTR 6</v>
          </cell>
          <cell r="I536" t="str">
            <v>8154 OBERGLATT</v>
          </cell>
          <cell r="J536" t="str">
            <v xml:space="preserve"> </v>
          </cell>
          <cell r="K536" t="str">
            <v>044 852 80 00</v>
          </cell>
          <cell r="L536" t="str">
            <v xml:space="preserve"> </v>
          </cell>
          <cell r="M536" t="str">
            <v>infoswiss@coopertire.com</v>
          </cell>
          <cell r="N536">
            <v>0</v>
          </cell>
          <cell r="O536">
            <v>0</v>
          </cell>
          <cell r="P536">
            <v>99</v>
          </cell>
          <cell r="Q536">
            <v>1</v>
          </cell>
          <cell r="R536">
            <v>0</v>
          </cell>
          <cell r="S536" t="str">
            <v xml:space="preserve"> </v>
          </cell>
          <cell r="T536" t="str">
            <v>PKW / SUV / VAN unverändert zu 1. September 2017</v>
          </cell>
          <cell r="U536" t="str">
            <v xml:space="preserve">Cooper 4x4 „Off Road“, Preisanpassung 1.5% </v>
          </cell>
          <cell r="V536" t="str">
            <v xml:space="preserve"> </v>
          </cell>
          <cell r="W536">
            <v>42</v>
          </cell>
          <cell r="X536">
            <v>0.8571428571428571</v>
          </cell>
          <cell r="Y536">
            <v>36</v>
          </cell>
          <cell r="Z536">
            <v>0.22222222222222221</v>
          </cell>
          <cell r="AA536">
            <v>8</v>
          </cell>
          <cell r="AB536">
            <v>0</v>
          </cell>
          <cell r="AC536">
            <v>0</v>
          </cell>
          <cell r="AD536" t="str">
            <v xml:space="preserve"> </v>
          </cell>
          <cell r="AE536" t="str">
            <v xml:space="preserve"> 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16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26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18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18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4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4</v>
          </cell>
          <cell r="BU536">
            <v>0</v>
          </cell>
          <cell r="BV536">
            <v>0</v>
          </cell>
        </row>
        <row r="537">
          <cell r="B537">
            <v>140049</v>
          </cell>
          <cell r="C537" t="str">
            <v xml:space="preserve"> </v>
          </cell>
          <cell r="D537" t="str">
            <v xml:space="preserve"> </v>
          </cell>
          <cell r="E537" t="str">
            <v>MANGIULLO MARIO</v>
          </cell>
          <cell r="F537" t="str">
            <v>MITARBEITER COOPER</v>
          </cell>
          <cell r="G537" t="str">
            <v xml:space="preserve"> </v>
          </cell>
          <cell r="H537" t="str">
            <v>NEUBRUCHSTR 19</v>
          </cell>
          <cell r="I537" t="str">
            <v>8406 WINTERTHUR</v>
          </cell>
          <cell r="J537" t="str">
            <v xml:space="preserve"> </v>
          </cell>
          <cell r="K537" t="str">
            <v>079 353 41 56</v>
          </cell>
          <cell r="L537" t="str">
            <v xml:space="preserve"> </v>
          </cell>
          <cell r="M537" t="str">
            <v>MMangiullo@coopertire.com</v>
          </cell>
          <cell r="N537">
            <v>0</v>
          </cell>
          <cell r="O537">
            <v>0</v>
          </cell>
          <cell r="P537">
            <v>99</v>
          </cell>
          <cell r="Q537">
            <v>1</v>
          </cell>
          <cell r="R537">
            <v>0</v>
          </cell>
          <cell r="S537" t="str">
            <v xml:space="preserve"> </v>
          </cell>
          <cell r="T537" t="str">
            <v>PKW / SUV / VAN unverändert zu 1. September 2017</v>
          </cell>
          <cell r="U537" t="str">
            <v xml:space="preserve">Cooper 4x4 „Off Road“, Preisanpassung 1.5% </v>
          </cell>
          <cell r="V537" t="str">
            <v xml:space="preserve"> </v>
          </cell>
          <cell r="W537">
            <v>4</v>
          </cell>
          <cell r="X537">
            <v>2.5</v>
          </cell>
          <cell r="Y537">
            <v>10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 t="str">
            <v xml:space="preserve"> </v>
          </cell>
          <cell r="AE537" t="str">
            <v xml:space="preserve"> 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4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10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</row>
        <row r="538">
          <cell r="B538">
            <v>160069</v>
          </cell>
          <cell r="C538" t="str">
            <v xml:space="preserve"> </v>
          </cell>
          <cell r="D538" t="str">
            <v xml:space="preserve"> </v>
          </cell>
          <cell r="E538" t="str">
            <v>Narcisa Hoxha</v>
          </cell>
          <cell r="F538">
            <v>0</v>
          </cell>
          <cell r="G538" t="str">
            <v xml:space="preserve"> </v>
          </cell>
          <cell r="H538" t="str">
            <v>Sagi 5</v>
          </cell>
          <cell r="I538" t="str">
            <v>8833 Samstagern</v>
          </cell>
          <cell r="J538" t="str">
            <v xml:space="preserve"> </v>
          </cell>
          <cell r="K538" t="str">
            <v>079 555 25 51</v>
          </cell>
          <cell r="L538" t="str">
            <v xml:space="preserve"> </v>
          </cell>
          <cell r="M538" t="str">
            <v>NHoxha@coopertire.com</v>
          </cell>
          <cell r="N538">
            <v>0</v>
          </cell>
          <cell r="O538">
            <v>0</v>
          </cell>
          <cell r="P538">
            <v>99</v>
          </cell>
          <cell r="Q538">
            <v>1</v>
          </cell>
          <cell r="R538">
            <v>0</v>
          </cell>
          <cell r="S538" t="str">
            <v xml:space="preserve"> </v>
          </cell>
          <cell r="T538" t="str">
            <v>PKW / SUV / VAN unverändert zu 1. September 2017</v>
          </cell>
          <cell r="U538" t="str">
            <v xml:space="preserve">Cooper 4x4 „Off Road“, Preisanpassung 1.5% </v>
          </cell>
          <cell r="V538" t="str">
            <v xml:space="preserve"> </v>
          </cell>
          <cell r="W538">
            <v>0</v>
          </cell>
          <cell r="X538">
            <v>0</v>
          </cell>
          <cell r="Y538">
            <v>4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 t="str">
            <v xml:space="preserve"> </v>
          </cell>
          <cell r="AE538" t="str">
            <v xml:space="preserve"> 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4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</row>
        <row r="539">
          <cell r="B539">
            <v>120006</v>
          </cell>
          <cell r="C539" t="str">
            <v xml:space="preserve"> </v>
          </cell>
          <cell r="D539" t="str">
            <v xml:space="preserve"> </v>
          </cell>
          <cell r="E539" t="str">
            <v>TECHAUTOCENTER SA</v>
          </cell>
          <cell r="F539">
            <v>0</v>
          </cell>
          <cell r="G539" t="str">
            <v xml:space="preserve"> </v>
          </cell>
          <cell r="H539" t="str">
            <v>RTE DE ST-CERQUE 297</v>
          </cell>
          <cell r="I539" t="str">
            <v>1260 NYON</v>
          </cell>
          <cell r="J539" t="str">
            <v xml:space="preserve"> </v>
          </cell>
          <cell r="K539" t="str">
            <v>022 361 7412</v>
          </cell>
          <cell r="L539" t="str">
            <v xml:space="preserve"> </v>
          </cell>
          <cell r="M539" t="str">
            <v>qendrim@techautocenter.ch</v>
          </cell>
          <cell r="N539">
            <v>0</v>
          </cell>
          <cell r="O539">
            <v>0</v>
          </cell>
          <cell r="P539">
            <v>0</v>
          </cell>
          <cell r="Q539">
            <v>1</v>
          </cell>
          <cell r="R539">
            <v>0</v>
          </cell>
          <cell r="S539" t="str">
            <v xml:space="preserve"> </v>
          </cell>
          <cell r="T539" t="str">
            <v>PKW / SUV / VAN unverändert zu 1. September 2017</v>
          </cell>
          <cell r="U539" t="str">
            <v xml:space="preserve">Cooper 4x4 „Off Road“, Preisanpassung 1.5% </v>
          </cell>
          <cell r="V539" t="str">
            <v xml:space="preserve"> </v>
          </cell>
          <cell r="W539">
            <v>50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 t="str">
            <v xml:space="preserve"> </v>
          </cell>
          <cell r="AE539" t="str">
            <v xml:space="preserve"> 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50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</row>
        <row r="540">
          <cell r="B540">
            <v>150071</v>
          </cell>
          <cell r="C540" t="str">
            <v>RETAILER</v>
          </cell>
          <cell r="D540" t="str">
            <v>RETAILER</v>
          </cell>
          <cell r="E540" t="str">
            <v>PIERROT MOTOS SARL</v>
          </cell>
          <cell r="F540" t="str">
            <v>GARAGE</v>
          </cell>
          <cell r="G540" t="str">
            <v xml:space="preserve"> </v>
          </cell>
          <cell r="H540" t="str">
            <v>RUE CENTRALE 119</v>
          </cell>
          <cell r="I540" t="str">
            <v>3979 GRONE</v>
          </cell>
          <cell r="J540" t="str">
            <v xml:space="preserve"> </v>
          </cell>
          <cell r="K540" t="str">
            <v>027 565 69 69</v>
          </cell>
          <cell r="L540" t="str">
            <v xml:space="preserve"> </v>
          </cell>
          <cell r="M540" t="str">
            <v>pierrotmotos@netplus.ch</v>
          </cell>
          <cell r="N540">
            <v>0</v>
          </cell>
          <cell r="O540">
            <v>0</v>
          </cell>
          <cell r="P540">
            <v>55</v>
          </cell>
          <cell r="Q540">
            <v>1</v>
          </cell>
          <cell r="R540">
            <v>0</v>
          </cell>
          <cell r="S540" t="str">
            <v xml:space="preserve"> </v>
          </cell>
          <cell r="T540" t="str">
            <v>PKW / SUV / VAN unverändert zu 1. September 2017</v>
          </cell>
          <cell r="U540" t="str">
            <v xml:space="preserve">Cooper 4x4 „Off Road“, Preisanpassung 1.5% </v>
          </cell>
          <cell r="V540" t="str">
            <v xml:space="preserve"> 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 t="str">
            <v xml:space="preserve"> </v>
          </cell>
          <cell r="AE540" t="str">
            <v xml:space="preserve"> 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</row>
        <row r="541">
          <cell r="B541">
            <v>1108</v>
          </cell>
          <cell r="C541" t="str">
            <v>RETAILER PLUS LARGE</v>
          </cell>
          <cell r="D541" t="str">
            <v>RETAILER PLUS LARGE</v>
          </cell>
          <cell r="E541" t="str">
            <v>PIRELLI TYRE (SUISSE) SA</v>
          </cell>
          <cell r="F541" t="str">
            <v>PNEUMATICI</v>
          </cell>
          <cell r="G541" t="str">
            <v xml:space="preserve"> </v>
          </cell>
          <cell r="H541" t="str">
            <v>VIA MULINI 6</v>
          </cell>
          <cell r="I541" t="str">
            <v>6934 BIOGGIO TI</v>
          </cell>
          <cell r="J541" t="str">
            <v xml:space="preserve"> </v>
          </cell>
          <cell r="K541" t="str">
            <v>091 605 38 51</v>
          </cell>
          <cell r="L541" t="str">
            <v xml:space="preserve"> </v>
          </cell>
          <cell r="M541" t="str">
            <v>andrea.wismer@agom.ch</v>
          </cell>
          <cell r="N541">
            <v>0</v>
          </cell>
          <cell r="O541">
            <v>0</v>
          </cell>
          <cell r="P541">
            <v>55</v>
          </cell>
          <cell r="Q541">
            <v>1</v>
          </cell>
          <cell r="R541">
            <v>0</v>
          </cell>
          <cell r="S541" t="str">
            <v xml:space="preserve"> </v>
          </cell>
          <cell r="T541" t="str">
            <v>PKW / SUV / VAN unverändert zu 1. September 2017</v>
          </cell>
          <cell r="U541" t="str">
            <v xml:space="preserve">Cooper 4x4 „Off Road“, Preisanpassung 1.5% </v>
          </cell>
          <cell r="V541" t="str">
            <v xml:space="preserve"> </v>
          </cell>
          <cell r="W541">
            <v>693</v>
          </cell>
          <cell r="X541">
            <v>0.74747474747474751</v>
          </cell>
          <cell r="Y541">
            <v>518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 t="str">
            <v>F85001108AW</v>
          </cell>
          <cell r="AE541" t="str">
            <v xml:space="preserve"> 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457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236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335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183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</row>
        <row r="542">
          <cell r="B542">
            <v>58636</v>
          </cell>
          <cell r="C542" t="str">
            <v>RETAILER</v>
          </cell>
          <cell r="D542" t="str">
            <v>RETAILER</v>
          </cell>
          <cell r="E542" t="str">
            <v>PIT-STOP</v>
          </cell>
          <cell r="F542" t="str">
            <v>BJOERN GITZ GMBH</v>
          </cell>
          <cell r="G542">
            <v>0</v>
          </cell>
          <cell r="H542" t="str">
            <v>KANTONSSTR. 16</v>
          </cell>
          <cell r="I542" t="str">
            <v>3940 STEG</v>
          </cell>
          <cell r="J542" t="str">
            <v xml:space="preserve"> </v>
          </cell>
          <cell r="K542" t="str">
            <v>027 932 43 20</v>
          </cell>
          <cell r="L542" t="str">
            <v xml:space="preserve"> </v>
          </cell>
          <cell r="M542" t="str">
            <v>pit-stop1@bluewin.ch</v>
          </cell>
          <cell r="N542">
            <v>0</v>
          </cell>
          <cell r="O542">
            <v>0</v>
          </cell>
          <cell r="P542">
            <v>55</v>
          </cell>
          <cell r="Q542">
            <v>1</v>
          </cell>
          <cell r="R542">
            <v>0</v>
          </cell>
          <cell r="S542" t="str">
            <v xml:space="preserve"> </v>
          </cell>
          <cell r="T542" t="str">
            <v>PKW / SUV / VAN unverändert zu 1. September 2017</v>
          </cell>
          <cell r="U542" t="str">
            <v xml:space="preserve">Cooper 4x4 „Off Road“, Preisanpassung 1.5% </v>
          </cell>
          <cell r="V542" t="str">
            <v xml:space="preserve"> </v>
          </cell>
          <cell r="W542">
            <v>8</v>
          </cell>
          <cell r="X542">
            <v>0</v>
          </cell>
          <cell r="Y542">
            <v>0</v>
          </cell>
          <cell r="Z542">
            <v>0</v>
          </cell>
          <cell r="AA542">
            <v>14</v>
          </cell>
          <cell r="AB542">
            <v>0</v>
          </cell>
          <cell r="AC542">
            <v>0</v>
          </cell>
          <cell r="AD542" t="str">
            <v xml:space="preserve"> </v>
          </cell>
          <cell r="AE542" t="str">
            <v xml:space="preserve"> 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6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2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14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 t="str">
            <v>PKW / SUV / VAN unverändert zu 1. September 2017</v>
          </cell>
          <cell r="U543" t="str">
            <v xml:space="preserve">Cooper 4x4 „Off Road“, Preisanpassung 1.5% 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 t="str">
            <v xml:space="preserve"> </v>
          </cell>
          <cell r="AE543" t="str">
            <v xml:space="preserve"> 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</row>
        <row r="544">
          <cell r="B544" t="str">
            <v>EGGER</v>
          </cell>
          <cell r="C544" t="str">
            <v>EGGER</v>
          </cell>
          <cell r="D544" t="str">
            <v>EGGER</v>
          </cell>
          <cell r="E544" t="str">
            <v>PNEU EGGER AG</v>
          </cell>
          <cell r="F544">
            <v>0</v>
          </cell>
          <cell r="G544" t="str">
            <v>Daniel Bringolf</v>
          </cell>
          <cell r="H544" t="str">
            <v>EBNATSTRASSE 131</v>
          </cell>
          <cell r="I544" t="str">
            <v>8200 SCHAFFHAUSEN</v>
          </cell>
          <cell r="J544">
            <v>0</v>
          </cell>
          <cell r="K544" t="str">
            <v>058 200 72 50</v>
          </cell>
          <cell r="L544">
            <v>0</v>
          </cell>
          <cell r="M544" t="str">
            <v>schaffhausen@pneu-egger.ch</v>
          </cell>
          <cell r="N544" t="str">
            <v>gf-schaffhausen@pneu-egger.ch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 t="str">
            <v>PKW / SUV / VAN unverändert zu 1. September 2017</v>
          </cell>
          <cell r="U544" t="str">
            <v xml:space="preserve">Cooper 4x4 „Off Road“, Preisanpassung 1.5% 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 t="str">
            <v xml:space="preserve"> </v>
          </cell>
          <cell r="AE544" t="str">
            <v xml:space="preserve"> 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</row>
        <row r="545">
          <cell r="B545">
            <v>170027</v>
          </cell>
          <cell r="C545" t="str">
            <v>CAR DEALER</v>
          </cell>
          <cell r="D545" t="str">
            <v>CAR DEALER</v>
          </cell>
          <cell r="E545" t="str">
            <v>AUTOHAUS OTELFINGEN GMBH</v>
          </cell>
          <cell r="F545" t="str">
            <v xml:space="preserve"> </v>
          </cell>
          <cell r="G545" t="str">
            <v>Paul Hefti</v>
          </cell>
          <cell r="H545" t="str">
            <v>DAMMSTRASSE 1</v>
          </cell>
          <cell r="I545" t="str">
            <v>8112 OTELFINGEN</v>
          </cell>
          <cell r="J545" t="str">
            <v xml:space="preserve"> </v>
          </cell>
          <cell r="K545" t="str">
            <v>044 741 57 40</v>
          </cell>
          <cell r="L545" t="str">
            <v xml:space="preserve"> </v>
          </cell>
          <cell r="M545" t="str">
            <v>paul.hefti@autohausotelfingen.ch</v>
          </cell>
          <cell r="N545" t="str">
            <v xml:space="preserve"> </v>
          </cell>
          <cell r="O545">
            <v>0</v>
          </cell>
          <cell r="P545">
            <v>68</v>
          </cell>
          <cell r="Q545">
            <v>1</v>
          </cell>
          <cell r="R545">
            <v>0</v>
          </cell>
          <cell r="S545" t="str">
            <v xml:space="preserve"> </v>
          </cell>
          <cell r="T545" t="str">
            <v>PKW / SUV / VAN unverändert zu 1. September 2017</v>
          </cell>
          <cell r="U545" t="str">
            <v xml:space="preserve">Cooper 4x4 „Off Road“, Preisanpassung 1.5% 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 t="str">
            <v xml:space="preserve"> </v>
          </cell>
          <cell r="AE545" t="str">
            <v xml:space="preserve"> 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 t="str">
            <v xml:space="preserve"> 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 t="str">
            <v>PKW / SUV / VAN unverändert zu 1. September 2017</v>
          </cell>
          <cell r="U546" t="str">
            <v xml:space="preserve">Cooper 4x4 „Off Road“, Preisanpassung 1.5% 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 t="str">
            <v xml:space="preserve"> </v>
          </cell>
          <cell r="AE546" t="str">
            <v xml:space="preserve"> 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</row>
        <row r="547">
          <cell r="B547">
            <v>8209</v>
          </cell>
          <cell r="C547" t="str">
            <v xml:space="preserve"> </v>
          </cell>
          <cell r="D547" t="str">
            <v xml:space="preserve"> </v>
          </cell>
          <cell r="E547" t="str">
            <v>PNEU &amp; GARAGE AESCHLIMANN</v>
          </cell>
          <cell r="F547">
            <v>0</v>
          </cell>
          <cell r="G547" t="str">
            <v xml:space="preserve"> </v>
          </cell>
          <cell r="H547" t="str">
            <v>ZOLLSTR. 10</v>
          </cell>
          <cell r="I547" t="str">
            <v>3436 ZOLLBRUECK</v>
          </cell>
          <cell r="J547" t="str">
            <v xml:space="preserve"> </v>
          </cell>
          <cell r="K547" t="str">
            <v>034 496 77 72</v>
          </cell>
          <cell r="L547" t="str">
            <v xml:space="preserve"> </v>
          </cell>
          <cell r="M547" t="str">
            <v>info@garage-aeschlimann.ch</v>
          </cell>
          <cell r="N547">
            <v>0</v>
          </cell>
          <cell r="O547">
            <v>0</v>
          </cell>
          <cell r="P547">
            <v>55</v>
          </cell>
          <cell r="Q547">
            <v>1</v>
          </cell>
          <cell r="R547">
            <v>0</v>
          </cell>
          <cell r="S547" t="str">
            <v xml:space="preserve"> </v>
          </cell>
          <cell r="T547" t="str">
            <v>Achtung: Keine Preiserhöhung Winter vorgesehen</v>
          </cell>
          <cell r="U547" t="str">
            <v>Lagerumzug vom 6.-17. Nov. Eingeschränkte Verfügbarkeit</v>
          </cell>
          <cell r="V547" t="str">
            <v xml:space="preserve"> 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12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</row>
        <row r="548">
          <cell r="B548">
            <v>110041</v>
          </cell>
          <cell r="C548" t="str">
            <v xml:space="preserve"> </v>
          </cell>
          <cell r="D548" t="str">
            <v xml:space="preserve"> </v>
          </cell>
          <cell r="E548" t="str">
            <v>PNEU AUTOSERVICE STAEGER GMBH</v>
          </cell>
          <cell r="F548">
            <v>0</v>
          </cell>
          <cell r="G548" t="str">
            <v xml:space="preserve"> </v>
          </cell>
          <cell r="H548" t="str">
            <v>INDUSTRIESTR. 6</v>
          </cell>
          <cell r="I548" t="str">
            <v>3421 LYSSACH</v>
          </cell>
          <cell r="J548" t="str">
            <v xml:space="preserve"> </v>
          </cell>
          <cell r="K548" t="str">
            <v>034 423 13 21</v>
          </cell>
          <cell r="L548" t="str">
            <v xml:space="preserve"> </v>
          </cell>
          <cell r="M548" t="str">
            <v>hr.staeger@bluewin.ch</v>
          </cell>
          <cell r="N548">
            <v>0</v>
          </cell>
          <cell r="O548">
            <v>0</v>
          </cell>
          <cell r="P548">
            <v>55</v>
          </cell>
          <cell r="Q548">
            <v>1</v>
          </cell>
          <cell r="R548">
            <v>0</v>
          </cell>
          <cell r="S548" t="str">
            <v xml:space="preserve"> </v>
          </cell>
          <cell r="T548" t="str">
            <v>Achtung: Keine Preiserhöhung Winter vorgesehen</v>
          </cell>
          <cell r="U548" t="str">
            <v>Lagerumzug vom 6.-17. Nov. Eingeschränkte Verfügbarkeit</v>
          </cell>
          <cell r="V548" t="str">
            <v xml:space="preserve"> 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</row>
        <row r="549">
          <cell r="B549">
            <v>1424</v>
          </cell>
          <cell r="C549" t="str">
            <v xml:space="preserve"> </v>
          </cell>
          <cell r="D549" t="str">
            <v xml:space="preserve"> </v>
          </cell>
          <cell r="E549" t="str">
            <v>PNEU BOESIGER AG</v>
          </cell>
          <cell r="F549">
            <v>0</v>
          </cell>
          <cell r="G549" t="str">
            <v xml:space="preserve"> </v>
          </cell>
          <cell r="H549" t="str">
            <v>LOTZWILSTR. 66</v>
          </cell>
          <cell r="I549" t="str">
            <v>4900 LANGENTHAL</v>
          </cell>
          <cell r="J549" t="str">
            <v xml:space="preserve"> </v>
          </cell>
          <cell r="K549" t="str">
            <v>062 919 01 01</v>
          </cell>
          <cell r="L549" t="str">
            <v xml:space="preserve"> </v>
          </cell>
          <cell r="M549" t="str">
            <v>pneu@boesiger-langentahl.ch</v>
          </cell>
          <cell r="N549">
            <v>0</v>
          </cell>
          <cell r="O549">
            <v>0</v>
          </cell>
          <cell r="P549">
            <v>55</v>
          </cell>
          <cell r="Q549">
            <v>1</v>
          </cell>
          <cell r="R549">
            <v>0</v>
          </cell>
          <cell r="S549" t="str">
            <v xml:space="preserve"> </v>
          </cell>
          <cell r="T549" t="str">
            <v>Achtung: Keine Preiserhöhung Winter vorgesehen</v>
          </cell>
          <cell r="U549" t="str">
            <v>Lagerumzug vom 6.-17. Nov. Eingeschränkte Verfügbarkeit</v>
          </cell>
          <cell r="V549" t="str">
            <v xml:space="preserve"> 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12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</row>
        <row r="550">
          <cell r="B550">
            <v>4950</v>
          </cell>
          <cell r="C550" t="str">
            <v>RETAILER</v>
          </cell>
          <cell r="D550" t="str">
            <v>RETAILER</v>
          </cell>
          <cell r="E550" t="str">
            <v>PNEU CAR SA</v>
          </cell>
          <cell r="F550" t="str">
            <v>PNEUMATICI</v>
          </cell>
          <cell r="G550" t="str">
            <v xml:space="preserve"> </v>
          </cell>
          <cell r="H550" t="str">
            <v>VIA VALLEMAGGIA 13</v>
          </cell>
          <cell r="I550" t="str">
            <v>6600 LOCARNO</v>
          </cell>
          <cell r="J550" t="str">
            <v xml:space="preserve"> </v>
          </cell>
          <cell r="K550" t="str">
            <v>091 751 76 61</v>
          </cell>
          <cell r="L550" t="str">
            <v xml:space="preserve"> </v>
          </cell>
          <cell r="M550" t="str">
            <v>info@pneucar.com</v>
          </cell>
          <cell r="N550">
            <v>0</v>
          </cell>
          <cell r="O550">
            <v>0</v>
          </cell>
          <cell r="P550">
            <v>55</v>
          </cell>
          <cell r="Q550">
            <v>1</v>
          </cell>
          <cell r="R550">
            <v>0</v>
          </cell>
          <cell r="S550" t="str">
            <v xml:space="preserve"> </v>
          </cell>
          <cell r="T550" t="str">
            <v>PKW / SUV / VAN unverändert zu 1. September 2017</v>
          </cell>
          <cell r="U550" t="str">
            <v xml:space="preserve">Cooper 4x4 „Off Road“, Preisanpassung 1.5% </v>
          </cell>
          <cell r="V550" t="str">
            <v xml:space="preserve"> </v>
          </cell>
          <cell r="W550">
            <v>88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 t="str">
            <v xml:space="preserve"> </v>
          </cell>
          <cell r="AE550" t="str">
            <v xml:space="preserve"> </v>
          </cell>
          <cell r="AF550">
            <v>0</v>
          </cell>
          <cell r="AG550">
            <v>64</v>
          </cell>
          <cell r="AH550">
            <v>0</v>
          </cell>
          <cell r="AI550">
            <v>0</v>
          </cell>
          <cell r="AJ550">
            <v>64</v>
          </cell>
          <cell r="AK550">
            <v>84</v>
          </cell>
          <cell r="AL550">
            <v>42286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4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</row>
        <row r="551">
          <cell r="B551">
            <v>79177</v>
          </cell>
          <cell r="C551" t="str">
            <v xml:space="preserve"> </v>
          </cell>
          <cell r="D551" t="str">
            <v xml:space="preserve"> </v>
          </cell>
          <cell r="E551" t="str">
            <v>PNEU CENTER LYSS GMBH</v>
          </cell>
          <cell r="F551" t="str">
            <v>GORAN MOMIC</v>
          </cell>
          <cell r="G551" t="str">
            <v>Goran Momic</v>
          </cell>
          <cell r="H551" t="str">
            <v>BIELSTRASSE 35</v>
          </cell>
          <cell r="I551" t="str">
            <v>3250 LYSS</v>
          </cell>
          <cell r="J551" t="str">
            <v xml:space="preserve"> </v>
          </cell>
          <cell r="K551" t="str">
            <v>032 385 23 50</v>
          </cell>
          <cell r="L551" t="str">
            <v xml:space="preserve"> </v>
          </cell>
          <cell r="M551" t="str">
            <v>info@pneucenterlyss.ch</v>
          </cell>
          <cell r="N551">
            <v>0</v>
          </cell>
          <cell r="O551">
            <v>0</v>
          </cell>
          <cell r="P551">
            <v>55</v>
          </cell>
          <cell r="Q551">
            <v>1</v>
          </cell>
          <cell r="R551">
            <v>0</v>
          </cell>
          <cell r="S551" t="str">
            <v xml:space="preserve"> </v>
          </cell>
          <cell r="T551" t="str">
            <v>Achtung: Keine Preiserhöhung Winter vorgesehen</v>
          </cell>
          <cell r="U551" t="str">
            <v>Lagerumzug vom 6.-17. Nov. Eingeschränkte Verfügbarkeit</v>
          </cell>
          <cell r="V551" t="str">
            <v xml:space="preserve"> 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</row>
        <row r="552">
          <cell r="B552">
            <v>120049</v>
          </cell>
          <cell r="C552" t="str">
            <v xml:space="preserve"> </v>
          </cell>
          <cell r="D552" t="str">
            <v xml:space="preserve"> </v>
          </cell>
          <cell r="E552" t="str">
            <v>Pneu Express GmBh</v>
          </cell>
          <cell r="F552" t="str">
            <v>Pneuhaus</v>
          </cell>
          <cell r="G552" t="str">
            <v xml:space="preserve"> </v>
          </cell>
          <cell r="H552" t="str">
            <v>Hermesbuehlstrasse 81</v>
          </cell>
          <cell r="I552" t="str">
            <v>4500 SOLOTHURN</v>
          </cell>
          <cell r="J552" t="str">
            <v xml:space="preserve"> </v>
          </cell>
          <cell r="K552" t="str">
            <v>032 621 99 91</v>
          </cell>
          <cell r="L552" t="str">
            <v xml:space="preserve"> </v>
          </cell>
          <cell r="M552" t="str">
            <v>info@expresstuning.ch</v>
          </cell>
          <cell r="N552">
            <v>0</v>
          </cell>
          <cell r="O552">
            <v>0</v>
          </cell>
          <cell r="P552">
            <v>55</v>
          </cell>
          <cell r="Q552">
            <v>1</v>
          </cell>
          <cell r="R552">
            <v>0</v>
          </cell>
          <cell r="S552" t="str">
            <v xml:space="preserve"> </v>
          </cell>
          <cell r="T552" t="str">
            <v>Achtung: Keine Preiserhöhung Winter vorgesehen</v>
          </cell>
          <cell r="U552" t="str">
            <v>Lagerumzug vom 6.-17. Nov. Eingeschränkte Verfügbarkeit</v>
          </cell>
          <cell r="V552" t="str">
            <v xml:space="preserve"> 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</row>
        <row r="553">
          <cell r="B553">
            <v>6678</v>
          </cell>
          <cell r="C553" t="str">
            <v xml:space="preserve"> </v>
          </cell>
          <cell r="D553" t="str">
            <v xml:space="preserve"> </v>
          </cell>
          <cell r="E553" t="str">
            <v>PNEU HABEGGER AG</v>
          </cell>
          <cell r="F553">
            <v>0</v>
          </cell>
          <cell r="G553" t="str">
            <v xml:space="preserve"> </v>
          </cell>
          <cell r="H553" t="str">
            <v>SYRENGASSE 9</v>
          </cell>
          <cell r="I553" t="str">
            <v>3507 BIGLEN</v>
          </cell>
          <cell r="J553" t="str">
            <v xml:space="preserve"> </v>
          </cell>
          <cell r="K553" t="str">
            <v>031 701 04 91</v>
          </cell>
          <cell r="L553" t="str">
            <v xml:space="preserve"> </v>
          </cell>
          <cell r="M553" t="str">
            <v>info@pneuhabegger.ch</v>
          </cell>
          <cell r="N553">
            <v>0</v>
          </cell>
          <cell r="O553">
            <v>0</v>
          </cell>
          <cell r="P553">
            <v>55</v>
          </cell>
          <cell r="Q553">
            <v>1</v>
          </cell>
          <cell r="R553">
            <v>0</v>
          </cell>
          <cell r="S553" t="str">
            <v xml:space="preserve"> </v>
          </cell>
          <cell r="T553" t="str">
            <v>Achtung: Keine Preiserhöhung Winter vorgesehen</v>
          </cell>
          <cell r="U553" t="str">
            <v>Lagerumzug vom 6.-17. Nov. Eingeschränkte Verfügbarkeit</v>
          </cell>
          <cell r="V553" t="str">
            <v xml:space="preserve"> 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</row>
        <row r="554">
          <cell r="B554">
            <v>150004</v>
          </cell>
          <cell r="C554" t="str">
            <v xml:space="preserve"> </v>
          </cell>
          <cell r="D554" t="str">
            <v xml:space="preserve"> </v>
          </cell>
          <cell r="E554" t="str">
            <v>Pneu Marc Straub</v>
          </cell>
          <cell r="F554" t="str">
            <v>Marc Straub</v>
          </cell>
          <cell r="G554" t="str">
            <v>Marc Straub</v>
          </cell>
          <cell r="H554" t="str">
            <v>Industriestrasse 59</v>
          </cell>
          <cell r="I554" t="str">
            <v>3178 Boesingen</v>
          </cell>
          <cell r="J554" t="str">
            <v xml:space="preserve"> </v>
          </cell>
          <cell r="K554" t="str">
            <v>079 333 32 00</v>
          </cell>
          <cell r="L554" t="str">
            <v xml:space="preserve"> </v>
          </cell>
          <cell r="M554" t="str">
            <v>info@pneustraub.ch</v>
          </cell>
          <cell r="N554">
            <v>0</v>
          </cell>
          <cell r="O554">
            <v>0</v>
          </cell>
          <cell r="P554">
            <v>55</v>
          </cell>
          <cell r="Q554">
            <v>1</v>
          </cell>
          <cell r="R554">
            <v>0</v>
          </cell>
          <cell r="S554" t="str">
            <v xml:space="preserve"> </v>
          </cell>
          <cell r="T554" t="str">
            <v>Achtung: Keine Preiserhöhung Winter vorgesehen</v>
          </cell>
          <cell r="U554" t="str">
            <v>Lagerumzug vom 6.-17. Nov. Eingeschränkte Verfügbarkeit</v>
          </cell>
          <cell r="V554" t="str">
            <v xml:space="preserve"> 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</row>
        <row r="555">
          <cell r="B555">
            <v>6580</v>
          </cell>
          <cell r="C555" t="str">
            <v>RETAILER PLUS FSTP</v>
          </cell>
          <cell r="D555" t="str">
            <v>RETAILER PLUS FSTP</v>
          </cell>
          <cell r="E555" t="str">
            <v>PNEU ROTHENBUEHLER GMBH</v>
          </cell>
          <cell r="F555" t="str">
            <v>REIFEN-FELGEN-AUTOSERVICE</v>
          </cell>
          <cell r="G555" t="str">
            <v xml:space="preserve"> </v>
          </cell>
          <cell r="H555" t="str">
            <v>BIBERISTSTRASSE 7</v>
          </cell>
          <cell r="I555" t="str">
            <v>4563 GERLAFINGEN</v>
          </cell>
          <cell r="J555" t="str">
            <v xml:space="preserve"> </v>
          </cell>
          <cell r="K555" t="str">
            <v>032 675 55 58</v>
          </cell>
          <cell r="L555" t="str">
            <v xml:space="preserve"> </v>
          </cell>
          <cell r="M555" t="str">
            <v>pr@pneu-rothenbuehler.ch</v>
          </cell>
          <cell r="N555">
            <v>0</v>
          </cell>
          <cell r="O555">
            <v>0</v>
          </cell>
          <cell r="P555">
            <v>55</v>
          </cell>
          <cell r="Q555">
            <v>1</v>
          </cell>
          <cell r="R555">
            <v>0</v>
          </cell>
          <cell r="S555" t="str">
            <v xml:space="preserve"> </v>
          </cell>
          <cell r="T555" t="str">
            <v>Achtung: Keine Preiserhöhung Winter vorgesehen</v>
          </cell>
          <cell r="U555" t="str">
            <v>Lagerumzug vom 6.-17. Nov. Eingeschränkte Verfügbarkeit</v>
          </cell>
          <cell r="V555" t="str">
            <v xml:space="preserve"> 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</row>
        <row r="556">
          <cell r="B556">
            <v>2906</v>
          </cell>
          <cell r="C556" t="str">
            <v>RETAILER PLUS LARGE STG</v>
          </cell>
          <cell r="D556" t="str">
            <v>RETAILER PLUS LARGE STG</v>
          </cell>
          <cell r="E556" t="str">
            <v>PNEU SERVICE MEUWLY SA</v>
          </cell>
          <cell r="F556">
            <v>0</v>
          </cell>
          <cell r="G556" t="str">
            <v xml:space="preserve"> </v>
          </cell>
          <cell r="H556" t="str">
            <v>RTE DE LA GROSSE-PIERRE 20</v>
          </cell>
          <cell r="I556" t="str">
            <v>1530 PAYERNE</v>
          </cell>
          <cell r="J556" t="str">
            <v xml:space="preserve"> </v>
          </cell>
          <cell r="K556" t="str">
            <v>026 660 15 88</v>
          </cell>
          <cell r="L556" t="str">
            <v xml:space="preserve"> </v>
          </cell>
          <cell r="M556">
            <v>0</v>
          </cell>
          <cell r="N556">
            <v>0</v>
          </cell>
          <cell r="O556">
            <v>0</v>
          </cell>
          <cell r="P556">
            <v>55</v>
          </cell>
          <cell r="Q556">
            <v>1</v>
          </cell>
          <cell r="R556">
            <v>0</v>
          </cell>
          <cell r="S556" t="str">
            <v xml:space="preserve"> </v>
          </cell>
          <cell r="T556" t="str">
            <v>PKW / SUV / VAN unverändert zu 1. September 2017</v>
          </cell>
          <cell r="U556" t="str">
            <v xml:space="preserve">Cooper 4x4 „Off Road“, Preisanpassung 1.5% </v>
          </cell>
          <cell r="V556" t="str">
            <v xml:space="preserve"> </v>
          </cell>
          <cell r="W556">
            <v>8</v>
          </cell>
          <cell r="X556">
            <v>1</v>
          </cell>
          <cell r="Y556">
            <v>8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 t="str">
            <v xml:space="preserve"> </v>
          </cell>
          <cell r="AE556" t="str">
            <v xml:space="preserve"> 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4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4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8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</row>
        <row r="557">
          <cell r="B557">
            <v>6428</v>
          </cell>
          <cell r="C557" t="str">
            <v xml:space="preserve"> </v>
          </cell>
          <cell r="D557" t="str">
            <v xml:space="preserve"> </v>
          </cell>
          <cell r="E557" t="str">
            <v>PNEU- UND AUSPUFF-CENTER</v>
          </cell>
          <cell r="F557" t="str">
            <v>KONAC SUPHI</v>
          </cell>
          <cell r="G557" t="str">
            <v>Konac Suphi</v>
          </cell>
          <cell r="H557" t="str">
            <v>OLTNERSTR. 139</v>
          </cell>
          <cell r="I557" t="str">
            <v>4663 AARBURG</v>
          </cell>
          <cell r="J557" t="str">
            <v xml:space="preserve"> </v>
          </cell>
          <cell r="K557" t="str">
            <v>062 791 69 61</v>
          </cell>
          <cell r="L557" t="str">
            <v xml:space="preserve"> </v>
          </cell>
          <cell r="M557" t="str">
            <v>konac@gmx.ch</v>
          </cell>
          <cell r="N557">
            <v>0</v>
          </cell>
          <cell r="O557">
            <v>0</v>
          </cell>
          <cell r="P557">
            <v>55</v>
          </cell>
          <cell r="Q557">
            <v>1</v>
          </cell>
          <cell r="R557">
            <v>0</v>
          </cell>
          <cell r="S557" t="str">
            <v xml:space="preserve"> </v>
          </cell>
          <cell r="T557" t="str">
            <v>Achtung: Keine Preiserhöhung Winter vorgesehen</v>
          </cell>
          <cell r="U557" t="str">
            <v>Lagerumzug vom 6.-17. Nov. Eingeschränkte Verfügbarkeit</v>
          </cell>
          <cell r="V557" t="str">
            <v xml:space="preserve"> 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</row>
        <row r="558">
          <cell r="B558">
            <v>7222</v>
          </cell>
          <cell r="C558" t="str">
            <v>RETAILER PLUS FSTP</v>
          </cell>
          <cell r="D558" t="str">
            <v>RETAILER PLUS FSTP</v>
          </cell>
          <cell r="E558" t="str">
            <v>PNEU WUEST</v>
          </cell>
          <cell r="F558" t="str">
            <v>WUEST THOMAS</v>
          </cell>
          <cell r="G558" t="str">
            <v>Wuest Thomans</v>
          </cell>
          <cell r="H558" t="str">
            <v>HALTESTELLE</v>
          </cell>
          <cell r="I558" t="str">
            <v>4955 GONDISWIL</v>
          </cell>
          <cell r="J558" t="str">
            <v xml:space="preserve"> </v>
          </cell>
          <cell r="K558" t="str">
            <v>062 962 40 40</v>
          </cell>
          <cell r="L558" t="str">
            <v xml:space="preserve"> </v>
          </cell>
          <cell r="M558" t="str">
            <v>info@pneu-wueest.ch</v>
          </cell>
          <cell r="N558">
            <v>0</v>
          </cell>
          <cell r="O558">
            <v>0</v>
          </cell>
          <cell r="P558">
            <v>55</v>
          </cell>
          <cell r="Q558">
            <v>1</v>
          </cell>
          <cell r="R558">
            <v>0</v>
          </cell>
          <cell r="S558" t="str">
            <v xml:space="preserve"> </v>
          </cell>
          <cell r="T558" t="str">
            <v>Achtung: Keine Preiserhöhung Winter vorgesehen</v>
          </cell>
          <cell r="U558" t="str">
            <v>Lagerumzug vom 6.-17. Nov. Eingeschränkte Verfügbarkeit</v>
          </cell>
          <cell r="V558" t="str">
            <v xml:space="preserve"> 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</row>
        <row r="559">
          <cell r="B559">
            <v>79116</v>
          </cell>
          <cell r="C559" t="str">
            <v xml:space="preserve"> </v>
          </cell>
          <cell r="D559" t="str">
            <v xml:space="preserve"> </v>
          </cell>
          <cell r="E559" t="str">
            <v>PNEUCENTER PIETERLEN</v>
          </cell>
          <cell r="F559">
            <v>0</v>
          </cell>
          <cell r="G559" t="str">
            <v xml:space="preserve"> </v>
          </cell>
          <cell r="H559" t="str">
            <v>ALTE LANDSTRASSE 35</v>
          </cell>
          <cell r="I559" t="str">
            <v>2542 Pieterlen</v>
          </cell>
          <cell r="J559" t="str">
            <v xml:space="preserve"> </v>
          </cell>
          <cell r="K559" t="str">
            <v>032 342 46 42</v>
          </cell>
          <cell r="L559" t="str">
            <v xml:space="preserve"> </v>
          </cell>
          <cell r="M559" t="str">
            <v>info@garagejost.ch</v>
          </cell>
          <cell r="N559">
            <v>0</v>
          </cell>
          <cell r="O559">
            <v>0</v>
          </cell>
          <cell r="P559">
            <v>55</v>
          </cell>
          <cell r="Q559">
            <v>1</v>
          </cell>
          <cell r="R559">
            <v>0</v>
          </cell>
          <cell r="S559" t="str">
            <v xml:space="preserve"> </v>
          </cell>
          <cell r="T559" t="str">
            <v>Achtung: Keine Preiserhöhung Winter vorgesehen</v>
          </cell>
          <cell r="U559" t="str">
            <v>Lagerumzug vom 6.-17. Nov. Eingeschränkte Verfügbarkeit</v>
          </cell>
          <cell r="V559" t="str">
            <v xml:space="preserve"> 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</row>
        <row r="560">
          <cell r="B560">
            <v>130018</v>
          </cell>
          <cell r="C560" t="str">
            <v xml:space="preserve"> </v>
          </cell>
          <cell r="D560" t="str">
            <v xml:space="preserve"> </v>
          </cell>
          <cell r="E560" t="str">
            <v>PNEUCENTER SCHWAB AG</v>
          </cell>
          <cell r="F560">
            <v>0</v>
          </cell>
          <cell r="G560" t="str">
            <v xml:space="preserve"> </v>
          </cell>
          <cell r="H560" t="str">
            <v>LEBERNSTR 32A</v>
          </cell>
          <cell r="I560" t="str">
            <v>2544 BETTLACH SO</v>
          </cell>
          <cell r="J560" t="str">
            <v xml:space="preserve"> </v>
          </cell>
          <cell r="K560">
            <v>0</v>
          </cell>
          <cell r="L560" t="str">
            <v xml:space="preserve"> </v>
          </cell>
          <cell r="M560" t="str">
            <v>pneucenterschwab@bluewin.ch</v>
          </cell>
          <cell r="N560">
            <v>0</v>
          </cell>
          <cell r="O560">
            <v>0</v>
          </cell>
          <cell r="P560">
            <v>55</v>
          </cell>
          <cell r="Q560">
            <v>1</v>
          </cell>
          <cell r="R560">
            <v>0</v>
          </cell>
          <cell r="S560" t="str">
            <v xml:space="preserve"> </v>
          </cell>
          <cell r="T560" t="str">
            <v>Achtung: Keine Preiserhöhung Winter vorgesehen</v>
          </cell>
          <cell r="U560" t="str">
            <v>Lagerumzug vom 6.-17. Nov. Eingeschränkte Verfügbarkeit</v>
          </cell>
          <cell r="V560" t="str">
            <v xml:space="preserve"> 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13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</row>
        <row r="561">
          <cell r="B561">
            <v>5892</v>
          </cell>
          <cell r="C561" t="str">
            <v xml:space="preserve">GESCHLOSEN </v>
          </cell>
          <cell r="D561" t="str">
            <v xml:space="preserve">GESCHLOSEN </v>
          </cell>
          <cell r="E561" t="str">
            <v>PNEUCOMMERCE DISTRIBUTION SA</v>
          </cell>
          <cell r="F561">
            <v>0</v>
          </cell>
          <cell r="G561" t="str">
            <v xml:space="preserve"> </v>
          </cell>
          <cell r="H561" t="str">
            <v>RTE D'ECHALLENS 24</v>
          </cell>
          <cell r="I561" t="str">
            <v>1037 ETAGNIERES VD</v>
          </cell>
          <cell r="J561" t="str">
            <v xml:space="preserve"> </v>
          </cell>
          <cell r="K561" t="str">
            <v>021 847 17 17</v>
          </cell>
          <cell r="L561" t="str">
            <v xml:space="preserve"> </v>
          </cell>
          <cell r="M561" t="str">
            <v>pneucom.armindo@bluewin.ch</v>
          </cell>
          <cell r="N561">
            <v>0</v>
          </cell>
          <cell r="O561">
            <v>0</v>
          </cell>
          <cell r="P561">
            <v>55</v>
          </cell>
          <cell r="Q561">
            <v>1</v>
          </cell>
          <cell r="R561">
            <v>0</v>
          </cell>
          <cell r="S561" t="str">
            <v xml:space="preserve"> </v>
          </cell>
          <cell r="T561" t="str">
            <v>PKW / SUV / VAN unverändert zu 1. September 2017</v>
          </cell>
          <cell r="U561" t="str">
            <v xml:space="preserve">Cooper 4x4 „Off Road“, Preisanpassung 1.5% </v>
          </cell>
          <cell r="V561" t="str">
            <v xml:space="preserve"> </v>
          </cell>
          <cell r="W561">
            <v>575</v>
          </cell>
          <cell r="X561">
            <v>0.63130434782608691</v>
          </cell>
          <cell r="Y561">
            <v>363</v>
          </cell>
          <cell r="Z561">
            <v>0.47107438016528924</v>
          </cell>
          <cell r="AA561">
            <v>171</v>
          </cell>
          <cell r="AB561">
            <v>0</v>
          </cell>
          <cell r="AC561">
            <v>0</v>
          </cell>
          <cell r="AD561" t="str">
            <v>F85005892JG</v>
          </cell>
          <cell r="AE561" t="str">
            <v xml:space="preserve"> </v>
          </cell>
          <cell r="AF561">
            <v>0</v>
          </cell>
          <cell r="AG561">
            <v>252</v>
          </cell>
          <cell r="AH561">
            <v>0</v>
          </cell>
          <cell r="AI561">
            <v>0</v>
          </cell>
          <cell r="AJ561">
            <v>252</v>
          </cell>
          <cell r="AK561">
            <v>381</v>
          </cell>
          <cell r="AL561">
            <v>42177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194</v>
          </cell>
          <cell r="AS561">
            <v>0</v>
          </cell>
          <cell r="AT561">
            <v>0</v>
          </cell>
          <cell r="AU561">
            <v>49</v>
          </cell>
          <cell r="AV561">
            <v>0</v>
          </cell>
          <cell r="AW561">
            <v>0</v>
          </cell>
          <cell r="AX561">
            <v>49</v>
          </cell>
          <cell r="AY561">
            <v>220</v>
          </cell>
          <cell r="AZ561">
            <v>42650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143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74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97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0</v>
          </cell>
          <cell r="CN561">
            <v>0</v>
          </cell>
          <cell r="CO561">
            <v>0</v>
          </cell>
          <cell r="CP561">
            <v>0</v>
          </cell>
          <cell r="CQ561">
            <v>0</v>
          </cell>
          <cell r="CR561">
            <v>0</v>
          </cell>
          <cell r="CS561">
            <v>0</v>
          </cell>
          <cell r="CT561">
            <v>0</v>
          </cell>
          <cell r="CU561">
            <v>0</v>
          </cell>
          <cell r="CV561">
            <v>0</v>
          </cell>
          <cell r="CW561">
            <v>0</v>
          </cell>
        </row>
        <row r="562">
          <cell r="B562">
            <v>1714</v>
          </cell>
          <cell r="C562" t="str">
            <v xml:space="preserve"> </v>
          </cell>
          <cell r="D562" t="str">
            <v xml:space="preserve"> </v>
          </cell>
          <cell r="E562" t="str">
            <v>PNEU-DICK AG</v>
          </cell>
          <cell r="F562" t="str">
            <v>POSTFACH 8256</v>
          </cell>
          <cell r="G562" t="str">
            <v xml:space="preserve"> </v>
          </cell>
          <cell r="H562" t="str">
            <v>JOH.-RENFER-STR. 56</v>
          </cell>
          <cell r="I562" t="str">
            <v>2500 BIEL-BIENNE 8</v>
          </cell>
          <cell r="J562" t="str">
            <v xml:space="preserve"> </v>
          </cell>
          <cell r="K562" t="str">
            <v>032  344 29 00</v>
          </cell>
          <cell r="L562" t="str">
            <v xml:space="preserve"> </v>
          </cell>
          <cell r="M562" t="str">
            <v>alain.dick@pneu-dick.ch</v>
          </cell>
          <cell r="N562">
            <v>0</v>
          </cell>
          <cell r="O562">
            <v>0</v>
          </cell>
          <cell r="P562">
            <v>55</v>
          </cell>
          <cell r="Q562">
            <v>1</v>
          </cell>
          <cell r="R562">
            <v>0</v>
          </cell>
          <cell r="S562" t="str">
            <v xml:space="preserve"> </v>
          </cell>
          <cell r="T562" t="str">
            <v>Achtung: Keine Preiserhöhung Winter vorgesehen</v>
          </cell>
          <cell r="U562" t="str">
            <v>Lagerumzug vom 6.-17. Nov. Eingeschränkte Verfügbarkeit</v>
          </cell>
          <cell r="V562" t="str">
            <v xml:space="preserve"> 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2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</row>
        <row r="563">
          <cell r="B563">
            <v>1498</v>
          </cell>
          <cell r="C563" t="str">
            <v xml:space="preserve"> </v>
          </cell>
          <cell r="D563" t="str">
            <v xml:space="preserve"> </v>
          </cell>
          <cell r="E563" t="str">
            <v>PNEUHAUS BROENIMANN AG</v>
          </cell>
          <cell r="F563" t="str">
            <v>PNEU- UND FELGENSERVICE</v>
          </cell>
          <cell r="G563" t="str">
            <v xml:space="preserve"> </v>
          </cell>
          <cell r="H563" t="str">
            <v>HUEHNERHUBELSTR. 73</v>
          </cell>
          <cell r="I563" t="str">
            <v>3123 BELP</v>
          </cell>
          <cell r="J563" t="str">
            <v xml:space="preserve"> </v>
          </cell>
          <cell r="K563" t="str">
            <v>031 819 55 22</v>
          </cell>
          <cell r="L563" t="str">
            <v xml:space="preserve"> </v>
          </cell>
          <cell r="M563" t="str">
            <v>info@pneu-belp.ch</v>
          </cell>
          <cell r="N563">
            <v>0</v>
          </cell>
          <cell r="O563">
            <v>0</v>
          </cell>
          <cell r="P563">
            <v>55</v>
          </cell>
          <cell r="Q563">
            <v>1</v>
          </cell>
          <cell r="R563">
            <v>0</v>
          </cell>
          <cell r="S563" t="str">
            <v xml:space="preserve"> </v>
          </cell>
          <cell r="T563" t="str">
            <v>Achtung: Keine Preiserhöhung Winter vorgesehen</v>
          </cell>
          <cell r="U563" t="str">
            <v>Lagerumzug vom 6.-17. Nov. Eingeschränkte Verfügbarkeit</v>
          </cell>
          <cell r="V563" t="str">
            <v xml:space="preserve"> 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4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</row>
        <row r="564">
          <cell r="B564">
            <v>6664</v>
          </cell>
          <cell r="C564" t="str">
            <v xml:space="preserve"> </v>
          </cell>
          <cell r="D564" t="str">
            <v xml:space="preserve"> </v>
          </cell>
          <cell r="E564" t="str">
            <v>PNEUHAUS JUFER</v>
          </cell>
          <cell r="F564" t="str">
            <v>INH. ANDREAS WYLER</v>
          </cell>
          <cell r="G564" t="str">
            <v>Andreas Wyler</v>
          </cell>
          <cell r="H564" t="str">
            <v>SAEGETSTR. 23</v>
          </cell>
          <cell r="I564" t="str">
            <v>3123 BELP</v>
          </cell>
          <cell r="J564" t="str">
            <v xml:space="preserve"> </v>
          </cell>
          <cell r="K564" t="str">
            <v>031 819 37 50</v>
          </cell>
          <cell r="L564" t="str">
            <v xml:space="preserve"> </v>
          </cell>
          <cell r="M564" t="str">
            <v>pneuhausjufer@bluewin.ch</v>
          </cell>
          <cell r="N564">
            <v>0</v>
          </cell>
          <cell r="O564">
            <v>0</v>
          </cell>
          <cell r="P564">
            <v>55</v>
          </cell>
          <cell r="Q564">
            <v>1</v>
          </cell>
          <cell r="R564">
            <v>0</v>
          </cell>
          <cell r="S564" t="str">
            <v xml:space="preserve"> </v>
          </cell>
          <cell r="T564" t="str">
            <v>Achtung: Keine Preiserhöhung Winter vorgesehen</v>
          </cell>
          <cell r="U564" t="str">
            <v>Lagerumzug vom 6.-17. Nov. Eingeschränkte Verfügbarkeit</v>
          </cell>
          <cell r="V564" t="str">
            <v xml:space="preserve"> 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42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</row>
        <row r="565">
          <cell r="B565">
            <v>7908</v>
          </cell>
          <cell r="C565" t="str">
            <v xml:space="preserve"> </v>
          </cell>
          <cell r="D565" t="str">
            <v xml:space="preserve"> </v>
          </cell>
          <cell r="E565" t="str">
            <v>PNEUHAUS ZELLER</v>
          </cell>
          <cell r="F565" t="str">
            <v>ZELLER FRANZ</v>
          </cell>
          <cell r="G565" t="str">
            <v>Zeller Franz</v>
          </cell>
          <cell r="H565" t="str">
            <v>CHRAEJENINSEL 23</v>
          </cell>
          <cell r="I565" t="str">
            <v>3270 AARBERG</v>
          </cell>
          <cell r="J565" t="str">
            <v xml:space="preserve"> </v>
          </cell>
          <cell r="K565" t="str">
            <v>032 392 74 34</v>
          </cell>
          <cell r="L565" t="str">
            <v xml:space="preserve"> </v>
          </cell>
          <cell r="M565" t="str">
            <v>info@pneuzeller.ch</v>
          </cell>
          <cell r="N565">
            <v>0</v>
          </cell>
          <cell r="O565">
            <v>0</v>
          </cell>
          <cell r="P565">
            <v>55</v>
          </cell>
          <cell r="Q565">
            <v>1</v>
          </cell>
          <cell r="R565">
            <v>0</v>
          </cell>
          <cell r="S565" t="str">
            <v xml:space="preserve"> </v>
          </cell>
          <cell r="T565" t="str">
            <v>Achtung: Keine Preiserhöhung Winter vorgesehen</v>
          </cell>
          <cell r="U565" t="str">
            <v>Lagerumzug vom 6.-17. Nov. Eingeschränkte Verfügbarkeit</v>
          </cell>
          <cell r="V565" t="str">
            <v xml:space="preserve"> 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</row>
        <row r="566">
          <cell r="B566">
            <v>4133</v>
          </cell>
          <cell r="C566" t="str">
            <v xml:space="preserve"> </v>
          </cell>
          <cell r="D566" t="str">
            <v xml:space="preserve"> </v>
          </cell>
          <cell r="E566" t="str">
            <v>PNEU-IN AG</v>
          </cell>
          <cell r="F566">
            <v>0</v>
          </cell>
          <cell r="G566" t="str">
            <v xml:space="preserve"> </v>
          </cell>
          <cell r="H566" t="str">
            <v>SIMMENFLUHSTR. 7</v>
          </cell>
          <cell r="I566" t="str">
            <v>3752 WIMMIS</v>
          </cell>
          <cell r="J566" t="str">
            <v xml:space="preserve"> </v>
          </cell>
          <cell r="K566" t="str">
            <v>033 657 20 01</v>
          </cell>
          <cell r="L566" t="str">
            <v xml:space="preserve"> </v>
          </cell>
          <cell r="M566" t="str">
            <v>kontakt@pneuin.ch</v>
          </cell>
          <cell r="N566">
            <v>0</v>
          </cell>
          <cell r="O566">
            <v>0</v>
          </cell>
          <cell r="P566">
            <v>55</v>
          </cell>
          <cell r="Q566">
            <v>1</v>
          </cell>
          <cell r="R566">
            <v>0</v>
          </cell>
          <cell r="S566" t="str">
            <v xml:space="preserve"> </v>
          </cell>
          <cell r="T566" t="str">
            <v>Achtung: Keine Preiserhöhung Winter vorgesehen</v>
          </cell>
          <cell r="U566" t="str">
            <v>Lagerumzug vom 6.-17. Nov. Eingeschränkte Verfügbarkeit</v>
          </cell>
          <cell r="V566" t="str">
            <v xml:space="preserve"> 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</row>
        <row r="567">
          <cell r="B567">
            <v>2405</v>
          </cell>
          <cell r="C567" t="str">
            <v>RETAILER PLUS LARGE DIRECTION</v>
          </cell>
          <cell r="D567" t="str">
            <v>RETAILER PLUS LARGE DIRECTION</v>
          </cell>
          <cell r="E567" t="str">
            <v>PNEUS CLAUDE SA</v>
          </cell>
          <cell r="F567" t="str">
            <v>CENTRE DU PNEU</v>
          </cell>
          <cell r="G567" t="str">
            <v xml:space="preserve"> </v>
          </cell>
          <cell r="H567" t="str">
            <v>71 RTE BOIS DE BAYS</v>
          </cell>
          <cell r="I567" t="str">
            <v>1242 PENEY SATIGNY</v>
          </cell>
          <cell r="J567" t="str">
            <v xml:space="preserve"> </v>
          </cell>
          <cell r="K567" t="str">
            <v>022 753 14 05</v>
          </cell>
          <cell r="L567" t="str">
            <v xml:space="preserve"> </v>
          </cell>
          <cell r="M567" t="str">
            <v>remy@pneusclaude.ch</v>
          </cell>
          <cell r="N567">
            <v>0</v>
          </cell>
          <cell r="O567">
            <v>0</v>
          </cell>
          <cell r="P567">
            <v>55</v>
          </cell>
          <cell r="Q567">
            <v>1</v>
          </cell>
          <cell r="R567">
            <v>0</v>
          </cell>
          <cell r="S567" t="str">
            <v xml:space="preserve"> </v>
          </cell>
          <cell r="T567" t="str">
            <v>PKW / SUV / VAN unverändert zu 1. September 2017</v>
          </cell>
          <cell r="U567" t="str">
            <v xml:space="preserve">Cooper 4x4 „Off Road“, Preisanpassung 1.5% </v>
          </cell>
          <cell r="V567" t="str">
            <v xml:space="preserve"> </v>
          </cell>
          <cell r="W567">
            <v>4650</v>
          </cell>
          <cell r="X567">
            <v>1.684731182795699</v>
          </cell>
          <cell r="Y567">
            <v>7834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 t="str">
            <v>f85002405k</v>
          </cell>
          <cell r="AE567" t="str">
            <v xml:space="preserve"> </v>
          </cell>
          <cell r="AF567">
            <v>0</v>
          </cell>
          <cell r="AG567">
            <v>3001</v>
          </cell>
          <cell r="AH567">
            <v>0</v>
          </cell>
          <cell r="AI567">
            <v>0</v>
          </cell>
          <cell r="AJ567">
            <v>3001</v>
          </cell>
          <cell r="AK567">
            <v>3727</v>
          </cell>
          <cell r="AL567">
            <v>42166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923</v>
          </cell>
          <cell r="AS567">
            <v>0</v>
          </cell>
          <cell r="AT567">
            <v>0</v>
          </cell>
          <cell r="AU567">
            <v>4834</v>
          </cell>
          <cell r="AV567">
            <v>0</v>
          </cell>
          <cell r="AW567">
            <v>0</v>
          </cell>
          <cell r="AX567">
            <v>4834</v>
          </cell>
          <cell r="AY567">
            <v>6237</v>
          </cell>
          <cell r="AZ567">
            <v>42538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1597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</row>
        <row r="568">
          <cell r="B568">
            <v>79103</v>
          </cell>
          <cell r="C568" t="str">
            <v>RETAILER PLUS LARGE STG</v>
          </cell>
          <cell r="D568" t="str">
            <v>RETAILER PLUS LARGE STG</v>
          </cell>
          <cell r="E568" t="str">
            <v>PNEUS DOMINIQUE SA</v>
          </cell>
          <cell r="F568">
            <v>0</v>
          </cell>
          <cell r="G568" t="str">
            <v xml:space="preserve"> </v>
          </cell>
          <cell r="H568" t="str">
            <v>RTE DE NEUCHATEL 12</v>
          </cell>
          <cell r="I568" t="str">
            <v>1008 PRILLY</v>
          </cell>
          <cell r="J568" t="str">
            <v xml:space="preserve"> </v>
          </cell>
          <cell r="K568" t="str">
            <v>021 625 72 22</v>
          </cell>
          <cell r="L568" t="str">
            <v xml:space="preserve"> </v>
          </cell>
          <cell r="M568">
            <v>0</v>
          </cell>
          <cell r="N568">
            <v>0</v>
          </cell>
          <cell r="O568">
            <v>0</v>
          </cell>
          <cell r="P568">
            <v>55</v>
          </cell>
          <cell r="Q568">
            <v>1</v>
          </cell>
          <cell r="R568">
            <v>0</v>
          </cell>
          <cell r="S568" t="str">
            <v xml:space="preserve"> </v>
          </cell>
          <cell r="T568" t="str">
            <v>PKW / SUV / VAN unverändert zu 1. September 2017</v>
          </cell>
          <cell r="U568" t="str">
            <v xml:space="preserve">Cooper 4x4 „Off Road“, Preisanpassung 1.5% </v>
          </cell>
          <cell r="V568" t="str">
            <v xml:space="preserve"> </v>
          </cell>
          <cell r="W568">
            <v>10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 t="str">
            <v>f85079103mm</v>
          </cell>
          <cell r="AE568" t="str">
            <v xml:space="preserve"> 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</row>
        <row r="569">
          <cell r="B569">
            <v>2758</v>
          </cell>
          <cell r="C569" t="str">
            <v>RETAILER PLUS PREMIO</v>
          </cell>
          <cell r="D569" t="str">
            <v>RETAILER PLUS PREMIO</v>
          </cell>
          <cell r="E569" t="str">
            <v>PNEUS DU JURA SA</v>
          </cell>
          <cell r="F569" t="str">
            <v>Sergio Locatelli</v>
          </cell>
          <cell r="G569" t="str">
            <v>Sergio Locatelli</v>
          </cell>
          <cell r="H569" t="str">
            <v>1  RUE MONTAGNY</v>
          </cell>
          <cell r="I569" t="str">
            <v>1400 YVERDON-LES-BAINS</v>
          </cell>
          <cell r="J569" t="str">
            <v xml:space="preserve"> </v>
          </cell>
          <cell r="K569" t="str">
            <v>024 425 29 79</v>
          </cell>
          <cell r="L569" t="str">
            <v xml:space="preserve"> </v>
          </cell>
          <cell r="M569" t="str">
            <v>info@pneusdujura.ch</v>
          </cell>
          <cell r="N569">
            <v>0</v>
          </cell>
          <cell r="O569">
            <v>0</v>
          </cell>
          <cell r="P569">
            <v>55</v>
          </cell>
          <cell r="Q569">
            <v>1</v>
          </cell>
          <cell r="R569">
            <v>0</v>
          </cell>
          <cell r="S569" t="str">
            <v xml:space="preserve"> </v>
          </cell>
          <cell r="T569" t="str">
            <v>PKW / SUV / VAN unverändert zu 1. September 2017</v>
          </cell>
          <cell r="U569" t="str">
            <v xml:space="preserve">Cooper 4x4 „Off Road“, Preisanpassung 1.5% </v>
          </cell>
          <cell r="V569" t="str">
            <v xml:space="preserve"> </v>
          </cell>
          <cell r="W569">
            <v>2</v>
          </cell>
          <cell r="X569">
            <v>6.5</v>
          </cell>
          <cell r="Y569">
            <v>13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 t="str">
            <v xml:space="preserve"> </v>
          </cell>
          <cell r="AE569" t="str">
            <v xml:space="preserve"> 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2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13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</row>
        <row r="570">
          <cell r="B570">
            <v>3577</v>
          </cell>
          <cell r="C570" t="str">
            <v>RETAILER</v>
          </cell>
          <cell r="D570" t="str">
            <v>RETAILER</v>
          </cell>
          <cell r="E570" t="str">
            <v>PNEUS MICHEL SA</v>
          </cell>
          <cell r="F570">
            <v>0</v>
          </cell>
          <cell r="G570" t="str">
            <v xml:space="preserve"> </v>
          </cell>
          <cell r="H570" t="str">
            <v>CHAPELLE 54</v>
          </cell>
          <cell r="I570" t="str">
            <v>2035 CORCELLES NE</v>
          </cell>
          <cell r="J570" t="str">
            <v xml:space="preserve"> </v>
          </cell>
          <cell r="K570" t="str">
            <v>032 731 17 95</v>
          </cell>
          <cell r="L570" t="str">
            <v xml:space="preserve"> </v>
          </cell>
          <cell r="M570" t="str">
            <v>sebmiclez@hotmail.com</v>
          </cell>
          <cell r="N570">
            <v>0</v>
          </cell>
          <cell r="O570">
            <v>0</v>
          </cell>
          <cell r="P570">
            <v>55</v>
          </cell>
          <cell r="Q570">
            <v>1</v>
          </cell>
          <cell r="R570">
            <v>0</v>
          </cell>
          <cell r="S570" t="str">
            <v xml:space="preserve"> </v>
          </cell>
          <cell r="T570" t="str">
            <v>PKW / SUV / VAN unverändert zu 1. September 2017</v>
          </cell>
          <cell r="U570" t="str">
            <v xml:space="preserve">Cooper 4x4 „Off Road“, Preisanpassung 1.5% </v>
          </cell>
          <cell r="V570" t="str">
            <v xml:space="preserve"> 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 t="str">
            <v xml:space="preserve"> </v>
          </cell>
          <cell r="AE570" t="str">
            <v xml:space="preserve"> 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</row>
        <row r="571">
          <cell r="B571">
            <v>150001</v>
          </cell>
          <cell r="C571" t="str">
            <v>RETAILER PLUS PREMIO</v>
          </cell>
          <cell r="D571" t="str">
            <v>RETAILER PLUS PREMIO</v>
          </cell>
          <cell r="E571" t="str">
            <v>PNEUS PRESTIGE SARL</v>
          </cell>
          <cell r="F571">
            <v>0</v>
          </cell>
          <cell r="G571" t="str">
            <v xml:space="preserve"> </v>
          </cell>
          <cell r="H571" t="str">
            <v>RUE DE LA MUSINIERE 19</v>
          </cell>
          <cell r="I571" t="str">
            <v>2072 ST-BLAISE</v>
          </cell>
          <cell r="J571" t="str">
            <v xml:space="preserve"> </v>
          </cell>
          <cell r="K571" t="str">
            <v>032 753 64 64</v>
          </cell>
          <cell r="L571" t="str">
            <v xml:space="preserve"> </v>
          </cell>
          <cell r="M571" t="str">
            <v>info@pneus-prestige.ch</v>
          </cell>
          <cell r="N571">
            <v>0</v>
          </cell>
          <cell r="O571">
            <v>0</v>
          </cell>
          <cell r="P571">
            <v>55</v>
          </cell>
          <cell r="Q571">
            <v>1</v>
          </cell>
          <cell r="R571">
            <v>0</v>
          </cell>
          <cell r="S571" t="str">
            <v xml:space="preserve"> </v>
          </cell>
          <cell r="T571" t="str">
            <v>PKW / SUV / VAN unverändert zu 1. September 2017</v>
          </cell>
          <cell r="U571" t="str">
            <v xml:space="preserve">Cooper 4x4 „Off Road“, Preisanpassung 1.5% </v>
          </cell>
          <cell r="V571" t="str">
            <v xml:space="preserve"> 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 t="str">
            <v xml:space="preserve"> </v>
          </cell>
          <cell r="AE571" t="str">
            <v xml:space="preserve"> 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</row>
        <row r="572">
          <cell r="B572">
            <v>90110</v>
          </cell>
          <cell r="C572" t="str">
            <v>RETAILER</v>
          </cell>
          <cell r="D572" t="str">
            <v>RETAILER</v>
          </cell>
          <cell r="E572" t="str">
            <v>PNEUS ROCHAT SA</v>
          </cell>
          <cell r="F572" t="str">
            <v>ROCHAT JEAN-MARC</v>
          </cell>
          <cell r="G572" t="str">
            <v>Rochat Jean-Marc</v>
          </cell>
          <cell r="H572" t="str">
            <v>CHEMIN DU SAUX 1</v>
          </cell>
          <cell r="I572" t="str">
            <v>1131 TOLOCHENAZ</v>
          </cell>
          <cell r="J572" t="str">
            <v xml:space="preserve"> </v>
          </cell>
          <cell r="K572" t="str">
            <v>021 802 00 40</v>
          </cell>
          <cell r="L572" t="str">
            <v xml:space="preserve"> </v>
          </cell>
          <cell r="M572" t="str">
            <v>info@pneusrochat.ch</v>
          </cell>
          <cell r="N572">
            <v>0</v>
          </cell>
          <cell r="O572">
            <v>0</v>
          </cell>
          <cell r="P572">
            <v>55</v>
          </cell>
          <cell r="Q572">
            <v>1</v>
          </cell>
          <cell r="R572">
            <v>0</v>
          </cell>
          <cell r="S572" t="str">
            <v xml:space="preserve"> </v>
          </cell>
          <cell r="T572" t="str">
            <v>PKW / SUV / VAN unverändert zu 1. September 2017</v>
          </cell>
          <cell r="U572" t="str">
            <v xml:space="preserve">Cooper 4x4 „Off Road“, Preisanpassung 1.5% </v>
          </cell>
          <cell r="V572" t="str">
            <v xml:space="preserve"> </v>
          </cell>
          <cell r="W572">
            <v>28</v>
          </cell>
          <cell r="X572">
            <v>2.2857142857142856</v>
          </cell>
          <cell r="Y572">
            <v>64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 t="str">
            <v xml:space="preserve"> </v>
          </cell>
          <cell r="AE572" t="str">
            <v xml:space="preserve"> 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12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16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20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44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</row>
        <row r="573">
          <cell r="B573">
            <v>8039</v>
          </cell>
          <cell r="C573" t="str">
            <v>RETAILER</v>
          </cell>
          <cell r="D573" t="str">
            <v>RETAILER</v>
          </cell>
          <cell r="E573" t="str">
            <v>PNEUS-DIRECT SA</v>
          </cell>
          <cell r="F573" t="str">
            <v>MONSIEUR NORBERT THIERRIN</v>
          </cell>
          <cell r="G573" t="str">
            <v>Norbert Thierrin</v>
          </cell>
          <cell r="H573" t="str">
            <v>AVENUE DU 14-AVRIL 25</v>
          </cell>
          <cell r="I573" t="str">
            <v>1020 RENENS</v>
          </cell>
          <cell r="J573" t="str">
            <v xml:space="preserve"> </v>
          </cell>
          <cell r="K573" t="str">
            <v>021 634 50 80</v>
          </cell>
          <cell r="L573" t="str">
            <v xml:space="preserve"> </v>
          </cell>
          <cell r="M573" t="str">
            <v>norbert@pneusuisse.ch</v>
          </cell>
          <cell r="N573">
            <v>0</v>
          </cell>
          <cell r="O573">
            <v>0</v>
          </cell>
          <cell r="P573">
            <v>55</v>
          </cell>
          <cell r="Q573">
            <v>1</v>
          </cell>
          <cell r="R573">
            <v>0</v>
          </cell>
          <cell r="S573" t="str">
            <v xml:space="preserve"> </v>
          </cell>
          <cell r="T573" t="str">
            <v>PKW / SUV / VAN unverändert zu 1. September 2017</v>
          </cell>
          <cell r="U573" t="str">
            <v xml:space="preserve">Cooper 4x4 „Off Road“, Preisanpassung 1.5% </v>
          </cell>
          <cell r="V573" t="str">
            <v xml:space="preserve"> </v>
          </cell>
          <cell r="W573">
            <v>1094</v>
          </cell>
          <cell r="X573">
            <v>1.3382084095063986</v>
          </cell>
          <cell r="Y573">
            <v>1464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 t="str">
            <v>F85008039nt</v>
          </cell>
          <cell r="AE573" t="str">
            <v xml:space="preserve"> </v>
          </cell>
          <cell r="AF573">
            <v>0</v>
          </cell>
          <cell r="AG573">
            <v>748</v>
          </cell>
          <cell r="AH573">
            <v>0</v>
          </cell>
          <cell r="AI573">
            <v>0</v>
          </cell>
          <cell r="AJ573">
            <v>748</v>
          </cell>
          <cell r="AK573">
            <v>922</v>
          </cell>
          <cell r="AL573">
            <v>42179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172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233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1231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</row>
        <row r="574">
          <cell r="B574">
            <v>150058</v>
          </cell>
          <cell r="C574" t="str">
            <v>RETAILER</v>
          </cell>
          <cell r="D574" t="str">
            <v>RETAILER</v>
          </cell>
          <cell r="E574" t="str">
            <v>Pneus-Direct Sevaz SA</v>
          </cell>
          <cell r="F574">
            <v>0</v>
          </cell>
          <cell r="G574" t="str">
            <v xml:space="preserve"> </v>
          </cell>
          <cell r="H574" t="str">
            <v>La Guerite 11</v>
          </cell>
          <cell r="I574" t="str">
            <v>1541 Sevaz</v>
          </cell>
          <cell r="J574" t="str">
            <v xml:space="preserve"> </v>
          </cell>
          <cell r="K574">
            <v>0</v>
          </cell>
          <cell r="L574" t="str">
            <v xml:space="preserve"> </v>
          </cell>
          <cell r="M574" t="str">
            <v>norbert@swisspneus.com</v>
          </cell>
          <cell r="N574">
            <v>0</v>
          </cell>
          <cell r="O574">
            <v>0</v>
          </cell>
          <cell r="P574">
            <v>55</v>
          </cell>
          <cell r="Q574">
            <v>1</v>
          </cell>
          <cell r="R574">
            <v>0</v>
          </cell>
          <cell r="S574" t="str">
            <v xml:space="preserve"> </v>
          </cell>
          <cell r="T574" t="str">
            <v>PKW / SUV / VAN unverändert zu 1. September 2017</v>
          </cell>
          <cell r="U574" t="str">
            <v xml:space="preserve">Cooper 4x4 „Off Road“, Preisanpassung 1.5% </v>
          </cell>
          <cell r="V574" t="str">
            <v xml:space="preserve"> </v>
          </cell>
          <cell r="W574">
            <v>0</v>
          </cell>
          <cell r="X574">
            <v>0</v>
          </cell>
          <cell r="Y574">
            <v>603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 t="str">
            <v>f85150058nt</v>
          </cell>
          <cell r="AE574" t="str">
            <v xml:space="preserve"> 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72</v>
          </cell>
          <cell r="AV574">
            <v>0</v>
          </cell>
          <cell r="AW574">
            <v>0</v>
          </cell>
          <cell r="AX574">
            <v>72</v>
          </cell>
          <cell r="AY574">
            <v>190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413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</row>
        <row r="575">
          <cell r="B575">
            <v>6876</v>
          </cell>
          <cell r="C575" t="str">
            <v>RETAILER PLUS LARGE STG</v>
          </cell>
          <cell r="D575" t="str">
            <v>RETAILER PLUS LARGE STG</v>
          </cell>
          <cell r="E575" t="str">
            <v>PNEUS-SERVICES DU TRANSVAL SA</v>
          </cell>
          <cell r="F575">
            <v>0</v>
          </cell>
          <cell r="G575" t="str">
            <v xml:space="preserve"> </v>
          </cell>
          <cell r="H575" t="str">
            <v>CH. DE CHAMP FRANCEY 122</v>
          </cell>
          <cell r="I575" t="str">
            <v>1630 BULLE</v>
          </cell>
          <cell r="J575" t="str">
            <v xml:space="preserve"> </v>
          </cell>
          <cell r="K575" t="str">
            <v>026 913 14 13</v>
          </cell>
          <cell r="L575" t="str">
            <v xml:space="preserve"> </v>
          </cell>
          <cell r="M575" t="str">
            <v>pneusservices@bluewin.ch</v>
          </cell>
          <cell r="N575">
            <v>0</v>
          </cell>
          <cell r="O575">
            <v>0</v>
          </cell>
          <cell r="P575">
            <v>55</v>
          </cell>
          <cell r="Q575">
            <v>1</v>
          </cell>
          <cell r="R575">
            <v>0</v>
          </cell>
          <cell r="S575" t="str">
            <v xml:space="preserve"> </v>
          </cell>
          <cell r="T575" t="str">
            <v>PKW / SUV / VAN unverändert zu 1. September 2017</v>
          </cell>
          <cell r="U575" t="str">
            <v xml:space="preserve">Cooper 4x4 „Off Road“, Preisanpassung 1.5% </v>
          </cell>
          <cell r="V575" t="str">
            <v xml:space="preserve"> </v>
          </cell>
          <cell r="W575">
            <v>17</v>
          </cell>
          <cell r="X575">
            <v>0.35294117647058826</v>
          </cell>
          <cell r="Y575">
            <v>6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 t="str">
            <v xml:space="preserve"> </v>
          </cell>
          <cell r="AE575" t="str">
            <v xml:space="preserve"> 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14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3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4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2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</row>
        <row r="576">
          <cell r="B576">
            <v>90066</v>
          </cell>
          <cell r="C576" t="str">
            <v>RETAILER</v>
          </cell>
          <cell r="D576" t="str">
            <v>RETAILER</v>
          </cell>
          <cell r="E576" t="str">
            <v>PNEUTEAM</v>
          </cell>
          <cell r="F576" t="str">
            <v>STEVE PAQUIER</v>
          </cell>
          <cell r="G576" t="str">
            <v>Steve Paquier</v>
          </cell>
          <cell r="H576" t="str">
            <v>CHEMIN DE LA MORTIGUE 6</v>
          </cell>
          <cell r="I576" t="str">
            <v>1040 ST. BARTHELEMY</v>
          </cell>
          <cell r="J576" t="str">
            <v xml:space="preserve"> </v>
          </cell>
          <cell r="K576">
            <v>0</v>
          </cell>
          <cell r="L576" t="str">
            <v xml:space="preserve"> </v>
          </cell>
          <cell r="M576">
            <v>0</v>
          </cell>
          <cell r="N576">
            <v>0</v>
          </cell>
          <cell r="O576">
            <v>0</v>
          </cell>
          <cell r="P576">
            <v>55</v>
          </cell>
          <cell r="Q576">
            <v>1</v>
          </cell>
          <cell r="R576">
            <v>0</v>
          </cell>
          <cell r="S576" t="str">
            <v xml:space="preserve"> </v>
          </cell>
          <cell r="T576" t="str">
            <v>PKW / SUV / VAN unverändert zu 1. September 2017</v>
          </cell>
          <cell r="U576" t="str">
            <v xml:space="preserve">Cooper 4x4 „Off Road“, Preisanpassung 1.5% </v>
          </cell>
          <cell r="V576" t="str">
            <v xml:space="preserve"> </v>
          </cell>
          <cell r="W576">
            <v>0</v>
          </cell>
          <cell r="X576">
            <v>0</v>
          </cell>
          <cell r="Y576">
            <v>4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 t="str">
            <v xml:space="preserve"> </v>
          </cell>
          <cell r="AE576" t="str">
            <v xml:space="preserve"> 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4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</row>
        <row r="577">
          <cell r="B577">
            <v>58692</v>
          </cell>
          <cell r="C577" t="str">
            <v xml:space="preserve"> </v>
          </cell>
          <cell r="D577" t="str">
            <v xml:space="preserve"> </v>
          </cell>
          <cell r="E577" t="str">
            <v>PUGLIESE SANDRO</v>
          </cell>
          <cell r="F577" t="str">
            <v>PNEU &amp; AUTOTECHNIK</v>
          </cell>
          <cell r="G577" t="str">
            <v xml:space="preserve"> </v>
          </cell>
          <cell r="H577" t="str">
            <v>BASLERSTR. 26</v>
          </cell>
          <cell r="I577" t="str">
            <v>4632 TRIMBACH</v>
          </cell>
          <cell r="J577" t="str">
            <v xml:space="preserve"> </v>
          </cell>
          <cell r="K577" t="str">
            <v>062 849 99 90</v>
          </cell>
          <cell r="L577" t="str">
            <v xml:space="preserve"> </v>
          </cell>
          <cell r="M577" t="str">
            <v>pneuautotechnik@bluewin.ch</v>
          </cell>
          <cell r="N577">
            <v>0</v>
          </cell>
          <cell r="O577">
            <v>0</v>
          </cell>
          <cell r="P577">
            <v>55</v>
          </cell>
          <cell r="Q577">
            <v>1</v>
          </cell>
          <cell r="R577">
            <v>0</v>
          </cell>
          <cell r="S577" t="str">
            <v xml:space="preserve"> </v>
          </cell>
          <cell r="T577" t="str">
            <v>Achtung: Keine Preiserhöhung Winter vorgesehen</v>
          </cell>
          <cell r="U577" t="str">
            <v>Lagerumzug vom 6.-17. Nov. Eingeschränkte Verfügbarkeit</v>
          </cell>
          <cell r="V577" t="str">
            <v xml:space="preserve"> 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</row>
        <row r="578">
          <cell r="B578">
            <v>7977</v>
          </cell>
          <cell r="C578" t="str">
            <v xml:space="preserve"> </v>
          </cell>
          <cell r="D578" t="str">
            <v xml:space="preserve"> </v>
          </cell>
          <cell r="E578" t="str">
            <v>RADAC AG</v>
          </cell>
          <cell r="F578" t="str">
            <v>RAEDER REIFEN ACCESSOIRES</v>
          </cell>
          <cell r="G578" t="str">
            <v xml:space="preserve"> </v>
          </cell>
          <cell r="H578" t="str">
            <v>SOLOTHURNSTR. 120</v>
          </cell>
          <cell r="I578" t="str">
            <v>2540 GRENCHEN SO</v>
          </cell>
          <cell r="J578" t="str">
            <v xml:space="preserve"> </v>
          </cell>
          <cell r="K578" t="str">
            <v>032 653 88 44</v>
          </cell>
          <cell r="L578" t="str">
            <v xml:space="preserve"> </v>
          </cell>
          <cell r="M578" t="str">
            <v>radac@radac.ch</v>
          </cell>
          <cell r="N578">
            <v>0</v>
          </cell>
          <cell r="O578">
            <v>0</v>
          </cell>
          <cell r="P578">
            <v>55</v>
          </cell>
          <cell r="Q578">
            <v>1</v>
          </cell>
          <cell r="R578">
            <v>0</v>
          </cell>
          <cell r="S578" t="str">
            <v xml:space="preserve"> </v>
          </cell>
          <cell r="T578" t="str">
            <v>Achtung: Keine Preiserhöhung Winter vorgesehen</v>
          </cell>
          <cell r="U578" t="str">
            <v>Lagerumzug vom 6.-17. Nov. Eingeschränkte Verfügbarkeit</v>
          </cell>
          <cell r="V578" t="str">
            <v xml:space="preserve"> 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</row>
        <row r="579">
          <cell r="B579">
            <v>120025</v>
          </cell>
          <cell r="C579" t="str">
            <v xml:space="preserve"> </v>
          </cell>
          <cell r="D579" t="str">
            <v xml:space="preserve"> </v>
          </cell>
          <cell r="E579" t="str">
            <v>RASCH GARAGE GMBH</v>
          </cell>
          <cell r="F579" t="str">
            <v>REIFEN- UND SERVICECENTER</v>
          </cell>
          <cell r="G579" t="str">
            <v xml:space="preserve"> </v>
          </cell>
          <cell r="H579" t="str">
            <v>SCHACHENSTR 60</v>
          </cell>
          <cell r="I579" t="str">
            <v>3421 LYSSACH</v>
          </cell>
          <cell r="J579" t="str">
            <v xml:space="preserve"> </v>
          </cell>
          <cell r="K579" t="str">
            <v>034 408 14 14</v>
          </cell>
          <cell r="L579" t="str">
            <v xml:space="preserve"> </v>
          </cell>
          <cell r="M579" t="str">
            <v>i@raschgarage.ch</v>
          </cell>
          <cell r="N579">
            <v>0</v>
          </cell>
          <cell r="O579">
            <v>0</v>
          </cell>
          <cell r="P579">
            <v>55</v>
          </cell>
          <cell r="Q579">
            <v>1</v>
          </cell>
          <cell r="R579">
            <v>0</v>
          </cell>
          <cell r="S579" t="str">
            <v xml:space="preserve"> </v>
          </cell>
          <cell r="T579" t="str">
            <v>Achtung: Keine Preiserhöhung Winter vorgesehen</v>
          </cell>
          <cell r="U579" t="str">
            <v>Lagerumzug vom 6.-17. Nov. Eingeschränkte Verfügbarkeit</v>
          </cell>
          <cell r="V579" t="str">
            <v xml:space="preserve"> 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</row>
        <row r="580">
          <cell r="B580">
            <v>69010</v>
          </cell>
          <cell r="C580" t="str">
            <v xml:space="preserve"> </v>
          </cell>
          <cell r="D580" t="str">
            <v xml:space="preserve"> </v>
          </cell>
          <cell r="E580" t="str">
            <v>RAUBER VIKTOR</v>
          </cell>
          <cell r="F580" t="str">
            <v>PNEU + LANDMASCHINEN</v>
          </cell>
          <cell r="G580" t="str">
            <v xml:space="preserve"> </v>
          </cell>
          <cell r="H580" t="str">
            <v>INDUSTRIE BÄNNLI 10</v>
          </cell>
          <cell r="I580" t="str">
            <v>4628 WOLFWIL</v>
          </cell>
          <cell r="J580" t="str">
            <v xml:space="preserve"> </v>
          </cell>
          <cell r="K580" t="str">
            <v>062 926 35 56</v>
          </cell>
          <cell r="L580" t="str">
            <v xml:space="preserve"> </v>
          </cell>
          <cell r="M580">
            <v>0</v>
          </cell>
          <cell r="N580">
            <v>0</v>
          </cell>
          <cell r="O580">
            <v>0</v>
          </cell>
          <cell r="P580">
            <v>55</v>
          </cell>
          <cell r="Q580">
            <v>1</v>
          </cell>
          <cell r="R580">
            <v>0</v>
          </cell>
          <cell r="S580" t="str">
            <v xml:space="preserve"> </v>
          </cell>
          <cell r="T580" t="str">
            <v>Achtung: Keine Preiserhöhung Winter vorgesehen</v>
          </cell>
          <cell r="U580" t="str">
            <v>Lagerumzug vom 6.-17. Nov. Eingeschränkte Verfügbarkeit</v>
          </cell>
          <cell r="V580" t="str">
            <v xml:space="preserve"> 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</row>
        <row r="581">
          <cell r="B581">
            <v>130039</v>
          </cell>
          <cell r="C581" t="str">
            <v>BIG CAR DEALER</v>
          </cell>
          <cell r="D581" t="str">
            <v>BIG CAR DEALER</v>
          </cell>
          <cell r="E581" t="str">
            <v>RDTC SARL</v>
          </cell>
          <cell r="F581">
            <v>0</v>
          </cell>
          <cell r="G581" t="str">
            <v xml:space="preserve"> </v>
          </cell>
          <cell r="H581" t="str">
            <v>CHEMIN DE L’AVENIR 2</v>
          </cell>
          <cell r="I581" t="str">
            <v>1305 PENTHALAZ</v>
          </cell>
          <cell r="J581" t="str">
            <v xml:space="preserve"> </v>
          </cell>
          <cell r="K581">
            <v>0</v>
          </cell>
          <cell r="L581" t="str">
            <v xml:space="preserve"> </v>
          </cell>
          <cell r="M581">
            <v>0</v>
          </cell>
          <cell r="N581">
            <v>0</v>
          </cell>
          <cell r="O581">
            <v>0</v>
          </cell>
          <cell r="P581">
            <v>55</v>
          </cell>
          <cell r="Q581">
            <v>1</v>
          </cell>
          <cell r="R581">
            <v>0</v>
          </cell>
          <cell r="S581" t="str">
            <v xml:space="preserve"> </v>
          </cell>
          <cell r="T581" t="str">
            <v>PKW / SUV / VAN unverändert zu 1. September 2017</v>
          </cell>
          <cell r="U581" t="str">
            <v xml:space="preserve">Cooper 4x4 „Off Road“, Preisanpassung 1.5% </v>
          </cell>
          <cell r="V581" t="str">
            <v xml:space="preserve"> </v>
          </cell>
          <cell r="W581">
            <v>4</v>
          </cell>
          <cell r="X581">
            <v>3</v>
          </cell>
          <cell r="Y581">
            <v>12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 t="str">
            <v xml:space="preserve"> </v>
          </cell>
          <cell r="AE581" t="str">
            <v xml:space="preserve"> 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4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12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</row>
        <row r="582">
          <cell r="B582">
            <v>3279</v>
          </cell>
          <cell r="C582" t="str">
            <v>RETAILER PLUS PREMIO</v>
          </cell>
          <cell r="D582" t="str">
            <v>RETAILER PLUS PREMIO</v>
          </cell>
          <cell r="E582" t="str">
            <v>REGOMMEX SA</v>
          </cell>
          <cell r="F582">
            <v>0</v>
          </cell>
          <cell r="G582" t="str">
            <v>NICOLAS VIGNE</v>
          </cell>
          <cell r="H582" t="str">
            <v>RTE DE NEUCHATEL 6</v>
          </cell>
          <cell r="I582" t="str">
            <v>1032 ROMANEL SUR LAUSANNE</v>
          </cell>
          <cell r="J582" t="str">
            <v xml:space="preserve"> </v>
          </cell>
          <cell r="K582" t="str">
            <v>021 731 12 62</v>
          </cell>
          <cell r="L582" t="str">
            <v xml:space="preserve"> </v>
          </cell>
          <cell r="M582" t="str">
            <v>nicolas.vigne@regommex.ch</v>
          </cell>
          <cell r="N582">
            <v>0</v>
          </cell>
          <cell r="O582">
            <v>0</v>
          </cell>
          <cell r="P582">
            <v>55</v>
          </cell>
          <cell r="Q582">
            <v>1</v>
          </cell>
          <cell r="R582">
            <v>0</v>
          </cell>
          <cell r="S582" t="str">
            <v xml:space="preserve"> </v>
          </cell>
          <cell r="T582" t="str">
            <v>PKW / SUV / VAN unverändert zu 1. September 2017</v>
          </cell>
          <cell r="U582" t="str">
            <v xml:space="preserve">Cooper 4x4 „Off Road“, Preisanpassung 1.5% </v>
          </cell>
          <cell r="V582" t="str">
            <v xml:space="preserve"> </v>
          </cell>
          <cell r="W582">
            <v>9</v>
          </cell>
          <cell r="X582">
            <v>1.3333333333333333</v>
          </cell>
          <cell r="Y582">
            <v>12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 t="str">
            <v>F85003279nv</v>
          </cell>
          <cell r="AE582" t="str">
            <v xml:space="preserve"> 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9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4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8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</row>
        <row r="583">
          <cell r="B583">
            <v>79105</v>
          </cell>
          <cell r="C583" t="str">
            <v xml:space="preserve"> </v>
          </cell>
          <cell r="D583" t="str">
            <v xml:space="preserve"> </v>
          </cell>
          <cell r="E583" t="str">
            <v>REIFENPROFIL GIOVINAZZO</v>
          </cell>
          <cell r="F583">
            <v>0</v>
          </cell>
          <cell r="G583" t="str">
            <v xml:space="preserve"> </v>
          </cell>
          <cell r="H583" t="str">
            <v>FELDMOOSSTRASSE 19</v>
          </cell>
          <cell r="I583" t="str">
            <v>3150 SCHWARZENBURG</v>
          </cell>
          <cell r="J583" t="str">
            <v xml:space="preserve"> </v>
          </cell>
          <cell r="K583" t="str">
            <v>031 732 20 20</v>
          </cell>
          <cell r="L583" t="str">
            <v xml:space="preserve"> </v>
          </cell>
          <cell r="M583" t="str">
            <v>info@reifenprofil.ch</v>
          </cell>
          <cell r="N583">
            <v>0</v>
          </cell>
          <cell r="O583">
            <v>0</v>
          </cell>
          <cell r="P583">
            <v>55</v>
          </cell>
          <cell r="Q583">
            <v>1</v>
          </cell>
          <cell r="R583">
            <v>0</v>
          </cell>
          <cell r="S583" t="str">
            <v xml:space="preserve"> </v>
          </cell>
          <cell r="T583" t="str">
            <v>Achtung: Keine Preiserhöhung Winter vorgesehen</v>
          </cell>
          <cell r="U583" t="str">
            <v>Lagerumzug vom 6.-17. Nov. Eingeschränkte Verfügbarkeit</v>
          </cell>
          <cell r="V583" t="str">
            <v xml:space="preserve"> 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8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</row>
        <row r="584">
          <cell r="B584">
            <v>90032</v>
          </cell>
          <cell r="C584" t="str">
            <v>BIG CAR DEALER</v>
          </cell>
          <cell r="D584" t="str">
            <v>BIG CAR DEALER</v>
          </cell>
          <cell r="E584" t="str">
            <v>REPCAR SA</v>
          </cell>
          <cell r="F584" t="str">
            <v>GARAGE+CARROSSERIE</v>
          </cell>
          <cell r="G584" t="str">
            <v xml:space="preserve"> </v>
          </cell>
          <cell r="H584" t="str">
            <v>RUE DE LA BORDE 12</v>
          </cell>
          <cell r="I584" t="str">
            <v>1018 LAUSANNE</v>
          </cell>
          <cell r="J584" t="str">
            <v xml:space="preserve"> </v>
          </cell>
          <cell r="K584" t="str">
            <v>021 646 85 78</v>
          </cell>
          <cell r="L584" t="str">
            <v xml:space="preserve"> </v>
          </cell>
          <cell r="M584" t="str">
            <v>repcarsa@bluewin.ch</v>
          </cell>
          <cell r="N584">
            <v>0</v>
          </cell>
          <cell r="O584">
            <v>0</v>
          </cell>
          <cell r="P584">
            <v>55</v>
          </cell>
          <cell r="Q584">
            <v>1</v>
          </cell>
          <cell r="R584">
            <v>0</v>
          </cell>
          <cell r="S584" t="str">
            <v xml:space="preserve"> </v>
          </cell>
          <cell r="T584" t="str">
            <v>PKW / SUV / VAN unverändert zu 1. September 2017</v>
          </cell>
          <cell r="U584" t="str">
            <v xml:space="preserve">Cooper 4x4 „Off Road“, Preisanpassung 1.5% </v>
          </cell>
          <cell r="V584" t="str">
            <v xml:space="preserve"> 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292</v>
          </cell>
          <cell r="AB584">
            <v>0</v>
          </cell>
          <cell r="AC584">
            <v>0</v>
          </cell>
          <cell r="AD584" t="str">
            <v xml:space="preserve"> </v>
          </cell>
          <cell r="AE584" t="str">
            <v xml:space="preserve"> 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143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149</v>
          </cell>
          <cell r="BU584">
            <v>0</v>
          </cell>
          <cell r="BV584">
            <v>0</v>
          </cell>
        </row>
        <row r="585">
          <cell r="B585">
            <v>140042</v>
          </cell>
          <cell r="C585" t="str">
            <v xml:space="preserve"> </v>
          </cell>
          <cell r="D585" t="str">
            <v xml:space="preserve"> </v>
          </cell>
          <cell r="E585" t="str">
            <v>RHIAG GROUP LTD</v>
          </cell>
          <cell r="F585">
            <v>0</v>
          </cell>
          <cell r="G585" t="str">
            <v xml:space="preserve"> </v>
          </cell>
          <cell r="H585" t="str">
            <v>OBERNEUHOFSTR 6</v>
          </cell>
          <cell r="I585" t="str">
            <v>6340 BAAR</v>
          </cell>
          <cell r="J585" t="str">
            <v xml:space="preserve"> </v>
          </cell>
          <cell r="K585" t="str">
            <v>041 769 55 55</v>
          </cell>
          <cell r="L585" t="str">
            <v xml:space="preserve"> </v>
          </cell>
          <cell r="M585" t="str">
            <v>remo.marotta@rhiag.ch</v>
          </cell>
          <cell r="N585">
            <v>0</v>
          </cell>
          <cell r="O585">
            <v>0</v>
          </cell>
          <cell r="P585">
            <v>55</v>
          </cell>
          <cell r="Q585">
            <v>1</v>
          </cell>
          <cell r="R585">
            <v>0</v>
          </cell>
          <cell r="S585" t="str">
            <v xml:space="preserve"> </v>
          </cell>
          <cell r="T585" t="str">
            <v>Achtung: Keine Preiserhöhung Winter vorgesehen</v>
          </cell>
          <cell r="U585" t="str">
            <v>Lagerumzug vom 6.-17. Nov. Eingeschränkte Verfügbarkeit</v>
          </cell>
          <cell r="V585" t="str">
            <v xml:space="preserve"> 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</row>
        <row r="586">
          <cell r="B586">
            <v>89125</v>
          </cell>
          <cell r="C586" t="str">
            <v>RETAILER</v>
          </cell>
          <cell r="D586" t="str">
            <v>RETAILER</v>
          </cell>
          <cell r="E586" t="str">
            <v>RIVIERA SERVICE SA</v>
          </cell>
          <cell r="F586" t="str">
            <v>MR. CHRISTIAN RIESEN</v>
          </cell>
          <cell r="G586" t="str">
            <v>Christian Riesen</v>
          </cell>
          <cell r="H586" t="str">
            <v>RTE DU PRE-AU-BRUIT 2</v>
          </cell>
          <cell r="I586" t="str">
            <v>1844 VILLENEUVE</v>
          </cell>
          <cell r="J586" t="str">
            <v xml:space="preserve"> </v>
          </cell>
          <cell r="K586" t="str">
            <v>079 449 79 26</v>
          </cell>
          <cell r="L586" t="str">
            <v xml:space="preserve"> </v>
          </cell>
          <cell r="M586" t="str">
            <v>info@garage-poretti.com</v>
          </cell>
          <cell r="N586">
            <v>0</v>
          </cell>
          <cell r="O586">
            <v>0</v>
          </cell>
          <cell r="P586">
            <v>55</v>
          </cell>
          <cell r="Q586">
            <v>1</v>
          </cell>
          <cell r="R586">
            <v>0</v>
          </cell>
          <cell r="S586" t="str">
            <v xml:space="preserve"> </v>
          </cell>
          <cell r="T586" t="str">
            <v>PKW / SUV / VAN unverändert zu 1. September 2017</v>
          </cell>
          <cell r="U586" t="str">
            <v xml:space="preserve">Cooper 4x4 „Off Road“, Preisanpassung 1.5% </v>
          </cell>
          <cell r="V586" t="str">
            <v xml:space="preserve"> </v>
          </cell>
          <cell r="W586">
            <v>4</v>
          </cell>
          <cell r="X586">
            <v>1</v>
          </cell>
          <cell r="Y586">
            <v>4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 t="str">
            <v xml:space="preserve"> </v>
          </cell>
          <cell r="AE586" t="str">
            <v xml:space="preserve"> 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4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4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</row>
        <row r="587">
          <cell r="B587">
            <v>3333</v>
          </cell>
          <cell r="C587" t="str">
            <v>RETAILER PLUS LARGE</v>
          </cell>
          <cell r="D587" t="str">
            <v>RETAILER PLUS LARGE</v>
          </cell>
          <cell r="E587" t="str">
            <v>RODUIT PNEUS SA</v>
          </cell>
          <cell r="F587">
            <v>0</v>
          </cell>
          <cell r="G587" t="str">
            <v>JAQUES ZING</v>
          </cell>
          <cell r="H587" t="str">
            <v>41 RUE DU LEMAN</v>
          </cell>
          <cell r="I587" t="str">
            <v>1920 MARTIGNY</v>
          </cell>
          <cell r="J587" t="str">
            <v xml:space="preserve"> </v>
          </cell>
          <cell r="K587" t="str">
            <v>027 722 17 83</v>
          </cell>
          <cell r="L587" t="str">
            <v xml:space="preserve"> </v>
          </cell>
          <cell r="M587" t="str">
            <v>roduit.pneus@bluewin.ch</v>
          </cell>
          <cell r="N587">
            <v>0</v>
          </cell>
          <cell r="O587">
            <v>0</v>
          </cell>
          <cell r="P587">
            <v>55</v>
          </cell>
          <cell r="Q587">
            <v>1</v>
          </cell>
          <cell r="R587">
            <v>0</v>
          </cell>
          <cell r="S587" t="str">
            <v xml:space="preserve"> </v>
          </cell>
          <cell r="T587" t="str">
            <v>PKW / SUV / VAN unverändert zu 1. September 2017</v>
          </cell>
          <cell r="U587" t="str">
            <v xml:space="preserve">Cooper 4x4 „Off Road“, Preisanpassung 1.5% </v>
          </cell>
          <cell r="V587" t="str">
            <v xml:space="preserve"> </v>
          </cell>
          <cell r="W587">
            <v>954</v>
          </cell>
          <cell r="X587">
            <v>1.4989517819706499</v>
          </cell>
          <cell r="Y587">
            <v>1430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 t="str">
            <v>F85003333OR</v>
          </cell>
          <cell r="AE587" t="str">
            <v xml:space="preserve"> </v>
          </cell>
          <cell r="AF587">
            <v>0</v>
          </cell>
          <cell r="AG587">
            <v>433</v>
          </cell>
          <cell r="AH587">
            <v>0</v>
          </cell>
          <cell r="AI587">
            <v>0</v>
          </cell>
          <cell r="AJ587">
            <v>433</v>
          </cell>
          <cell r="AK587">
            <v>645</v>
          </cell>
          <cell r="AL587">
            <v>42177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309</v>
          </cell>
          <cell r="AS587">
            <v>0</v>
          </cell>
          <cell r="AT587">
            <v>0</v>
          </cell>
          <cell r="AU587">
            <v>810</v>
          </cell>
          <cell r="AV587">
            <v>0</v>
          </cell>
          <cell r="AW587">
            <v>0</v>
          </cell>
          <cell r="AX587">
            <v>810</v>
          </cell>
          <cell r="AY587">
            <v>1036</v>
          </cell>
          <cell r="AZ587">
            <v>42571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394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</row>
        <row r="588">
          <cell r="B588">
            <v>120020</v>
          </cell>
          <cell r="C588" t="str">
            <v xml:space="preserve"> </v>
          </cell>
          <cell r="D588" t="str">
            <v xml:space="preserve"> </v>
          </cell>
          <cell r="E588" t="str">
            <v>ROETHLISBERGER ROLAND</v>
          </cell>
          <cell r="F588" t="str">
            <v>REIFEN &amp; RAEDER-SERVICE</v>
          </cell>
          <cell r="G588" t="str">
            <v xml:space="preserve"> </v>
          </cell>
          <cell r="H588" t="str">
            <v>SCHWARZBACHSTR 2</v>
          </cell>
          <cell r="I588" t="str">
            <v>3113 RUBIGEN</v>
          </cell>
          <cell r="J588" t="str">
            <v xml:space="preserve"> </v>
          </cell>
          <cell r="K588" t="str">
            <v>079 235 35 82</v>
          </cell>
          <cell r="L588" t="str">
            <v xml:space="preserve"> </v>
          </cell>
          <cell r="M588" t="str">
            <v>roland.roethlisberger@bve.be.ch</v>
          </cell>
          <cell r="N588">
            <v>0</v>
          </cell>
          <cell r="O588">
            <v>0</v>
          </cell>
          <cell r="P588">
            <v>55</v>
          </cell>
          <cell r="Q588">
            <v>1</v>
          </cell>
          <cell r="R588">
            <v>0</v>
          </cell>
          <cell r="S588" t="str">
            <v xml:space="preserve"> </v>
          </cell>
          <cell r="T588" t="str">
            <v>Achtung: Keine Preiserhöhung Winter vorgesehen</v>
          </cell>
          <cell r="U588" t="str">
            <v>Lagerumzug vom 6.-17. Nov. Eingeschränkte Verfügbarkeit</v>
          </cell>
          <cell r="V588" t="str">
            <v xml:space="preserve"> 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</row>
        <row r="589">
          <cell r="B589">
            <v>5076</v>
          </cell>
          <cell r="C589" t="str">
            <v>CAR DEALER</v>
          </cell>
          <cell r="D589" t="str">
            <v>CAR DEALER</v>
          </cell>
          <cell r="E589" t="str">
            <v>ROSSETTI IVAN</v>
          </cell>
          <cell r="F589" t="str">
            <v>GARAGE DES DEUX QUAIS</v>
          </cell>
          <cell r="G589" t="str">
            <v xml:space="preserve"> </v>
          </cell>
          <cell r="H589" t="str">
            <v>15 QUAI DU CHEVAL-BLANC</v>
          </cell>
          <cell r="I589" t="str">
            <v>1227 ACACIAS</v>
          </cell>
          <cell r="J589" t="str">
            <v xml:space="preserve"> </v>
          </cell>
          <cell r="K589" t="str">
            <v>022 301 54 92</v>
          </cell>
          <cell r="L589" t="str">
            <v xml:space="preserve"> </v>
          </cell>
          <cell r="M589" t="str">
            <v>corinneros@bluewin.ch</v>
          </cell>
          <cell r="N589">
            <v>0</v>
          </cell>
          <cell r="O589">
            <v>0</v>
          </cell>
          <cell r="P589">
            <v>55</v>
          </cell>
          <cell r="Q589">
            <v>1</v>
          </cell>
          <cell r="R589">
            <v>0</v>
          </cell>
          <cell r="S589" t="str">
            <v xml:space="preserve"> </v>
          </cell>
          <cell r="T589" t="str">
            <v>PKW / SUV / VAN unverändert zu 1. September 2017</v>
          </cell>
          <cell r="U589" t="str">
            <v xml:space="preserve">Cooper 4x4 „Off Road“, Preisanpassung 1.5% </v>
          </cell>
          <cell r="V589" t="str">
            <v xml:space="preserve"> 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18</v>
          </cell>
          <cell r="AB589">
            <v>0</v>
          </cell>
          <cell r="AC589">
            <v>0</v>
          </cell>
          <cell r="AD589" t="str">
            <v xml:space="preserve"> </v>
          </cell>
          <cell r="AE589" t="str">
            <v xml:space="preserve"> 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  <cell r="BM589">
            <v>6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12</v>
          </cell>
          <cell r="BU589">
            <v>0</v>
          </cell>
          <cell r="BV589">
            <v>0</v>
          </cell>
        </row>
        <row r="590">
          <cell r="B590">
            <v>7010</v>
          </cell>
          <cell r="C590" t="str">
            <v xml:space="preserve"> </v>
          </cell>
          <cell r="D590" t="str">
            <v xml:space="preserve"> </v>
          </cell>
          <cell r="E590" t="str">
            <v>RUFENER ANTON</v>
          </cell>
          <cell r="F590" t="str">
            <v>PNEUSERVICE</v>
          </cell>
          <cell r="G590" t="str">
            <v xml:space="preserve"> </v>
          </cell>
          <cell r="H590" t="str">
            <v>SCHWANDSTR. 15 A</v>
          </cell>
          <cell r="I590" t="str">
            <v>3634 THIERACHERN BE</v>
          </cell>
          <cell r="J590" t="str">
            <v xml:space="preserve"> </v>
          </cell>
          <cell r="K590" t="str">
            <v>079 422 97 22</v>
          </cell>
          <cell r="L590" t="str">
            <v xml:space="preserve"> </v>
          </cell>
          <cell r="M590" t="str">
            <v>info@pneurufener.ch</v>
          </cell>
          <cell r="N590">
            <v>0</v>
          </cell>
          <cell r="O590">
            <v>0</v>
          </cell>
          <cell r="P590">
            <v>55</v>
          </cell>
          <cell r="Q590">
            <v>1</v>
          </cell>
          <cell r="R590">
            <v>0</v>
          </cell>
          <cell r="S590" t="str">
            <v xml:space="preserve"> </v>
          </cell>
          <cell r="T590" t="str">
            <v>Achtung: Keine Preiserhöhung Winter vorgesehen</v>
          </cell>
          <cell r="U590" t="str">
            <v>Lagerumzug vom 6.-17. Nov. Eingeschränkte Verfügbarkeit</v>
          </cell>
          <cell r="V590" t="str">
            <v xml:space="preserve"> 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  <cell r="BM590">
            <v>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</row>
        <row r="591">
          <cell r="B591">
            <v>7213</v>
          </cell>
          <cell r="C591" t="str">
            <v xml:space="preserve"> </v>
          </cell>
          <cell r="D591" t="str">
            <v xml:space="preserve"> </v>
          </cell>
          <cell r="E591" t="str">
            <v>SCHAERZ WERNER</v>
          </cell>
          <cell r="F591" t="str">
            <v>GARAGE</v>
          </cell>
          <cell r="G591" t="str">
            <v xml:space="preserve"> </v>
          </cell>
          <cell r="H591" t="str">
            <v>INTERLAKENSTRASSE 17</v>
          </cell>
          <cell r="I591" t="str">
            <v>3705 FAULENSEE BE</v>
          </cell>
          <cell r="J591" t="str">
            <v xml:space="preserve"> </v>
          </cell>
          <cell r="K591" t="str">
            <v>033 223 05 88</v>
          </cell>
          <cell r="L591" t="str">
            <v xml:space="preserve"> </v>
          </cell>
          <cell r="M591" t="str">
            <v>schaerz.faulensee@bluewin.ch</v>
          </cell>
          <cell r="N591">
            <v>0</v>
          </cell>
          <cell r="O591">
            <v>0</v>
          </cell>
          <cell r="P591">
            <v>55</v>
          </cell>
          <cell r="Q591">
            <v>1</v>
          </cell>
          <cell r="R591">
            <v>0</v>
          </cell>
          <cell r="S591" t="str">
            <v xml:space="preserve"> </v>
          </cell>
          <cell r="T591" t="str">
            <v>Achtung: Keine Preiserhöhung Winter vorgesehen</v>
          </cell>
          <cell r="U591" t="str">
            <v>Lagerumzug vom 6.-17. Nov. Eingeschränkte Verfügbarkeit</v>
          </cell>
          <cell r="V591" t="str">
            <v xml:space="preserve"> 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</row>
        <row r="592">
          <cell r="B592">
            <v>150018</v>
          </cell>
          <cell r="C592" t="str">
            <v xml:space="preserve"> </v>
          </cell>
          <cell r="D592" t="str">
            <v xml:space="preserve"> </v>
          </cell>
          <cell r="E592" t="str">
            <v>Schlapbach Transport AG</v>
          </cell>
          <cell r="F592">
            <v>0</v>
          </cell>
          <cell r="G592" t="str">
            <v xml:space="preserve"> </v>
          </cell>
          <cell r="H592" t="str">
            <v>Alpenstrasse 111</v>
          </cell>
          <cell r="I592" t="str">
            <v>3627 Heimberg</v>
          </cell>
          <cell r="J592" t="str">
            <v xml:space="preserve"> </v>
          </cell>
          <cell r="K592" t="str">
            <v>033 / 222 63 36</v>
          </cell>
          <cell r="L592" t="str">
            <v xml:space="preserve"> </v>
          </cell>
          <cell r="M592" t="str">
            <v>info@schlapbachtransporte.ch</v>
          </cell>
          <cell r="N592">
            <v>0</v>
          </cell>
          <cell r="O592">
            <v>0</v>
          </cell>
          <cell r="P592">
            <v>55</v>
          </cell>
          <cell r="Q592">
            <v>1</v>
          </cell>
          <cell r="R592">
            <v>0</v>
          </cell>
          <cell r="S592" t="str">
            <v xml:space="preserve"> </v>
          </cell>
          <cell r="T592" t="str">
            <v>Achtung: Keine Preiserhöhung Winter vorgesehen</v>
          </cell>
          <cell r="U592" t="str">
            <v>Lagerumzug vom 6.-17. Nov. Eingeschränkte Verfügbarkeit</v>
          </cell>
          <cell r="V592" t="str">
            <v xml:space="preserve"> 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</row>
        <row r="593">
          <cell r="B593">
            <v>58861</v>
          </cell>
          <cell r="C593" t="str">
            <v>RETAILER PLUS</v>
          </cell>
          <cell r="D593" t="str">
            <v>RETAILER PLUS</v>
          </cell>
          <cell r="E593" t="str">
            <v>SCHNEEBERGER JEAN MARC</v>
          </cell>
          <cell r="F593" t="str">
            <v>PNEUSERVICE</v>
          </cell>
          <cell r="G593" t="str">
            <v xml:space="preserve"> </v>
          </cell>
          <cell r="H593" t="str">
            <v>RTE DE PORCEL 101</v>
          </cell>
          <cell r="I593" t="str">
            <v>1675 MOSSEL FR</v>
          </cell>
          <cell r="J593" t="str">
            <v xml:space="preserve"> </v>
          </cell>
          <cell r="K593" t="str">
            <v>021 909 00 91</v>
          </cell>
          <cell r="L593" t="str">
            <v xml:space="preserve"> </v>
          </cell>
          <cell r="M593" t="str">
            <v>pneus.mossel@sunrise.ch</v>
          </cell>
          <cell r="N593">
            <v>0</v>
          </cell>
          <cell r="O593">
            <v>0</v>
          </cell>
          <cell r="P593">
            <v>55</v>
          </cell>
          <cell r="Q593">
            <v>1</v>
          </cell>
          <cell r="R593">
            <v>0</v>
          </cell>
          <cell r="S593" t="str">
            <v xml:space="preserve"> </v>
          </cell>
          <cell r="T593" t="str">
            <v>PKW / SUV / VAN unverändert zu 1. September 2017</v>
          </cell>
          <cell r="U593" t="str">
            <v xml:space="preserve">Cooper 4x4 „Off Road“, Preisanpassung 1.5% </v>
          </cell>
          <cell r="V593" t="str">
            <v xml:space="preserve"> </v>
          </cell>
          <cell r="W593">
            <v>775</v>
          </cell>
          <cell r="X593">
            <v>1.2825806451612902</v>
          </cell>
          <cell r="Y593">
            <v>994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 t="str">
            <v>F85058861js</v>
          </cell>
          <cell r="AE593" t="str">
            <v xml:space="preserve"> </v>
          </cell>
          <cell r="AF593">
            <v>0</v>
          </cell>
          <cell r="AG593">
            <v>71</v>
          </cell>
          <cell r="AH593">
            <v>0</v>
          </cell>
          <cell r="AI593">
            <v>0</v>
          </cell>
          <cell r="AJ593">
            <v>71</v>
          </cell>
          <cell r="AK593">
            <v>626</v>
          </cell>
          <cell r="AL593">
            <v>42206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149</v>
          </cell>
          <cell r="AS593">
            <v>0</v>
          </cell>
          <cell r="AT593">
            <v>0</v>
          </cell>
          <cell r="AU593">
            <v>60</v>
          </cell>
          <cell r="AV593">
            <v>0</v>
          </cell>
          <cell r="AW593">
            <v>0</v>
          </cell>
          <cell r="AX593">
            <v>60</v>
          </cell>
          <cell r="AY593">
            <v>512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482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</row>
        <row r="594">
          <cell r="B594">
            <v>5443</v>
          </cell>
          <cell r="C594" t="str">
            <v>RETAILER</v>
          </cell>
          <cell r="D594" t="str">
            <v>RETAILER</v>
          </cell>
          <cell r="E594" t="str">
            <v>SCHNEITER JEAN-THIERRY</v>
          </cell>
          <cell r="F594" t="str">
            <v>PNEUSERVICE</v>
          </cell>
          <cell r="G594" t="str">
            <v xml:space="preserve"> </v>
          </cell>
          <cell r="H594" t="str">
            <v>PRISE ROGET 3</v>
          </cell>
          <cell r="I594" t="str">
            <v>2023 GORGIER</v>
          </cell>
          <cell r="J594" t="str">
            <v xml:space="preserve"> </v>
          </cell>
          <cell r="K594" t="str">
            <v>032 835 39 62</v>
          </cell>
          <cell r="L594" t="str">
            <v xml:space="preserve"> </v>
          </cell>
          <cell r="M594" t="str">
            <v>schneiter.pneus@bluewin.ch</v>
          </cell>
          <cell r="N594">
            <v>0</v>
          </cell>
          <cell r="O594">
            <v>0</v>
          </cell>
          <cell r="P594">
            <v>55</v>
          </cell>
          <cell r="Q594">
            <v>1</v>
          </cell>
          <cell r="R594">
            <v>0</v>
          </cell>
          <cell r="S594" t="str">
            <v xml:space="preserve"> </v>
          </cell>
          <cell r="T594" t="str">
            <v>PKW / SUV / VAN unverändert zu 1. September 2017</v>
          </cell>
          <cell r="U594" t="str">
            <v xml:space="preserve">Cooper 4x4 „Off Road“, Preisanpassung 1.5% </v>
          </cell>
          <cell r="V594" t="str">
            <v xml:space="preserve"> 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 t="str">
            <v xml:space="preserve"> </v>
          </cell>
          <cell r="AE594" t="str">
            <v xml:space="preserve"> 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</row>
        <row r="595">
          <cell r="B595">
            <v>6393</v>
          </cell>
          <cell r="C595" t="str">
            <v>RETAILER</v>
          </cell>
          <cell r="D595" t="str">
            <v>RETAILER</v>
          </cell>
          <cell r="E595" t="str">
            <v>SCHWICK ANDREAS</v>
          </cell>
          <cell r="F595" t="str">
            <v>PNEUHAUS</v>
          </cell>
          <cell r="G595" t="str">
            <v xml:space="preserve"> </v>
          </cell>
          <cell r="H595" t="str">
            <v>MERYEN</v>
          </cell>
          <cell r="I595" t="str">
            <v>3922 STALDEN VS</v>
          </cell>
          <cell r="J595" t="str">
            <v xml:space="preserve"> </v>
          </cell>
          <cell r="K595" t="str">
            <v>027 952 10 36</v>
          </cell>
          <cell r="L595" t="str">
            <v xml:space="preserve"> </v>
          </cell>
          <cell r="M595">
            <v>0</v>
          </cell>
          <cell r="N595">
            <v>0</v>
          </cell>
          <cell r="O595">
            <v>0</v>
          </cell>
          <cell r="P595">
            <v>55</v>
          </cell>
          <cell r="Q595">
            <v>1</v>
          </cell>
          <cell r="R595">
            <v>0</v>
          </cell>
          <cell r="S595" t="str">
            <v xml:space="preserve"> </v>
          </cell>
          <cell r="T595" t="str">
            <v>PKW / SUV / VAN unverändert zu 1. September 2017</v>
          </cell>
          <cell r="U595" t="str">
            <v xml:space="preserve">Cooper 4x4 „Off Road“, Preisanpassung 1.5% </v>
          </cell>
          <cell r="V595" t="str">
            <v xml:space="preserve"> </v>
          </cell>
          <cell r="W595">
            <v>0</v>
          </cell>
          <cell r="X595">
            <v>0</v>
          </cell>
          <cell r="Y595">
            <v>2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 t="str">
            <v xml:space="preserve"> </v>
          </cell>
          <cell r="AE595" t="str">
            <v xml:space="preserve"> 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2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</row>
        <row r="596">
          <cell r="B596">
            <v>90067</v>
          </cell>
          <cell r="C596" t="str">
            <v>RETAILER PLUS LARGE</v>
          </cell>
          <cell r="D596" t="str">
            <v>RETAILER PLUS LARGE</v>
          </cell>
          <cell r="E596" t="str">
            <v>SERVIZIO GOMME</v>
          </cell>
          <cell r="F596" t="str">
            <v>SERGIO FERRIROLI</v>
          </cell>
          <cell r="G596" t="str">
            <v>Sergio Ferriroli</v>
          </cell>
          <cell r="H596" t="str">
            <v>VIA BRIONE 14</v>
          </cell>
          <cell r="I596" t="str">
            <v>6648 MINUSIO</v>
          </cell>
          <cell r="J596" t="str">
            <v xml:space="preserve"> </v>
          </cell>
          <cell r="K596" t="str">
            <v>091 743 91 92</v>
          </cell>
          <cell r="L596" t="str">
            <v xml:space="preserve"> </v>
          </cell>
          <cell r="M596" t="str">
            <v>service.pneu@ticino.com</v>
          </cell>
          <cell r="N596">
            <v>0</v>
          </cell>
          <cell r="O596">
            <v>0</v>
          </cell>
          <cell r="P596">
            <v>55</v>
          </cell>
          <cell r="Q596">
            <v>1</v>
          </cell>
          <cell r="R596">
            <v>0</v>
          </cell>
          <cell r="S596" t="str">
            <v xml:space="preserve"> </v>
          </cell>
          <cell r="T596" t="str">
            <v>PKW / SUV / VAN unverändert zu 1. September 2017</v>
          </cell>
          <cell r="U596" t="str">
            <v xml:space="preserve">Cooper 4x4 „Off Road“, Preisanpassung 1.5% </v>
          </cell>
          <cell r="V596" t="str">
            <v xml:space="preserve"> </v>
          </cell>
          <cell r="W596">
            <v>300</v>
          </cell>
          <cell r="X596">
            <v>3.6633333333333336</v>
          </cell>
          <cell r="Y596">
            <v>1099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 t="str">
            <v>f85090067sf</v>
          </cell>
          <cell r="AE596" t="str">
            <v xml:space="preserve"> </v>
          </cell>
          <cell r="AF596">
            <v>0</v>
          </cell>
          <cell r="AG596">
            <v>236</v>
          </cell>
          <cell r="AH596">
            <v>0</v>
          </cell>
          <cell r="AI596">
            <v>0</v>
          </cell>
          <cell r="AJ596">
            <v>236</v>
          </cell>
          <cell r="AK596">
            <v>271</v>
          </cell>
          <cell r="AL596">
            <v>42240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29</v>
          </cell>
          <cell r="AS596">
            <v>0</v>
          </cell>
          <cell r="AT596">
            <v>0</v>
          </cell>
          <cell r="AU596">
            <v>184</v>
          </cell>
          <cell r="AV596">
            <v>0</v>
          </cell>
          <cell r="AW596">
            <v>0</v>
          </cell>
          <cell r="AX596">
            <v>184</v>
          </cell>
          <cell r="AY596">
            <v>528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571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</row>
        <row r="597">
          <cell r="B597">
            <v>3486</v>
          </cell>
          <cell r="C597" t="str">
            <v xml:space="preserve"> </v>
          </cell>
          <cell r="D597" t="str">
            <v xml:space="preserve"> </v>
          </cell>
          <cell r="E597" t="str">
            <v>SIEGENTHALER OSKAR</v>
          </cell>
          <cell r="F597" t="str">
            <v>MOOS-GARAGE</v>
          </cell>
          <cell r="G597" t="str">
            <v xml:space="preserve"> </v>
          </cell>
          <cell r="H597" t="str">
            <v>GAERBRUNNEN</v>
          </cell>
          <cell r="I597" t="str">
            <v>3765 OBERWIL BE</v>
          </cell>
          <cell r="J597" t="str">
            <v xml:space="preserve"> </v>
          </cell>
          <cell r="K597" t="str">
            <v>033 783 20 10</v>
          </cell>
          <cell r="L597" t="str">
            <v xml:space="preserve"> </v>
          </cell>
          <cell r="M597" t="str">
            <v>o-siegenthaler@bluewin.ch</v>
          </cell>
          <cell r="N597">
            <v>0</v>
          </cell>
          <cell r="O597">
            <v>0</v>
          </cell>
          <cell r="P597">
            <v>55</v>
          </cell>
          <cell r="Q597">
            <v>1</v>
          </cell>
          <cell r="R597">
            <v>0</v>
          </cell>
          <cell r="S597" t="str">
            <v xml:space="preserve"> </v>
          </cell>
          <cell r="T597" t="str">
            <v>Achtung: Keine Preiserhöhung Winter vorgesehen</v>
          </cell>
          <cell r="U597" t="str">
            <v>Lagerumzug vom 6.-17. Nov. Eingeschränkte Verfügbarkeit</v>
          </cell>
          <cell r="V597" t="str">
            <v xml:space="preserve"> 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0</v>
          </cell>
          <cell r="BM597">
            <v>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</row>
        <row r="598">
          <cell r="B598">
            <v>160057</v>
          </cell>
          <cell r="C598" t="str">
            <v>RETAILER</v>
          </cell>
          <cell r="D598" t="str">
            <v>RETAILER</v>
          </cell>
          <cell r="E598" t="str">
            <v>Spneus Fabrice Oulevey</v>
          </cell>
          <cell r="F598">
            <v>0</v>
          </cell>
          <cell r="G598" t="str">
            <v xml:space="preserve"> </v>
          </cell>
          <cell r="H598" t="str">
            <v>Rue du Village 21</v>
          </cell>
          <cell r="I598" t="str">
            <v>1525 Henniez</v>
          </cell>
          <cell r="J598" t="str">
            <v xml:space="preserve"> </v>
          </cell>
          <cell r="K598" t="str">
            <v>079 257 22 00</v>
          </cell>
          <cell r="L598" t="str">
            <v xml:space="preserve"> </v>
          </cell>
          <cell r="M598">
            <v>0</v>
          </cell>
          <cell r="N598">
            <v>0</v>
          </cell>
          <cell r="O598">
            <v>0</v>
          </cell>
          <cell r="P598">
            <v>55</v>
          </cell>
          <cell r="Q598">
            <v>1</v>
          </cell>
          <cell r="R598">
            <v>0</v>
          </cell>
          <cell r="S598" t="str">
            <v xml:space="preserve"> </v>
          </cell>
          <cell r="T598" t="str">
            <v>PKW / SUV / VAN unverändert zu 1. September 2017</v>
          </cell>
          <cell r="U598" t="str">
            <v xml:space="preserve">Cooper 4x4 „Off Road“, Preisanpassung 1.5% </v>
          </cell>
          <cell r="V598" t="str">
            <v xml:space="preserve"> </v>
          </cell>
          <cell r="W598">
            <v>0</v>
          </cell>
          <cell r="X598">
            <v>0</v>
          </cell>
          <cell r="Y598">
            <v>4</v>
          </cell>
          <cell r="Z598">
            <v>13.5</v>
          </cell>
          <cell r="AA598">
            <v>54</v>
          </cell>
          <cell r="AB598">
            <v>0</v>
          </cell>
          <cell r="AC598">
            <v>0</v>
          </cell>
          <cell r="AD598" t="str">
            <v xml:space="preserve"> </v>
          </cell>
          <cell r="AE598" t="str">
            <v xml:space="preserve"> 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4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0</v>
          </cell>
          <cell r="BM598">
            <v>54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</row>
        <row r="599">
          <cell r="B599">
            <v>58648</v>
          </cell>
          <cell r="C599" t="str">
            <v xml:space="preserve"> </v>
          </cell>
          <cell r="D599" t="str">
            <v xml:space="preserve"> </v>
          </cell>
          <cell r="E599" t="str">
            <v>STAMPFLI ANTON</v>
          </cell>
          <cell r="F599" t="str">
            <v>GARAGE</v>
          </cell>
          <cell r="G599" t="str">
            <v xml:space="preserve"> </v>
          </cell>
          <cell r="H599" t="str">
            <v>MIESERNWEG 7</v>
          </cell>
          <cell r="I599" t="str">
            <v>4632 TRIMBACH</v>
          </cell>
          <cell r="J599" t="str">
            <v xml:space="preserve"> </v>
          </cell>
          <cell r="K599" t="str">
            <v>062 293 44 42</v>
          </cell>
          <cell r="L599" t="str">
            <v xml:space="preserve"> </v>
          </cell>
          <cell r="M599">
            <v>0</v>
          </cell>
          <cell r="N599">
            <v>0</v>
          </cell>
          <cell r="O599">
            <v>0</v>
          </cell>
          <cell r="P599">
            <v>55</v>
          </cell>
          <cell r="Q599">
            <v>1</v>
          </cell>
          <cell r="R599">
            <v>0</v>
          </cell>
          <cell r="S599" t="str">
            <v xml:space="preserve"> </v>
          </cell>
          <cell r="T599" t="str">
            <v>Achtung: Keine Preiserhöhung Winter vorgesehen</v>
          </cell>
          <cell r="U599" t="str">
            <v>Lagerumzug vom 6.-17. Nov. Eingeschränkte Verfügbarkeit</v>
          </cell>
          <cell r="V599" t="str">
            <v xml:space="preserve"> 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4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0</v>
          </cell>
          <cell r="BM599">
            <v>0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</row>
        <row r="600">
          <cell r="B600">
            <v>90086</v>
          </cell>
          <cell r="C600" t="str">
            <v xml:space="preserve">GESCHLOSEN </v>
          </cell>
          <cell r="D600" t="str">
            <v xml:space="preserve">GESCHLOSEN </v>
          </cell>
          <cell r="E600" t="str">
            <v>STAR PNEUS SARL</v>
          </cell>
          <cell r="F600">
            <v>0</v>
          </cell>
          <cell r="G600" t="str">
            <v xml:space="preserve"> </v>
          </cell>
          <cell r="H600" t="str">
            <v>RTE DE LA PLAINE 17</v>
          </cell>
          <cell r="I600" t="str">
            <v>3960 SIERRE VS</v>
          </cell>
          <cell r="J600" t="str">
            <v xml:space="preserve"> </v>
          </cell>
          <cell r="K600" t="str">
            <v>027 455 40 41</v>
          </cell>
          <cell r="L600" t="str">
            <v xml:space="preserve"> </v>
          </cell>
          <cell r="M600" t="str">
            <v>osterpneu@hotmail.com</v>
          </cell>
          <cell r="N600">
            <v>0</v>
          </cell>
          <cell r="O600">
            <v>0</v>
          </cell>
          <cell r="P600">
            <v>55</v>
          </cell>
          <cell r="Q600">
            <v>1</v>
          </cell>
          <cell r="R600">
            <v>0</v>
          </cell>
          <cell r="S600" t="str">
            <v xml:space="preserve"> </v>
          </cell>
          <cell r="T600" t="str">
            <v>PKW / SUV / VAN unverändert zu 1. September 2017</v>
          </cell>
          <cell r="U600" t="str">
            <v xml:space="preserve">Cooper 4x4 „Off Road“, Preisanpassung 1.5% </v>
          </cell>
          <cell r="V600" t="str">
            <v xml:space="preserve"> 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 t="str">
            <v xml:space="preserve"> </v>
          </cell>
          <cell r="AE600" t="str">
            <v xml:space="preserve"> 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0</v>
          </cell>
          <cell r="BM600">
            <v>0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0</v>
          </cell>
          <cell r="CN600">
            <v>0</v>
          </cell>
          <cell r="CO600">
            <v>0</v>
          </cell>
          <cell r="CP600">
            <v>0</v>
          </cell>
          <cell r="CQ600">
            <v>0</v>
          </cell>
          <cell r="CR600">
            <v>0</v>
          </cell>
          <cell r="CS600">
            <v>0</v>
          </cell>
          <cell r="CT600">
            <v>0</v>
          </cell>
          <cell r="CU600">
            <v>0</v>
          </cell>
          <cell r="CV600">
            <v>0</v>
          </cell>
          <cell r="CW600">
            <v>0</v>
          </cell>
        </row>
        <row r="601">
          <cell r="B601">
            <v>4666</v>
          </cell>
          <cell r="C601" t="str">
            <v xml:space="preserve"> </v>
          </cell>
          <cell r="D601" t="str">
            <v xml:space="preserve"> </v>
          </cell>
          <cell r="E601" t="str">
            <v>STEFFEN BENZ</v>
          </cell>
          <cell r="F601" t="str">
            <v>TRANSPORTE</v>
          </cell>
          <cell r="G601" t="str">
            <v xml:space="preserve"> </v>
          </cell>
          <cell r="H601" t="str">
            <v>HAUPTSTRASSE 33</v>
          </cell>
          <cell r="I601" t="str">
            <v>3415 HASLE-RUEEGSAU</v>
          </cell>
          <cell r="J601" t="str">
            <v xml:space="preserve"> </v>
          </cell>
          <cell r="K601" t="str">
            <v>034 461 18 00</v>
          </cell>
          <cell r="L601" t="str">
            <v xml:space="preserve"> </v>
          </cell>
          <cell r="M601" t="str">
            <v>steffentransporte@sunrise.ch</v>
          </cell>
          <cell r="N601">
            <v>0</v>
          </cell>
          <cell r="O601">
            <v>0</v>
          </cell>
          <cell r="P601">
            <v>55</v>
          </cell>
          <cell r="Q601">
            <v>1</v>
          </cell>
          <cell r="R601">
            <v>0</v>
          </cell>
          <cell r="S601" t="str">
            <v xml:space="preserve"> </v>
          </cell>
          <cell r="T601" t="str">
            <v>Achtung: Keine Preiserhöhung Winter vorgesehen</v>
          </cell>
          <cell r="U601" t="str">
            <v>Lagerumzug vom 6.-17. Nov. Eingeschränkte Verfügbarkeit</v>
          </cell>
          <cell r="V601" t="str">
            <v xml:space="preserve"> 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</row>
        <row r="602">
          <cell r="B602">
            <v>3811</v>
          </cell>
          <cell r="C602" t="str">
            <v xml:space="preserve"> </v>
          </cell>
          <cell r="D602" t="str">
            <v xml:space="preserve"> </v>
          </cell>
          <cell r="E602" t="str">
            <v>STUDER AG</v>
          </cell>
          <cell r="F602" t="str">
            <v>PNEUHAUS</v>
          </cell>
          <cell r="G602" t="str">
            <v xml:space="preserve"> </v>
          </cell>
          <cell r="H602" t="str">
            <v>OBERBURGSTR. 69</v>
          </cell>
          <cell r="I602" t="str">
            <v>3400 BURGDORF</v>
          </cell>
          <cell r="J602" t="str">
            <v xml:space="preserve"> </v>
          </cell>
          <cell r="K602" t="str">
            <v>034 422 77 55</v>
          </cell>
          <cell r="L602" t="str">
            <v xml:space="preserve"> </v>
          </cell>
          <cell r="M602" t="str">
            <v>info@pneu-studer.ch</v>
          </cell>
          <cell r="N602">
            <v>0</v>
          </cell>
          <cell r="O602">
            <v>0</v>
          </cell>
          <cell r="P602">
            <v>55</v>
          </cell>
          <cell r="Q602">
            <v>1</v>
          </cell>
          <cell r="R602">
            <v>0</v>
          </cell>
          <cell r="S602" t="str">
            <v xml:space="preserve"> </v>
          </cell>
          <cell r="T602" t="str">
            <v>Achtung: Keine Preiserhöhung Winter vorgesehen</v>
          </cell>
          <cell r="U602" t="str">
            <v>Lagerumzug vom 6.-17. Nov. Eingeschränkte Verfügbarkeit</v>
          </cell>
          <cell r="V602" t="str">
            <v xml:space="preserve"> 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</row>
        <row r="603">
          <cell r="B603">
            <v>6118</v>
          </cell>
          <cell r="C603" t="str">
            <v xml:space="preserve"> </v>
          </cell>
          <cell r="D603" t="str">
            <v xml:space="preserve"> </v>
          </cell>
          <cell r="E603" t="str">
            <v>SUTER HANS</v>
          </cell>
          <cell r="F603" t="str">
            <v>SUTER'S PNEUSERVICE</v>
          </cell>
          <cell r="G603" t="str">
            <v xml:space="preserve"> </v>
          </cell>
          <cell r="H603" t="str">
            <v>INDUSTRIE WEST 11</v>
          </cell>
          <cell r="I603" t="str">
            <v>4613 RICKENBACH BEI OLTEN</v>
          </cell>
          <cell r="J603" t="str">
            <v xml:space="preserve"> </v>
          </cell>
          <cell r="K603" t="str">
            <v>062 216 28 73</v>
          </cell>
          <cell r="L603" t="str">
            <v xml:space="preserve"> </v>
          </cell>
          <cell r="M603" t="str">
            <v>info@suter-pneus.ch</v>
          </cell>
          <cell r="N603">
            <v>0</v>
          </cell>
          <cell r="O603">
            <v>0</v>
          </cell>
          <cell r="P603">
            <v>55</v>
          </cell>
          <cell r="Q603">
            <v>1</v>
          </cell>
          <cell r="R603">
            <v>0</v>
          </cell>
          <cell r="S603" t="str">
            <v xml:space="preserve"> </v>
          </cell>
          <cell r="T603" t="str">
            <v>Achtung: Keine Preiserhöhung Winter vorgesehen</v>
          </cell>
          <cell r="U603" t="str">
            <v>Lagerumzug vom 6.-17. Nov. Eingeschränkte Verfügbarkeit</v>
          </cell>
          <cell r="V603" t="str">
            <v xml:space="preserve"> 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</row>
        <row r="604">
          <cell r="B604">
            <v>1202</v>
          </cell>
          <cell r="C604" t="str">
            <v>RETAILER PLUS LARGE DIRECTION</v>
          </cell>
          <cell r="D604" t="str">
            <v>RETAILER PLUS LARGE DIRECTION</v>
          </cell>
          <cell r="E604" t="str">
            <v>TECHAUTOCENTER SA</v>
          </cell>
          <cell r="F604">
            <v>0</v>
          </cell>
          <cell r="G604" t="str">
            <v>HASAN HAZAL</v>
          </cell>
          <cell r="H604" t="str">
            <v>RTE D'EVIAN</v>
          </cell>
          <cell r="I604" t="str">
            <v>1860 AIGLE</v>
          </cell>
          <cell r="J604" t="str">
            <v xml:space="preserve"> </v>
          </cell>
          <cell r="K604" t="str">
            <v>024 466 11 21</v>
          </cell>
          <cell r="L604" t="str">
            <v xml:space="preserve"> </v>
          </cell>
          <cell r="M604" t="str">
            <v>hasan@afgroup.ch</v>
          </cell>
          <cell r="N604">
            <v>0</v>
          </cell>
          <cell r="O604">
            <v>0</v>
          </cell>
          <cell r="P604">
            <v>55</v>
          </cell>
          <cell r="Q604">
            <v>1</v>
          </cell>
          <cell r="R604">
            <v>0</v>
          </cell>
          <cell r="S604" t="str">
            <v xml:space="preserve"> </v>
          </cell>
          <cell r="T604" t="str">
            <v>PKW / SUV / VAN unverändert zu 1. September 2017</v>
          </cell>
          <cell r="U604" t="str">
            <v xml:space="preserve">Cooper 4x4 „Off Road“, Preisanpassung 1.5% </v>
          </cell>
          <cell r="V604" t="str">
            <v xml:space="preserve"> </v>
          </cell>
          <cell r="W604">
            <v>849</v>
          </cell>
          <cell r="X604">
            <v>1.8939929328621907</v>
          </cell>
          <cell r="Y604">
            <v>1608</v>
          </cell>
          <cell r="Z604">
            <v>0.26243781094527363</v>
          </cell>
          <cell r="AA604">
            <v>422</v>
          </cell>
          <cell r="AB604">
            <v>0</v>
          </cell>
          <cell r="AC604">
            <v>0</v>
          </cell>
          <cell r="AD604" t="str">
            <v>f85001202</v>
          </cell>
          <cell r="AE604" t="str">
            <v xml:space="preserve"> </v>
          </cell>
          <cell r="AF604">
            <v>0</v>
          </cell>
          <cell r="AG604">
            <v>250</v>
          </cell>
          <cell r="AH604">
            <v>0</v>
          </cell>
          <cell r="AI604">
            <v>0</v>
          </cell>
          <cell r="AJ604">
            <v>250</v>
          </cell>
          <cell r="AK604">
            <v>462</v>
          </cell>
          <cell r="AL604">
            <v>42212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387</v>
          </cell>
          <cell r="AS604">
            <v>0</v>
          </cell>
          <cell r="AT604">
            <v>0</v>
          </cell>
          <cell r="AU604">
            <v>321</v>
          </cell>
          <cell r="AV604">
            <v>0</v>
          </cell>
          <cell r="AW604">
            <v>0</v>
          </cell>
          <cell r="AX604">
            <v>321</v>
          </cell>
          <cell r="AY604">
            <v>940</v>
          </cell>
          <cell r="AZ604">
            <v>42571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668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221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201</v>
          </cell>
          <cell r="BU604">
            <v>0</v>
          </cell>
          <cell r="BV604">
            <v>0</v>
          </cell>
        </row>
        <row r="605">
          <cell r="B605">
            <v>8461</v>
          </cell>
          <cell r="C605" t="str">
            <v>RETAILER PLUS LARGE DIRECTION</v>
          </cell>
          <cell r="D605" t="str">
            <v>RETAILER PLUS LARGE DIRECTION</v>
          </cell>
          <cell r="E605" t="str">
            <v>TECHAUTOCENTER SA</v>
          </cell>
          <cell r="F605">
            <v>0</v>
          </cell>
          <cell r="G605" t="str">
            <v>HASAN HAZAL</v>
          </cell>
          <cell r="H605" t="str">
            <v>CHEMIN DE LA COLICE 21</v>
          </cell>
          <cell r="I605" t="str">
            <v>1023 CRISSIER</v>
          </cell>
          <cell r="J605" t="str">
            <v xml:space="preserve"> </v>
          </cell>
          <cell r="K605" t="str">
            <v>021 635 35 80</v>
          </cell>
          <cell r="L605" t="str">
            <v xml:space="preserve"> </v>
          </cell>
          <cell r="M605" t="str">
            <v>hasan@afgroup.ch</v>
          </cell>
          <cell r="N605">
            <v>0</v>
          </cell>
          <cell r="O605">
            <v>0</v>
          </cell>
          <cell r="P605">
            <v>55</v>
          </cell>
          <cell r="Q605">
            <v>1</v>
          </cell>
          <cell r="R605">
            <v>0</v>
          </cell>
          <cell r="S605" t="str">
            <v xml:space="preserve"> </v>
          </cell>
          <cell r="T605" t="str">
            <v>PKW / SUV / VAN unverändert zu 1. September 2017</v>
          </cell>
          <cell r="U605" t="str">
            <v xml:space="preserve">Cooper 4x4 „Off Road“, Preisanpassung 1.5% </v>
          </cell>
          <cell r="V605" t="str">
            <v xml:space="preserve"> </v>
          </cell>
          <cell r="W605">
            <v>2396</v>
          </cell>
          <cell r="X605">
            <v>1.2792153589315527</v>
          </cell>
          <cell r="Y605">
            <v>3065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 t="str">
            <v>f85008461tb</v>
          </cell>
          <cell r="AE605" t="str">
            <v xml:space="preserve"> </v>
          </cell>
          <cell r="AF605">
            <v>0</v>
          </cell>
          <cell r="AG605">
            <v>877</v>
          </cell>
          <cell r="AH605">
            <v>0</v>
          </cell>
          <cell r="AI605">
            <v>0</v>
          </cell>
          <cell r="AJ605">
            <v>877</v>
          </cell>
          <cell r="AK605">
            <v>2283</v>
          </cell>
          <cell r="AL605">
            <v>42230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113</v>
          </cell>
          <cell r="AS605">
            <v>0</v>
          </cell>
          <cell r="AT605">
            <v>0</v>
          </cell>
          <cell r="AU605">
            <v>898</v>
          </cell>
          <cell r="AV605">
            <v>0</v>
          </cell>
          <cell r="AW605">
            <v>0</v>
          </cell>
          <cell r="AX605">
            <v>898</v>
          </cell>
          <cell r="AY605">
            <v>2048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1017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</row>
        <row r="606">
          <cell r="B606">
            <v>58960</v>
          </cell>
          <cell r="C606" t="str">
            <v>RETAILER PLUS LARGE DIRECTION</v>
          </cell>
          <cell r="D606" t="str">
            <v>RETAILER PLUS LARGE DIRECTION</v>
          </cell>
          <cell r="E606" t="str">
            <v>TECHAUTOCENTER SA</v>
          </cell>
          <cell r="F606">
            <v>0</v>
          </cell>
          <cell r="G606" t="str">
            <v>HASAN HAZAL</v>
          </cell>
          <cell r="H606" t="str">
            <v>CHEMIN DELAY 9</v>
          </cell>
          <cell r="I606" t="str">
            <v>1214 VERNIER</v>
          </cell>
          <cell r="J606" t="str">
            <v xml:space="preserve"> </v>
          </cell>
          <cell r="K606" t="str">
            <v>079 402 23 04</v>
          </cell>
          <cell r="L606" t="str">
            <v xml:space="preserve"> </v>
          </cell>
          <cell r="M606" t="str">
            <v>hasan@afgroup.ch</v>
          </cell>
          <cell r="N606">
            <v>0</v>
          </cell>
          <cell r="O606">
            <v>0</v>
          </cell>
          <cell r="P606">
            <v>55</v>
          </cell>
          <cell r="Q606">
            <v>1</v>
          </cell>
          <cell r="R606">
            <v>0</v>
          </cell>
          <cell r="S606" t="str">
            <v xml:space="preserve"> </v>
          </cell>
          <cell r="T606" t="str">
            <v>PKW / SUV / VAN unverändert zu 1. September 2017</v>
          </cell>
          <cell r="U606" t="str">
            <v xml:space="preserve">Cooper 4x4 „Off Road“, Preisanpassung 1.5% </v>
          </cell>
          <cell r="V606" t="str">
            <v xml:space="preserve"> </v>
          </cell>
          <cell r="W606">
            <v>480</v>
          </cell>
          <cell r="X606">
            <v>1.5375000000000001</v>
          </cell>
          <cell r="Y606">
            <v>738</v>
          </cell>
          <cell r="Z606">
            <v>1.3550135501355014E-3</v>
          </cell>
          <cell r="AA606">
            <v>1</v>
          </cell>
          <cell r="AB606">
            <v>0</v>
          </cell>
          <cell r="AC606">
            <v>0</v>
          </cell>
          <cell r="AD606" t="str">
            <v>f85058960mv</v>
          </cell>
          <cell r="AE606" t="str">
            <v xml:space="preserve"> </v>
          </cell>
          <cell r="AF606">
            <v>0</v>
          </cell>
          <cell r="AG606">
            <v>444</v>
          </cell>
          <cell r="AH606">
            <v>0</v>
          </cell>
          <cell r="AI606">
            <v>0</v>
          </cell>
          <cell r="AJ606">
            <v>444</v>
          </cell>
          <cell r="AK606">
            <v>480</v>
          </cell>
          <cell r="AL606">
            <v>42250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276</v>
          </cell>
          <cell r="AV606">
            <v>0</v>
          </cell>
          <cell r="AW606">
            <v>0</v>
          </cell>
          <cell r="AX606">
            <v>276</v>
          </cell>
          <cell r="AY606">
            <v>417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321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1</v>
          </cell>
          <cell r="BU606">
            <v>0</v>
          </cell>
          <cell r="BV606">
            <v>0</v>
          </cell>
        </row>
        <row r="607">
          <cell r="B607">
            <v>110079</v>
          </cell>
          <cell r="C607" t="str">
            <v>RETAILER PLUS LARGE DIRECTION</v>
          </cell>
          <cell r="D607" t="str">
            <v>RETAILER PLUS LARGE DIRECTION</v>
          </cell>
          <cell r="E607" t="str">
            <v>TECHAUTOCENTER SA</v>
          </cell>
          <cell r="F607">
            <v>0</v>
          </cell>
          <cell r="G607" t="str">
            <v>HASAN HAZAL</v>
          </cell>
          <cell r="H607" t="str">
            <v>RUE DES PRES DU LAC 30</v>
          </cell>
          <cell r="I607" t="str">
            <v>1400 YVERDON-LES-BAINS</v>
          </cell>
          <cell r="J607" t="str">
            <v xml:space="preserve"> </v>
          </cell>
          <cell r="K607" t="str">
            <v>024 445 91 40</v>
          </cell>
          <cell r="L607" t="str">
            <v xml:space="preserve"> </v>
          </cell>
          <cell r="M607" t="str">
            <v>hasan@afgroup.ch</v>
          </cell>
          <cell r="N607">
            <v>0</v>
          </cell>
          <cell r="O607">
            <v>0</v>
          </cell>
          <cell r="P607">
            <v>55</v>
          </cell>
          <cell r="Q607">
            <v>1</v>
          </cell>
          <cell r="R607">
            <v>0</v>
          </cell>
          <cell r="S607" t="str">
            <v xml:space="preserve"> </v>
          </cell>
          <cell r="T607" t="str">
            <v>PKW / SUV / VAN unverändert zu 1. September 2017</v>
          </cell>
          <cell r="U607" t="str">
            <v xml:space="preserve">Cooper 4x4 „Off Road“, Preisanpassung 1.5% </v>
          </cell>
          <cell r="V607" t="str">
            <v xml:space="preserve"> </v>
          </cell>
          <cell r="W607">
            <v>437</v>
          </cell>
          <cell r="X607">
            <v>2.402745995423341</v>
          </cell>
          <cell r="Y607">
            <v>1050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 t="str">
            <v>f85110079dp</v>
          </cell>
          <cell r="AE607" t="str">
            <v xml:space="preserve"> </v>
          </cell>
          <cell r="AF607">
            <v>0</v>
          </cell>
          <cell r="AG607">
            <v>260</v>
          </cell>
          <cell r="AH607">
            <v>0</v>
          </cell>
          <cell r="AI607">
            <v>0</v>
          </cell>
          <cell r="AJ607">
            <v>260</v>
          </cell>
          <cell r="AK607">
            <v>424</v>
          </cell>
          <cell r="AL607">
            <v>42230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13</v>
          </cell>
          <cell r="AS607">
            <v>0</v>
          </cell>
          <cell r="AT607">
            <v>0</v>
          </cell>
          <cell r="AU607">
            <v>300</v>
          </cell>
          <cell r="AV607">
            <v>0</v>
          </cell>
          <cell r="AW607">
            <v>0</v>
          </cell>
          <cell r="AX607">
            <v>300</v>
          </cell>
          <cell r="AY607">
            <v>665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385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</row>
        <row r="608">
          <cell r="B608">
            <v>110079</v>
          </cell>
          <cell r="C608" t="str">
            <v>RETAILER PLUS LARGE DIRECTION</v>
          </cell>
          <cell r="D608" t="str">
            <v>RETAILER PLUS LARGE DIRECTION</v>
          </cell>
          <cell r="E608" t="str">
            <v>TECHAUTOCENTER SA</v>
          </cell>
          <cell r="F608">
            <v>0</v>
          </cell>
          <cell r="G608" t="str">
            <v>HASAN HAZAL</v>
          </cell>
          <cell r="H608" t="str">
            <v>RUE DES PRES DU LAC 30A</v>
          </cell>
          <cell r="I608" t="str">
            <v>1400 YVERDON-LES-BAINS</v>
          </cell>
          <cell r="J608" t="str">
            <v xml:space="preserve"> </v>
          </cell>
          <cell r="K608" t="str">
            <v>024 445 91 40</v>
          </cell>
          <cell r="L608" t="str">
            <v xml:space="preserve"> </v>
          </cell>
          <cell r="M608" t="str">
            <v>hasan@afgroup.ch</v>
          </cell>
          <cell r="N608">
            <v>0</v>
          </cell>
          <cell r="O608">
            <v>0</v>
          </cell>
          <cell r="P608">
            <v>55</v>
          </cell>
          <cell r="Q608">
            <v>1</v>
          </cell>
          <cell r="R608">
            <v>0</v>
          </cell>
          <cell r="S608" t="str">
            <v xml:space="preserve"> </v>
          </cell>
          <cell r="T608" t="str">
            <v>PKW / SUV / VAN unverändert zu 1. September 2017</v>
          </cell>
          <cell r="U608" t="str">
            <v xml:space="preserve">Cooper 4x4 „Off Road“, Preisanpassung 1.5% </v>
          </cell>
          <cell r="V608" t="str">
            <v xml:space="preserve"> </v>
          </cell>
          <cell r="W608">
            <v>437</v>
          </cell>
          <cell r="X608">
            <v>2.402745995423341</v>
          </cell>
          <cell r="Y608">
            <v>1050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 t="str">
            <v>f85110079dp</v>
          </cell>
          <cell r="AE608" t="str">
            <v xml:space="preserve"> </v>
          </cell>
          <cell r="AF608">
            <v>0</v>
          </cell>
          <cell r="AG608">
            <v>260</v>
          </cell>
          <cell r="AH608">
            <v>0</v>
          </cell>
          <cell r="AI608">
            <v>0</v>
          </cell>
          <cell r="AJ608">
            <v>260</v>
          </cell>
          <cell r="AK608">
            <v>424</v>
          </cell>
          <cell r="AL608">
            <v>42230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13</v>
          </cell>
          <cell r="AS608">
            <v>0</v>
          </cell>
          <cell r="AT608">
            <v>0</v>
          </cell>
          <cell r="AU608">
            <v>300</v>
          </cell>
          <cell r="AV608">
            <v>0</v>
          </cell>
          <cell r="AW608">
            <v>0</v>
          </cell>
          <cell r="AX608">
            <v>300</v>
          </cell>
          <cell r="AY608">
            <v>665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385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</row>
        <row r="609">
          <cell r="B609">
            <v>130027</v>
          </cell>
          <cell r="C609" t="str">
            <v>RETAILER PLUS LARGE DIRECTION</v>
          </cell>
          <cell r="D609" t="str">
            <v>RETAILER PLUS LARGE DIRECTION</v>
          </cell>
          <cell r="E609" t="str">
            <v>TECHAUTOCENTER SA</v>
          </cell>
          <cell r="F609">
            <v>0</v>
          </cell>
          <cell r="G609" t="str">
            <v>HASAN HAZAL</v>
          </cell>
          <cell r="H609" t="str">
            <v>RUE DE L'EVOLE 8A</v>
          </cell>
          <cell r="I609" t="str">
            <v>2000 NEUCHATEL</v>
          </cell>
          <cell r="J609" t="str">
            <v xml:space="preserve"> </v>
          </cell>
          <cell r="K609" t="str">
            <v>032 725 44 39</v>
          </cell>
          <cell r="L609" t="str">
            <v xml:space="preserve"> </v>
          </cell>
          <cell r="M609" t="str">
            <v>hasan@afgroup.ch</v>
          </cell>
          <cell r="N609">
            <v>0</v>
          </cell>
          <cell r="O609">
            <v>0</v>
          </cell>
          <cell r="P609">
            <v>55</v>
          </cell>
          <cell r="Q609">
            <v>1</v>
          </cell>
          <cell r="R609">
            <v>0</v>
          </cell>
          <cell r="S609" t="str">
            <v xml:space="preserve"> </v>
          </cell>
          <cell r="T609" t="str">
            <v>PKW / SUV / VAN unverändert zu 1. September 2017</v>
          </cell>
          <cell r="U609" t="str">
            <v xml:space="preserve">Cooper 4x4 „Off Road“, Preisanpassung 1.5% </v>
          </cell>
          <cell r="V609" t="str">
            <v xml:space="preserve"> </v>
          </cell>
          <cell r="W609">
            <v>410</v>
          </cell>
          <cell r="X609">
            <v>1.8317073170731708</v>
          </cell>
          <cell r="Y609">
            <v>751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 t="str">
            <v>f85130027dp</v>
          </cell>
          <cell r="AE609" t="str">
            <v xml:space="preserve"> </v>
          </cell>
          <cell r="AF609">
            <v>0</v>
          </cell>
          <cell r="AG609">
            <v>232</v>
          </cell>
          <cell r="AH609">
            <v>0</v>
          </cell>
          <cell r="AI609">
            <v>0</v>
          </cell>
          <cell r="AJ609">
            <v>232</v>
          </cell>
          <cell r="AK609">
            <v>368</v>
          </cell>
          <cell r="AL609">
            <v>42230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42</v>
          </cell>
          <cell r="AS609">
            <v>0</v>
          </cell>
          <cell r="AT609">
            <v>0</v>
          </cell>
          <cell r="AU609">
            <v>204</v>
          </cell>
          <cell r="AV609">
            <v>0</v>
          </cell>
          <cell r="AW609">
            <v>0</v>
          </cell>
          <cell r="AX609">
            <v>204</v>
          </cell>
          <cell r="AY609">
            <v>334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417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</row>
        <row r="610">
          <cell r="B610">
            <v>150038</v>
          </cell>
          <cell r="C610" t="str">
            <v>RETAILER PLUS LARGE DIRECTION</v>
          </cell>
          <cell r="D610" t="str">
            <v>RETAILER PLUS LARGE DIRECTION</v>
          </cell>
          <cell r="E610" t="str">
            <v>TECHAUTOCENTER SA</v>
          </cell>
          <cell r="F610">
            <v>0</v>
          </cell>
          <cell r="G610" t="str">
            <v>HASAN HAZAL</v>
          </cell>
          <cell r="H610" t="str">
            <v>Avenue Eugene Lance 38</v>
          </cell>
          <cell r="I610" t="str">
            <v>1212 Grand Lancy</v>
          </cell>
          <cell r="J610" t="str">
            <v xml:space="preserve"> </v>
          </cell>
          <cell r="K610" t="str">
            <v>022 320 85 85</v>
          </cell>
          <cell r="L610" t="str">
            <v xml:space="preserve"> </v>
          </cell>
          <cell r="M610" t="str">
            <v>hasan@afgroup.ch</v>
          </cell>
          <cell r="N610">
            <v>0</v>
          </cell>
          <cell r="O610">
            <v>0</v>
          </cell>
          <cell r="P610">
            <v>55</v>
          </cell>
          <cell r="Q610">
            <v>1</v>
          </cell>
          <cell r="R610">
            <v>0</v>
          </cell>
          <cell r="S610" t="str">
            <v xml:space="preserve"> </v>
          </cell>
          <cell r="T610" t="str">
            <v>PKW / SUV / VAN unverändert zu 1. September 2017</v>
          </cell>
          <cell r="U610" t="str">
            <v xml:space="preserve">Cooper 4x4 „Off Road“, Preisanpassung 1.5% </v>
          </cell>
          <cell r="V610" t="str">
            <v xml:space="preserve"> </v>
          </cell>
          <cell r="W610">
            <v>227</v>
          </cell>
          <cell r="X610">
            <v>0.80176211453744495</v>
          </cell>
          <cell r="Y610">
            <v>182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 t="str">
            <v xml:space="preserve"> </v>
          </cell>
          <cell r="AE610" t="str">
            <v xml:space="preserve"> </v>
          </cell>
          <cell r="AF610">
            <v>0</v>
          </cell>
          <cell r="AG610">
            <v>212</v>
          </cell>
          <cell r="AH610">
            <v>0</v>
          </cell>
          <cell r="AI610">
            <v>0</v>
          </cell>
          <cell r="AJ610">
            <v>212</v>
          </cell>
          <cell r="AK610">
            <v>227</v>
          </cell>
          <cell r="AL610">
            <v>42250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224</v>
          </cell>
          <cell r="AV610">
            <v>0</v>
          </cell>
          <cell r="AW610">
            <v>0</v>
          </cell>
          <cell r="AX610">
            <v>224</v>
          </cell>
          <cell r="AY610">
            <v>182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</row>
        <row r="611">
          <cell r="B611">
            <v>7088</v>
          </cell>
          <cell r="C611">
            <v>0</v>
          </cell>
          <cell r="D611">
            <v>0</v>
          </cell>
          <cell r="E611" t="str">
            <v>TECHNOMAG AG</v>
          </cell>
          <cell r="F611">
            <v>0</v>
          </cell>
          <cell r="G611" t="str">
            <v xml:space="preserve"> </v>
          </cell>
          <cell r="H611" t="str">
            <v>CH. DE LA GRAVIERE 4</v>
          </cell>
          <cell r="I611" t="str">
            <v>1227 LES ACACIAS GE</v>
          </cell>
          <cell r="J611" t="str">
            <v xml:space="preserve"> </v>
          </cell>
          <cell r="K611" t="str">
            <v>022 827 40 20</v>
          </cell>
          <cell r="L611" t="str">
            <v xml:space="preserve"> </v>
          </cell>
          <cell r="M611" t="str">
            <v>tmgeneve@technomag.ch</v>
          </cell>
          <cell r="N611">
            <v>0</v>
          </cell>
          <cell r="O611">
            <v>0</v>
          </cell>
          <cell r="P611">
            <v>55</v>
          </cell>
          <cell r="Q611">
            <v>1</v>
          </cell>
          <cell r="R611">
            <v>0</v>
          </cell>
          <cell r="S611" t="str">
            <v xml:space="preserve"> </v>
          </cell>
          <cell r="T611" t="str">
            <v>PKW / SUV / VAN unverändert zu 1. September 2017</v>
          </cell>
          <cell r="U611" t="str">
            <v xml:space="preserve">Cooper 4x4 „Off Road“, Preisanpassung 1.5% </v>
          </cell>
          <cell r="V611" t="str">
            <v xml:space="preserve"> 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 t="str">
            <v xml:space="preserve"> </v>
          </cell>
          <cell r="AE611" t="str">
            <v xml:space="preserve"> 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</row>
        <row r="612">
          <cell r="B612">
            <v>7089</v>
          </cell>
          <cell r="C612">
            <v>0</v>
          </cell>
          <cell r="D612">
            <v>0</v>
          </cell>
          <cell r="E612" t="str">
            <v>TECHNOMAG AG</v>
          </cell>
          <cell r="F612">
            <v>0</v>
          </cell>
          <cell r="G612" t="str">
            <v xml:space="preserve"> </v>
          </cell>
          <cell r="H612" t="str">
            <v>VIALE STATIONE</v>
          </cell>
          <cell r="I612" t="str">
            <v>6512 GIUBIASCO</v>
          </cell>
          <cell r="J612" t="str">
            <v xml:space="preserve"> </v>
          </cell>
          <cell r="K612" t="str">
            <v>091 850 92 10</v>
          </cell>
          <cell r="L612" t="str">
            <v xml:space="preserve"> </v>
          </cell>
          <cell r="M612" t="str">
            <v>tmgiubiasco@technomag.ch</v>
          </cell>
          <cell r="N612">
            <v>0</v>
          </cell>
          <cell r="O612">
            <v>0</v>
          </cell>
          <cell r="P612">
            <v>55</v>
          </cell>
          <cell r="Q612">
            <v>1</v>
          </cell>
          <cell r="R612">
            <v>0</v>
          </cell>
          <cell r="S612" t="str">
            <v xml:space="preserve"> </v>
          </cell>
          <cell r="T612" t="str">
            <v>PKW / SUV / VAN unverändert zu 1. September 2017</v>
          </cell>
          <cell r="U612" t="str">
            <v xml:space="preserve">Cooper 4x4 „Off Road“, Preisanpassung 1.5% </v>
          </cell>
          <cell r="V612" t="str">
            <v xml:space="preserve"> </v>
          </cell>
          <cell r="W612">
            <v>8</v>
          </cell>
          <cell r="X612">
            <v>0.75</v>
          </cell>
          <cell r="Y612">
            <v>6</v>
          </cell>
          <cell r="Z612">
            <v>0.66666666666666663</v>
          </cell>
          <cell r="AA612">
            <v>4</v>
          </cell>
          <cell r="AB612">
            <v>0</v>
          </cell>
          <cell r="AC612">
            <v>0</v>
          </cell>
          <cell r="AD612" t="str">
            <v xml:space="preserve"> </v>
          </cell>
          <cell r="AE612" t="str">
            <v xml:space="preserve"> 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4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4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6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4</v>
          </cell>
          <cell r="BU612">
            <v>0</v>
          </cell>
          <cell r="BV612">
            <v>0</v>
          </cell>
        </row>
        <row r="613">
          <cell r="B613">
            <v>7094</v>
          </cell>
          <cell r="C613">
            <v>0</v>
          </cell>
          <cell r="D613">
            <v>0</v>
          </cell>
          <cell r="E613" t="str">
            <v>TECHNOMAG AG</v>
          </cell>
          <cell r="F613">
            <v>0</v>
          </cell>
          <cell r="G613" t="str">
            <v xml:space="preserve"> </v>
          </cell>
          <cell r="H613" t="str">
            <v>AV. DE PROVENCE 12</v>
          </cell>
          <cell r="I613" t="str">
            <v>1007 LAUSANNE</v>
          </cell>
          <cell r="J613" t="str">
            <v xml:space="preserve"> </v>
          </cell>
          <cell r="K613" t="str">
            <v>021 619 76 10</v>
          </cell>
          <cell r="L613" t="str">
            <v xml:space="preserve"> </v>
          </cell>
          <cell r="M613" t="str">
            <v>tmlausanne@technomag.ch</v>
          </cell>
          <cell r="N613">
            <v>0</v>
          </cell>
          <cell r="O613">
            <v>0</v>
          </cell>
          <cell r="P613">
            <v>55</v>
          </cell>
          <cell r="Q613">
            <v>1</v>
          </cell>
          <cell r="R613">
            <v>0</v>
          </cell>
          <cell r="S613" t="str">
            <v xml:space="preserve"> </v>
          </cell>
          <cell r="T613" t="str">
            <v>PKW / SUV / VAN unverändert zu 1. September 2017</v>
          </cell>
          <cell r="U613" t="str">
            <v xml:space="preserve">Cooper 4x4 „Off Road“, Preisanpassung 1.5% </v>
          </cell>
          <cell r="V613" t="str">
            <v xml:space="preserve"> 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 t="str">
            <v xml:space="preserve"> </v>
          </cell>
          <cell r="AE613" t="str">
            <v xml:space="preserve"> 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</row>
        <row r="614">
          <cell r="B614">
            <v>7095</v>
          </cell>
          <cell r="C614">
            <v>0</v>
          </cell>
          <cell r="D614">
            <v>0</v>
          </cell>
          <cell r="E614" t="str">
            <v>TECHNOMAG AG</v>
          </cell>
          <cell r="F614">
            <v>0</v>
          </cell>
          <cell r="G614" t="str">
            <v xml:space="preserve"> </v>
          </cell>
          <cell r="H614" t="str">
            <v>RTE DE LAUSANNE 20</v>
          </cell>
          <cell r="I614" t="str">
            <v>1037 ETAGNIERES</v>
          </cell>
          <cell r="J614" t="str">
            <v xml:space="preserve"> </v>
          </cell>
          <cell r="K614" t="str">
            <v>021 861 86 10</v>
          </cell>
          <cell r="L614" t="str">
            <v xml:space="preserve"> </v>
          </cell>
          <cell r="M614" t="str">
            <v>tmetagnieres@technomag.ch</v>
          </cell>
          <cell r="N614">
            <v>0</v>
          </cell>
          <cell r="O614">
            <v>0</v>
          </cell>
          <cell r="P614">
            <v>55</v>
          </cell>
          <cell r="Q614">
            <v>1</v>
          </cell>
          <cell r="R614">
            <v>0</v>
          </cell>
          <cell r="S614" t="str">
            <v xml:space="preserve"> </v>
          </cell>
          <cell r="T614" t="str">
            <v>PKW / SUV / VAN unverändert zu 1. September 2017</v>
          </cell>
          <cell r="U614" t="str">
            <v xml:space="preserve">Cooper 4x4 „Off Road“, Preisanpassung 1.5% </v>
          </cell>
          <cell r="V614" t="str">
            <v xml:space="preserve"> 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552</v>
          </cell>
          <cell r="AB614">
            <v>0</v>
          </cell>
          <cell r="AC614">
            <v>0</v>
          </cell>
          <cell r="AD614" t="str">
            <v xml:space="preserve"> </v>
          </cell>
          <cell r="AE614" t="str">
            <v xml:space="preserve"> 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264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288</v>
          </cell>
          <cell r="BU614">
            <v>0</v>
          </cell>
          <cell r="BV614">
            <v>0</v>
          </cell>
        </row>
        <row r="615">
          <cell r="B615">
            <v>7096</v>
          </cell>
          <cell r="C615">
            <v>0</v>
          </cell>
          <cell r="D615">
            <v>0</v>
          </cell>
          <cell r="E615" t="str">
            <v>TECHNOMAG AG</v>
          </cell>
          <cell r="F615">
            <v>0</v>
          </cell>
          <cell r="G615" t="str">
            <v xml:space="preserve"> </v>
          </cell>
          <cell r="H615" t="str">
            <v>VIA CANTONALE 22</v>
          </cell>
          <cell r="I615" t="str">
            <v>6917 BARBENGO</v>
          </cell>
          <cell r="J615" t="str">
            <v xml:space="preserve"> </v>
          </cell>
          <cell r="K615" t="str">
            <v>091 807 89 10</v>
          </cell>
          <cell r="L615" t="str">
            <v xml:space="preserve"> </v>
          </cell>
          <cell r="M615" t="str">
            <v>tmbarbengo@technomag.ch</v>
          </cell>
          <cell r="N615">
            <v>0</v>
          </cell>
          <cell r="O615">
            <v>0</v>
          </cell>
          <cell r="P615">
            <v>55</v>
          </cell>
          <cell r="Q615">
            <v>1</v>
          </cell>
          <cell r="R615">
            <v>0</v>
          </cell>
          <cell r="S615" t="str">
            <v xml:space="preserve"> </v>
          </cell>
          <cell r="T615" t="str">
            <v>PKW / SUV / VAN unverändert zu 1. September 2017</v>
          </cell>
          <cell r="U615" t="str">
            <v xml:space="preserve">Cooper 4x4 „Off Road“, Preisanpassung 1.5% </v>
          </cell>
          <cell r="V615" t="str">
            <v xml:space="preserve"> 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 t="str">
            <v xml:space="preserve"> </v>
          </cell>
          <cell r="AE615" t="str">
            <v xml:space="preserve"> 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</row>
        <row r="616">
          <cell r="B616">
            <v>7097</v>
          </cell>
          <cell r="C616">
            <v>0</v>
          </cell>
          <cell r="D616">
            <v>0</v>
          </cell>
          <cell r="E616" t="str">
            <v>TECHNOMAG AG</v>
          </cell>
          <cell r="F616">
            <v>0</v>
          </cell>
          <cell r="G616" t="str">
            <v xml:space="preserve"> </v>
          </cell>
          <cell r="H616" t="str">
            <v>RTE. DE RABOUD 8</v>
          </cell>
          <cell r="I616" t="str">
            <v>1680 ROMONT</v>
          </cell>
          <cell r="J616" t="str">
            <v xml:space="preserve"> </v>
          </cell>
          <cell r="K616" t="str">
            <v>026 652 37 77</v>
          </cell>
          <cell r="L616" t="str">
            <v xml:space="preserve"> </v>
          </cell>
          <cell r="M616" t="str">
            <v>tmromont@technomag.ch</v>
          </cell>
          <cell r="N616">
            <v>0</v>
          </cell>
          <cell r="O616">
            <v>0</v>
          </cell>
          <cell r="P616">
            <v>55</v>
          </cell>
          <cell r="Q616">
            <v>1</v>
          </cell>
          <cell r="R616">
            <v>0</v>
          </cell>
          <cell r="S616" t="str">
            <v xml:space="preserve"> </v>
          </cell>
          <cell r="T616" t="str">
            <v>PKW / SUV / VAN unverändert zu 1. September 2017</v>
          </cell>
          <cell r="U616" t="str">
            <v xml:space="preserve">Cooper 4x4 „Off Road“, Preisanpassung 1.5% </v>
          </cell>
          <cell r="V616" t="str">
            <v xml:space="preserve"> 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 t="str">
            <v xml:space="preserve"> </v>
          </cell>
          <cell r="AE616" t="str">
            <v xml:space="preserve"> 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</row>
        <row r="617">
          <cell r="B617">
            <v>7098</v>
          </cell>
          <cell r="C617">
            <v>0</v>
          </cell>
          <cell r="D617">
            <v>0</v>
          </cell>
          <cell r="E617" t="str">
            <v>TECHNOMAG AG</v>
          </cell>
          <cell r="F617">
            <v>0</v>
          </cell>
          <cell r="G617" t="str">
            <v xml:space="preserve"> </v>
          </cell>
          <cell r="H617" t="str">
            <v>CH. SAINT-HUBERT</v>
          </cell>
          <cell r="I617" t="str">
            <v>1951 SION</v>
          </cell>
          <cell r="J617" t="str">
            <v xml:space="preserve"> </v>
          </cell>
          <cell r="K617" t="str">
            <v>027 322 08 50</v>
          </cell>
          <cell r="L617" t="str">
            <v xml:space="preserve"> </v>
          </cell>
          <cell r="M617" t="str">
            <v>tmsion@technomag.ch</v>
          </cell>
          <cell r="N617">
            <v>0</v>
          </cell>
          <cell r="O617">
            <v>0</v>
          </cell>
          <cell r="P617">
            <v>55</v>
          </cell>
          <cell r="Q617">
            <v>1</v>
          </cell>
          <cell r="R617">
            <v>0</v>
          </cell>
          <cell r="S617" t="str">
            <v xml:space="preserve"> </v>
          </cell>
          <cell r="T617" t="str">
            <v>PKW / SUV / VAN unverändert zu 1. September 2017</v>
          </cell>
          <cell r="U617" t="str">
            <v xml:space="preserve">Cooper 4x4 „Off Road“, Preisanpassung 1.5% </v>
          </cell>
          <cell r="V617" t="str">
            <v xml:space="preserve"> 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8</v>
          </cell>
          <cell r="AB617">
            <v>0</v>
          </cell>
          <cell r="AC617">
            <v>0</v>
          </cell>
          <cell r="AD617" t="str">
            <v xml:space="preserve"> </v>
          </cell>
          <cell r="AE617" t="str">
            <v xml:space="preserve"> 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8</v>
          </cell>
          <cell r="BU617">
            <v>0</v>
          </cell>
          <cell r="BV617">
            <v>0</v>
          </cell>
        </row>
        <row r="618">
          <cell r="B618">
            <v>7100</v>
          </cell>
          <cell r="C618">
            <v>0</v>
          </cell>
          <cell r="D618">
            <v>0</v>
          </cell>
          <cell r="E618" t="str">
            <v>TECHNOMAG AG</v>
          </cell>
          <cell r="F618">
            <v>0</v>
          </cell>
          <cell r="G618" t="str">
            <v xml:space="preserve"> </v>
          </cell>
          <cell r="H618" t="str">
            <v>CH DE DELAY 42</v>
          </cell>
          <cell r="I618" t="str">
            <v>1214 VERNIER</v>
          </cell>
          <cell r="J618" t="str">
            <v xml:space="preserve"> </v>
          </cell>
          <cell r="K618" t="str">
            <v>022 306 02 00</v>
          </cell>
          <cell r="L618" t="str">
            <v xml:space="preserve"> </v>
          </cell>
          <cell r="M618" t="str">
            <v>tmvernier@technomag.ch</v>
          </cell>
          <cell r="N618">
            <v>0</v>
          </cell>
          <cell r="O618">
            <v>0</v>
          </cell>
          <cell r="P618">
            <v>55</v>
          </cell>
          <cell r="Q618">
            <v>1</v>
          </cell>
          <cell r="R618">
            <v>0</v>
          </cell>
          <cell r="S618" t="str">
            <v xml:space="preserve"> </v>
          </cell>
          <cell r="T618" t="str">
            <v>PKW / SUV / VAN unverändert zu 1. September 2017</v>
          </cell>
          <cell r="U618" t="str">
            <v xml:space="preserve">Cooper 4x4 „Off Road“, Preisanpassung 1.5% </v>
          </cell>
          <cell r="V618" t="str">
            <v xml:space="preserve"> 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 t="str">
            <v xml:space="preserve"> </v>
          </cell>
          <cell r="AE618" t="str">
            <v xml:space="preserve"> 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</row>
        <row r="619">
          <cell r="B619">
            <v>6962</v>
          </cell>
          <cell r="C619" t="str">
            <v xml:space="preserve"> </v>
          </cell>
          <cell r="D619" t="str">
            <v xml:space="preserve"> </v>
          </cell>
          <cell r="E619" t="str">
            <v>TECHNOMAG AG</v>
          </cell>
          <cell r="F619">
            <v>0</v>
          </cell>
          <cell r="G619" t="str">
            <v xml:space="preserve"> </v>
          </cell>
          <cell r="H619" t="str">
            <v>FISCHERMAETTELISTR. 6</v>
          </cell>
          <cell r="I619" t="str">
            <v>3008 BERN</v>
          </cell>
          <cell r="J619" t="str">
            <v xml:space="preserve"> </v>
          </cell>
          <cell r="K619" t="str">
            <v>031 379 83 66</v>
          </cell>
          <cell r="L619" t="str">
            <v xml:space="preserve"> </v>
          </cell>
          <cell r="M619" t="str">
            <v>tmbern@technomag.ch</v>
          </cell>
          <cell r="N619">
            <v>0</v>
          </cell>
          <cell r="O619">
            <v>0</v>
          </cell>
          <cell r="P619">
            <v>55</v>
          </cell>
          <cell r="Q619">
            <v>1</v>
          </cell>
          <cell r="R619">
            <v>0</v>
          </cell>
          <cell r="S619" t="str">
            <v xml:space="preserve"> </v>
          </cell>
          <cell r="T619" t="str">
            <v>Achtung: Keine Preiserhöhung Winter vorgesehen</v>
          </cell>
          <cell r="U619" t="str">
            <v>Lagerumzug vom 6.-17. Nov. Eingeschränkte Verfügbarkeit</v>
          </cell>
          <cell r="V619" t="str">
            <v xml:space="preserve"> 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</row>
        <row r="620">
          <cell r="B620">
            <v>7073</v>
          </cell>
          <cell r="C620" t="str">
            <v xml:space="preserve"> </v>
          </cell>
          <cell r="D620" t="str">
            <v xml:space="preserve"> </v>
          </cell>
          <cell r="E620" t="str">
            <v>TECHNOMAG AG</v>
          </cell>
          <cell r="F620" t="str">
            <v>AUTOTEILE SERVICE</v>
          </cell>
          <cell r="G620" t="str">
            <v xml:space="preserve"> </v>
          </cell>
          <cell r="H620" t="str">
            <v>BIERIGUT-STR. 12</v>
          </cell>
          <cell r="I620" t="str">
            <v>3608 THUN</v>
          </cell>
          <cell r="J620" t="str">
            <v xml:space="preserve"> </v>
          </cell>
          <cell r="K620" t="str">
            <v>033 334 15 55</v>
          </cell>
          <cell r="L620" t="str">
            <v xml:space="preserve"> </v>
          </cell>
          <cell r="M620" t="str">
            <v>tmthun@technomag.ch</v>
          </cell>
          <cell r="N620">
            <v>0</v>
          </cell>
          <cell r="O620">
            <v>0</v>
          </cell>
          <cell r="P620">
            <v>55</v>
          </cell>
          <cell r="Q620">
            <v>1</v>
          </cell>
          <cell r="R620">
            <v>0</v>
          </cell>
          <cell r="S620" t="str">
            <v xml:space="preserve"> </v>
          </cell>
          <cell r="T620" t="str">
            <v>Achtung: Keine Preiserhöhung Winter vorgesehen</v>
          </cell>
          <cell r="U620" t="str">
            <v>Lagerumzug vom 6.-17. Nov. Eingeschränkte Verfügbarkeit</v>
          </cell>
          <cell r="V620" t="str">
            <v xml:space="preserve"> 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</row>
        <row r="621">
          <cell r="B621">
            <v>7084</v>
          </cell>
          <cell r="C621" t="str">
            <v xml:space="preserve"> </v>
          </cell>
          <cell r="D621" t="str">
            <v xml:space="preserve"> </v>
          </cell>
          <cell r="E621" t="str">
            <v>TECHNOMAG AG</v>
          </cell>
          <cell r="F621">
            <v>0</v>
          </cell>
          <cell r="G621" t="str">
            <v xml:space="preserve"> </v>
          </cell>
          <cell r="H621" t="str">
            <v>WASSERSTR. 7</v>
          </cell>
          <cell r="I621" t="str">
            <v>2555 BRUEGG</v>
          </cell>
          <cell r="J621" t="str">
            <v xml:space="preserve"> </v>
          </cell>
          <cell r="K621" t="str">
            <v>032 373 52 11</v>
          </cell>
          <cell r="L621" t="str">
            <v xml:space="preserve"> </v>
          </cell>
          <cell r="M621" t="str">
            <v>tmbruegg@technomag.ch</v>
          </cell>
          <cell r="N621">
            <v>0</v>
          </cell>
          <cell r="O621">
            <v>0</v>
          </cell>
          <cell r="P621">
            <v>55</v>
          </cell>
          <cell r="Q621">
            <v>1</v>
          </cell>
          <cell r="R621">
            <v>0</v>
          </cell>
          <cell r="S621" t="str">
            <v xml:space="preserve"> </v>
          </cell>
          <cell r="T621" t="str">
            <v>Achtung: Keine Preiserhöhung Winter vorgesehen</v>
          </cell>
          <cell r="U621" t="str">
            <v>Lagerumzug vom 6.-17. Nov. Eingeschränkte Verfügbarkeit</v>
          </cell>
          <cell r="V621" t="str">
            <v xml:space="preserve"> 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</row>
        <row r="622">
          <cell r="B622">
            <v>7090</v>
          </cell>
          <cell r="C622" t="str">
            <v xml:space="preserve"> </v>
          </cell>
          <cell r="D622" t="str">
            <v xml:space="preserve"> </v>
          </cell>
          <cell r="E622" t="str">
            <v>TECHNOMAG AG</v>
          </cell>
          <cell r="F622">
            <v>0</v>
          </cell>
          <cell r="G622" t="str">
            <v xml:space="preserve"> </v>
          </cell>
          <cell r="H622" t="str">
            <v>NEULANDWEG 1</v>
          </cell>
          <cell r="I622" t="str">
            <v>5502 HUNZENSCHWIL</v>
          </cell>
          <cell r="J622" t="str">
            <v xml:space="preserve"> </v>
          </cell>
          <cell r="K622" t="str">
            <v>062 889 40 00</v>
          </cell>
          <cell r="L622" t="str">
            <v xml:space="preserve"> </v>
          </cell>
          <cell r="M622" t="str">
            <v>tmhunzenschwil@technomag.ch</v>
          </cell>
          <cell r="N622">
            <v>0</v>
          </cell>
          <cell r="O622">
            <v>0</v>
          </cell>
          <cell r="P622">
            <v>55</v>
          </cell>
          <cell r="Q622">
            <v>1</v>
          </cell>
          <cell r="R622">
            <v>0</v>
          </cell>
          <cell r="S622" t="str">
            <v xml:space="preserve"> </v>
          </cell>
          <cell r="T622" t="str">
            <v>Achtung: Keine Preiserhöhung Winter vorgesehen</v>
          </cell>
          <cell r="U622" t="str">
            <v>Lagerumzug vom 6.-17. Nov. Eingeschränkte Verfügbarkeit</v>
          </cell>
          <cell r="V622" t="str">
            <v xml:space="preserve"> 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</row>
        <row r="623">
          <cell r="B623">
            <v>7092</v>
          </cell>
          <cell r="C623" t="str">
            <v xml:space="preserve"> </v>
          </cell>
          <cell r="D623" t="str">
            <v xml:space="preserve"> </v>
          </cell>
          <cell r="E623" t="str">
            <v>TECHNOMAG AG</v>
          </cell>
          <cell r="F623">
            <v>0</v>
          </cell>
          <cell r="G623" t="str">
            <v xml:space="preserve"> </v>
          </cell>
          <cell r="H623" t="str">
            <v>DATTENMATTSTR. 16B</v>
          </cell>
          <cell r="I623" t="str">
            <v>6010 KRIENS</v>
          </cell>
          <cell r="J623" t="str">
            <v xml:space="preserve"> </v>
          </cell>
          <cell r="K623" t="str">
            <v>041 317 20 70</v>
          </cell>
          <cell r="L623" t="str">
            <v xml:space="preserve"> </v>
          </cell>
          <cell r="M623" t="str">
            <v>tmkriens@technomag.ch</v>
          </cell>
          <cell r="N623">
            <v>0</v>
          </cell>
          <cell r="O623">
            <v>0</v>
          </cell>
          <cell r="P623">
            <v>55</v>
          </cell>
          <cell r="Q623">
            <v>1</v>
          </cell>
          <cell r="R623">
            <v>0</v>
          </cell>
          <cell r="S623" t="str">
            <v xml:space="preserve"> </v>
          </cell>
          <cell r="T623" t="str">
            <v>Achtung: Keine Preiserhöhung Winter vorgesehen</v>
          </cell>
          <cell r="U623" t="str">
            <v>Lagerumzug vom 6.-17. Nov. Eingeschränkte Verfügbarkeit</v>
          </cell>
          <cell r="V623" t="str">
            <v xml:space="preserve"> 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0</v>
          </cell>
          <cell r="BM623">
            <v>0</v>
          </cell>
          <cell r="BN623">
            <v>0</v>
          </cell>
          <cell r="BO623">
            <v>0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</row>
        <row r="624">
          <cell r="B624">
            <v>120047</v>
          </cell>
          <cell r="C624" t="str">
            <v>RETAILER</v>
          </cell>
          <cell r="D624" t="str">
            <v>RETAILER</v>
          </cell>
          <cell r="E624" t="str">
            <v>TEFANI MARUNOVIC</v>
          </cell>
          <cell r="F624">
            <v>0</v>
          </cell>
          <cell r="G624" t="str">
            <v xml:space="preserve"> </v>
          </cell>
          <cell r="H624" t="str">
            <v>Rte de Carignan 29</v>
          </cell>
          <cell r="I624" t="str">
            <v>1565 Missy</v>
          </cell>
          <cell r="J624" t="str">
            <v xml:space="preserve"> </v>
          </cell>
          <cell r="K624" t="str">
            <v>026 667 05 63</v>
          </cell>
          <cell r="L624" t="str">
            <v xml:space="preserve"> </v>
          </cell>
          <cell r="M624" t="str">
            <v>tefanimarunovic@bluewin.ch</v>
          </cell>
          <cell r="N624">
            <v>0</v>
          </cell>
          <cell r="O624">
            <v>0</v>
          </cell>
          <cell r="P624">
            <v>55</v>
          </cell>
          <cell r="Q624">
            <v>1</v>
          </cell>
          <cell r="R624">
            <v>0</v>
          </cell>
          <cell r="S624" t="str">
            <v xml:space="preserve"> </v>
          </cell>
          <cell r="T624" t="str">
            <v>PKW / SUV / VAN unverändert zu 1. September 2017</v>
          </cell>
          <cell r="U624" t="str">
            <v xml:space="preserve">Cooper 4x4 „Off Road“, Preisanpassung 1.5% </v>
          </cell>
          <cell r="V624" t="str">
            <v xml:space="preserve"> </v>
          </cell>
          <cell r="W624">
            <v>117</v>
          </cell>
          <cell r="X624">
            <v>2.6153846153846154</v>
          </cell>
          <cell r="Y624">
            <v>306</v>
          </cell>
          <cell r="Z624">
            <v>1.5065359477124183</v>
          </cell>
          <cell r="AA624">
            <v>461</v>
          </cell>
          <cell r="AB624">
            <v>0</v>
          </cell>
          <cell r="AC624">
            <v>0</v>
          </cell>
          <cell r="AD624" t="str">
            <v xml:space="preserve"> </v>
          </cell>
          <cell r="AE624" t="str">
            <v xml:space="preserve"> 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117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128</v>
          </cell>
          <cell r="AV624">
            <v>0</v>
          </cell>
          <cell r="AW624">
            <v>0</v>
          </cell>
          <cell r="AX624">
            <v>128</v>
          </cell>
          <cell r="AY624">
            <v>172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134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262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199</v>
          </cell>
          <cell r="BU624">
            <v>0</v>
          </cell>
          <cell r="BV624">
            <v>0</v>
          </cell>
        </row>
        <row r="625">
          <cell r="B625">
            <v>100018</v>
          </cell>
          <cell r="C625" t="str">
            <v xml:space="preserve"> </v>
          </cell>
          <cell r="D625" t="str">
            <v xml:space="preserve"> </v>
          </cell>
          <cell r="E625" t="str">
            <v>THE CARNET</v>
          </cell>
          <cell r="F625" t="str">
            <v>BY GARAGE GNAEGI</v>
          </cell>
          <cell r="G625" t="str">
            <v xml:space="preserve"> </v>
          </cell>
          <cell r="H625" t="str">
            <v>NIEDERFELDWEG 2A</v>
          </cell>
          <cell r="I625" t="str">
            <v>3752 WIMMIS</v>
          </cell>
          <cell r="J625" t="str">
            <v xml:space="preserve"> </v>
          </cell>
          <cell r="K625" t="str">
            <v>033 657 21 37</v>
          </cell>
          <cell r="L625" t="str">
            <v xml:space="preserve"> </v>
          </cell>
          <cell r="M625" t="str">
            <v>contact@thecarnet.ch</v>
          </cell>
          <cell r="N625">
            <v>0</v>
          </cell>
          <cell r="O625">
            <v>0</v>
          </cell>
          <cell r="P625">
            <v>55</v>
          </cell>
          <cell r="Q625">
            <v>1</v>
          </cell>
          <cell r="R625">
            <v>0</v>
          </cell>
          <cell r="S625" t="str">
            <v xml:space="preserve"> </v>
          </cell>
          <cell r="T625" t="str">
            <v>Achtung: Keine Preiserhöhung Winter vorgesehen</v>
          </cell>
          <cell r="U625" t="str">
            <v>Lagerumzug vom 6.-17. Nov. Eingeschränkte Verfügbarkeit</v>
          </cell>
          <cell r="V625" t="str">
            <v xml:space="preserve"> 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0</v>
          </cell>
          <cell r="CN625">
            <v>0</v>
          </cell>
          <cell r="CO625">
            <v>0</v>
          </cell>
          <cell r="CP625">
            <v>0</v>
          </cell>
          <cell r="CQ625">
            <v>0</v>
          </cell>
          <cell r="CR625">
            <v>0</v>
          </cell>
          <cell r="CS625">
            <v>0</v>
          </cell>
          <cell r="CT625">
            <v>0</v>
          </cell>
          <cell r="CU625">
            <v>0</v>
          </cell>
          <cell r="CV625">
            <v>0</v>
          </cell>
          <cell r="CW625">
            <v>0</v>
          </cell>
        </row>
        <row r="626">
          <cell r="B626">
            <v>4228</v>
          </cell>
          <cell r="C626" t="str">
            <v xml:space="preserve"> </v>
          </cell>
          <cell r="D626" t="str">
            <v xml:space="preserve"> </v>
          </cell>
          <cell r="E626" t="str">
            <v>THO AUTO AG</v>
          </cell>
          <cell r="F626" t="str">
            <v>MIGROL AUTO SERVICE</v>
          </cell>
          <cell r="G626" t="str">
            <v xml:space="preserve"> </v>
          </cell>
          <cell r="H626" t="str">
            <v>WANKDORFFELDSTR. 90</v>
          </cell>
          <cell r="I626" t="str">
            <v>3014 BERN</v>
          </cell>
          <cell r="J626" t="str">
            <v xml:space="preserve"> </v>
          </cell>
          <cell r="K626" t="str">
            <v>031 331 25 11</v>
          </cell>
          <cell r="L626" t="str">
            <v xml:space="preserve"> </v>
          </cell>
          <cell r="M626" t="str">
            <v>migrol.wankdorf@bluewin.ch</v>
          </cell>
          <cell r="N626">
            <v>0</v>
          </cell>
          <cell r="O626">
            <v>0</v>
          </cell>
          <cell r="P626">
            <v>55</v>
          </cell>
          <cell r="Q626">
            <v>1</v>
          </cell>
          <cell r="R626">
            <v>0</v>
          </cell>
          <cell r="S626" t="str">
            <v xml:space="preserve"> </v>
          </cell>
          <cell r="T626" t="str">
            <v>Achtung: Keine Preiserhöhung Winter vorgesehen</v>
          </cell>
          <cell r="U626" t="str">
            <v>Lagerumzug vom 6.-17. Nov. Eingeschränkte Verfügbarkeit</v>
          </cell>
          <cell r="V626" t="str">
            <v xml:space="preserve"> 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</row>
        <row r="627">
          <cell r="B627">
            <v>150014</v>
          </cell>
          <cell r="C627" t="str">
            <v>RETAILER</v>
          </cell>
          <cell r="D627" t="str">
            <v>RETAILER</v>
          </cell>
          <cell r="E627" t="str">
            <v>TM Garage Sarl</v>
          </cell>
          <cell r="F627">
            <v>0</v>
          </cell>
          <cell r="G627" t="str">
            <v xml:space="preserve"> </v>
          </cell>
          <cell r="H627" t="str">
            <v>Rte Principale 11</v>
          </cell>
          <cell r="I627" t="str">
            <v>2535 Frinvillier</v>
          </cell>
          <cell r="J627" t="str">
            <v xml:space="preserve"> </v>
          </cell>
          <cell r="K627" t="str">
            <v>032/358 18 16</v>
          </cell>
          <cell r="L627" t="str">
            <v xml:space="preserve"> </v>
          </cell>
          <cell r="M627" t="str">
            <v>info@tmgarage.ch</v>
          </cell>
          <cell r="N627">
            <v>0</v>
          </cell>
          <cell r="O627">
            <v>0</v>
          </cell>
          <cell r="P627">
            <v>55</v>
          </cell>
          <cell r="Q627">
            <v>1</v>
          </cell>
          <cell r="R627">
            <v>0</v>
          </cell>
          <cell r="S627" t="str">
            <v xml:space="preserve"> </v>
          </cell>
          <cell r="T627" t="str">
            <v>PKW / SUV / VAN unverändert zu 1. September 2017</v>
          </cell>
          <cell r="U627" t="str">
            <v xml:space="preserve">Cooper 4x4 „Off Road“, Preisanpassung 1.5% </v>
          </cell>
          <cell r="V627" t="str">
            <v xml:space="preserve"> </v>
          </cell>
          <cell r="W627">
            <v>14</v>
          </cell>
          <cell r="X627">
            <v>0.2857142857142857</v>
          </cell>
          <cell r="Y627">
            <v>4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 t="str">
            <v>f85150014mt</v>
          </cell>
          <cell r="AE627" t="str">
            <v xml:space="preserve"> 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6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8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4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</row>
        <row r="628">
          <cell r="B628">
            <v>130021</v>
          </cell>
          <cell r="C628" t="str">
            <v>RETAILER BIG</v>
          </cell>
          <cell r="D628" t="str">
            <v>RETAILER BIG</v>
          </cell>
          <cell r="E628" t="str">
            <v>TOP GUM SERVICE</v>
          </cell>
          <cell r="F628">
            <v>0</v>
          </cell>
          <cell r="G628" t="str">
            <v>ARLIND PAJAZITI</v>
          </cell>
          <cell r="H628" t="str">
            <v>RTE DE FRASSES 14</v>
          </cell>
          <cell r="I628" t="str">
            <v>1483 MONTET</v>
          </cell>
          <cell r="J628" t="str">
            <v xml:space="preserve"> </v>
          </cell>
          <cell r="K628">
            <v>0</v>
          </cell>
          <cell r="L628" t="str">
            <v xml:space="preserve"> </v>
          </cell>
          <cell r="M628" t="str">
            <v>top.gum.service@gmail.com</v>
          </cell>
          <cell r="N628">
            <v>0</v>
          </cell>
          <cell r="O628">
            <v>0</v>
          </cell>
          <cell r="P628">
            <v>55</v>
          </cell>
          <cell r="Q628">
            <v>1</v>
          </cell>
          <cell r="R628">
            <v>0</v>
          </cell>
          <cell r="S628" t="str">
            <v xml:space="preserve"> </v>
          </cell>
          <cell r="T628" t="str">
            <v>PKW / SUV / VAN unverändert zu 1. September 2017</v>
          </cell>
          <cell r="U628" t="str">
            <v xml:space="preserve">Cooper 4x4 „Off Road“, Preisanpassung 1.5% </v>
          </cell>
          <cell r="V628" t="str">
            <v xml:space="preserve"> </v>
          </cell>
          <cell r="W628">
            <v>741</v>
          </cell>
          <cell r="X628">
            <v>1.2550607287449393</v>
          </cell>
          <cell r="Y628">
            <v>930</v>
          </cell>
          <cell r="Z628">
            <v>0.23010752688172043</v>
          </cell>
          <cell r="AA628">
            <v>214</v>
          </cell>
          <cell r="AB628">
            <v>0</v>
          </cell>
          <cell r="AC628">
            <v>0</v>
          </cell>
          <cell r="AD628" t="str">
            <v xml:space="preserve"> </v>
          </cell>
          <cell r="AE628" t="str">
            <v xml:space="preserve"> </v>
          </cell>
          <cell r="AF628">
            <v>0</v>
          </cell>
          <cell r="AG628">
            <v>120</v>
          </cell>
          <cell r="AH628">
            <v>0</v>
          </cell>
          <cell r="AI628">
            <v>0</v>
          </cell>
          <cell r="AJ628">
            <v>120</v>
          </cell>
          <cell r="AK628">
            <v>437</v>
          </cell>
          <cell r="AL628">
            <v>42192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304</v>
          </cell>
          <cell r="AS628">
            <v>0</v>
          </cell>
          <cell r="AT628">
            <v>0</v>
          </cell>
          <cell r="AU628">
            <v>128</v>
          </cell>
          <cell r="AV628">
            <v>0</v>
          </cell>
          <cell r="AW628">
            <v>0</v>
          </cell>
          <cell r="AX628">
            <v>128</v>
          </cell>
          <cell r="AY628">
            <v>517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413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120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94</v>
          </cell>
          <cell r="BU628">
            <v>0</v>
          </cell>
          <cell r="BV628">
            <v>0</v>
          </cell>
        </row>
        <row r="629">
          <cell r="B629">
            <v>8048</v>
          </cell>
          <cell r="C629" t="str">
            <v>RETAILER PLUS LARGE DIRECTION</v>
          </cell>
          <cell r="D629" t="str">
            <v>RETAILER PLUS LARGE DIRECTION</v>
          </cell>
          <cell r="E629" t="str">
            <v>TREM SA</v>
          </cell>
          <cell r="F629">
            <v>0</v>
          </cell>
          <cell r="G629" t="str">
            <v xml:space="preserve"> </v>
          </cell>
          <cell r="H629" t="str">
            <v>RUE ST.RANDOALD 20</v>
          </cell>
          <cell r="I629" t="str">
            <v>2800 DELEMONT JU</v>
          </cell>
          <cell r="J629" t="str">
            <v xml:space="preserve"> </v>
          </cell>
          <cell r="K629" t="str">
            <v>032 422 85 75</v>
          </cell>
          <cell r="L629" t="str">
            <v xml:space="preserve"> </v>
          </cell>
          <cell r="M629" t="str">
            <v>info@trem.ch</v>
          </cell>
          <cell r="N629">
            <v>0</v>
          </cell>
          <cell r="O629">
            <v>0</v>
          </cell>
          <cell r="P629">
            <v>55</v>
          </cell>
          <cell r="Q629">
            <v>1</v>
          </cell>
          <cell r="R629">
            <v>0</v>
          </cell>
          <cell r="S629" t="str">
            <v xml:space="preserve"> </v>
          </cell>
          <cell r="T629" t="str">
            <v>PKW / SUV / VAN unverändert zu 1. September 2017</v>
          </cell>
          <cell r="U629" t="str">
            <v xml:space="preserve">Cooper 4x4 „Off Road“, Preisanpassung 1.5% </v>
          </cell>
          <cell r="V629" t="str">
            <v xml:space="preserve"> </v>
          </cell>
          <cell r="W629">
            <v>451</v>
          </cell>
          <cell r="X629">
            <v>1.5875831485587584</v>
          </cell>
          <cell r="Y629">
            <v>716</v>
          </cell>
          <cell r="Z629">
            <v>6.9832402234636867E-3</v>
          </cell>
          <cell r="AA629">
            <v>5</v>
          </cell>
          <cell r="AB629">
            <v>0</v>
          </cell>
          <cell r="AC629">
            <v>0</v>
          </cell>
          <cell r="AD629" t="str">
            <v>f85008048</v>
          </cell>
          <cell r="AE629" t="str">
            <v xml:space="preserve"> </v>
          </cell>
          <cell r="AF629">
            <v>0</v>
          </cell>
          <cell r="AG629">
            <v>334</v>
          </cell>
          <cell r="AH629">
            <v>0</v>
          </cell>
          <cell r="AI629">
            <v>0</v>
          </cell>
          <cell r="AJ629">
            <v>334</v>
          </cell>
          <cell r="AK629">
            <v>390</v>
          </cell>
          <cell r="AL629">
            <v>42223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61</v>
          </cell>
          <cell r="AS629">
            <v>0</v>
          </cell>
          <cell r="AT629">
            <v>0</v>
          </cell>
          <cell r="AU629">
            <v>230</v>
          </cell>
          <cell r="AV629">
            <v>0</v>
          </cell>
          <cell r="AW629">
            <v>0</v>
          </cell>
          <cell r="AX629">
            <v>230</v>
          </cell>
          <cell r="AY629">
            <v>291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425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5</v>
          </cell>
          <cell r="BU629">
            <v>0</v>
          </cell>
          <cell r="BV629">
            <v>0</v>
          </cell>
        </row>
        <row r="630">
          <cell r="B630">
            <v>6172</v>
          </cell>
          <cell r="C630" t="str">
            <v xml:space="preserve"> </v>
          </cell>
          <cell r="D630" t="str">
            <v xml:space="preserve"> </v>
          </cell>
          <cell r="E630" t="str">
            <v>TS RUNDREIFEN GMBH</v>
          </cell>
          <cell r="F630" t="str">
            <v>SIGNER THOMAS</v>
          </cell>
          <cell r="G630" t="str">
            <v xml:space="preserve"> </v>
          </cell>
          <cell r="H630" t="str">
            <v>FARBGASSE 41</v>
          </cell>
          <cell r="I630" t="str">
            <v>4900 LANGENTHAL</v>
          </cell>
          <cell r="J630" t="str">
            <v xml:space="preserve"> </v>
          </cell>
          <cell r="K630" t="str">
            <v>062 922 11 54</v>
          </cell>
          <cell r="L630" t="str">
            <v xml:space="preserve"> </v>
          </cell>
          <cell r="M630" t="str">
            <v>info@tsrundreifen.ch</v>
          </cell>
          <cell r="N630">
            <v>0</v>
          </cell>
          <cell r="O630">
            <v>0</v>
          </cell>
          <cell r="P630">
            <v>55</v>
          </cell>
          <cell r="Q630">
            <v>1</v>
          </cell>
          <cell r="R630">
            <v>0</v>
          </cell>
          <cell r="S630" t="str">
            <v xml:space="preserve"> </v>
          </cell>
          <cell r="T630" t="str">
            <v>Achtung: Keine Preiserhöhung Winter vorgesehen</v>
          </cell>
          <cell r="U630" t="str">
            <v>Lagerumzug vom 6.-17. Nov. Eingeschränkte Verfügbarkeit</v>
          </cell>
          <cell r="V630" t="str">
            <v xml:space="preserve"> 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2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</row>
        <row r="631">
          <cell r="B631">
            <v>5006</v>
          </cell>
          <cell r="C631" t="str">
            <v xml:space="preserve"> </v>
          </cell>
          <cell r="D631" t="str">
            <v xml:space="preserve"> </v>
          </cell>
          <cell r="E631" t="str">
            <v>UELTSCHI PETER</v>
          </cell>
          <cell r="F631">
            <v>0</v>
          </cell>
          <cell r="G631" t="str">
            <v xml:space="preserve"> </v>
          </cell>
          <cell r="H631" t="str">
            <v>SCHLATTSTR. 5</v>
          </cell>
          <cell r="I631" t="str">
            <v>3770 ZWEISIMMEN</v>
          </cell>
          <cell r="J631" t="str">
            <v xml:space="preserve"> </v>
          </cell>
          <cell r="K631" t="str">
            <v>076 214 66 71</v>
          </cell>
          <cell r="L631" t="str">
            <v xml:space="preserve"> </v>
          </cell>
          <cell r="M631">
            <v>0</v>
          </cell>
          <cell r="N631">
            <v>0</v>
          </cell>
          <cell r="O631">
            <v>0</v>
          </cell>
          <cell r="P631">
            <v>55</v>
          </cell>
          <cell r="Q631">
            <v>1</v>
          </cell>
          <cell r="R631">
            <v>0</v>
          </cell>
          <cell r="S631" t="str">
            <v xml:space="preserve"> </v>
          </cell>
          <cell r="T631" t="str">
            <v>Achtung: Keine Preiserhöhung Winter vorgesehen</v>
          </cell>
          <cell r="U631" t="str">
            <v>Lagerumzug vom 6.-17. Nov. Eingeschränkte Verfügbarkeit</v>
          </cell>
          <cell r="V631" t="str">
            <v xml:space="preserve"> 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4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</row>
        <row r="632">
          <cell r="B632">
            <v>120054</v>
          </cell>
          <cell r="C632" t="str">
            <v xml:space="preserve"> </v>
          </cell>
          <cell r="D632" t="str">
            <v xml:space="preserve"> </v>
          </cell>
          <cell r="E632" t="str">
            <v>UNIWHEELS</v>
          </cell>
          <cell r="F632" t="str">
            <v>TRADING (SWITZERLAND) AG</v>
          </cell>
          <cell r="G632" t="str">
            <v xml:space="preserve"> </v>
          </cell>
          <cell r="H632" t="str">
            <v>ZUERCHERSTRASSE 16</v>
          </cell>
          <cell r="I632" t="str">
            <v>4542 LUTERBACH</v>
          </cell>
          <cell r="J632" t="str">
            <v xml:space="preserve"> </v>
          </cell>
          <cell r="K632" t="str">
            <v>032 681 53 70</v>
          </cell>
          <cell r="L632" t="str">
            <v xml:space="preserve"> </v>
          </cell>
          <cell r="M632" t="str">
            <v>etter@ch.uniwheels.com</v>
          </cell>
          <cell r="N632">
            <v>0</v>
          </cell>
          <cell r="O632">
            <v>0</v>
          </cell>
          <cell r="P632">
            <v>55</v>
          </cell>
          <cell r="Q632">
            <v>1</v>
          </cell>
          <cell r="R632">
            <v>0</v>
          </cell>
          <cell r="S632" t="str">
            <v xml:space="preserve"> </v>
          </cell>
          <cell r="T632" t="str">
            <v>Achtung: Keine Preiserhöhung Winter vorgesehen</v>
          </cell>
          <cell r="U632" t="str">
            <v>Lagerumzug vom 6.-17. Nov. Eingeschränkte Verfügbarkeit</v>
          </cell>
          <cell r="V632" t="str">
            <v xml:space="preserve"> 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</row>
        <row r="633">
          <cell r="B633">
            <v>8214</v>
          </cell>
          <cell r="C633" t="str">
            <v>RETAILER</v>
          </cell>
          <cell r="D633" t="str">
            <v>RETAILER</v>
          </cell>
          <cell r="E633" t="str">
            <v>URBA PNEU</v>
          </cell>
          <cell r="F633" t="str">
            <v>STEINER JEAN PIERRE</v>
          </cell>
          <cell r="G633" t="str">
            <v>Steiner Jean Pierre</v>
          </cell>
          <cell r="H633" t="str">
            <v>AV. DE THIENNE 13</v>
          </cell>
          <cell r="I633" t="str">
            <v>1350 ORBE</v>
          </cell>
          <cell r="J633" t="str">
            <v xml:space="preserve"> </v>
          </cell>
          <cell r="K633" t="str">
            <v>024 441 74 04</v>
          </cell>
          <cell r="L633" t="str">
            <v xml:space="preserve"> </v>
          </cell>
          <cell r="M633" t="str">
            <v>info@urbapneu.com</v>
          </cell>
          <cell r="N633">
            <v>0</v>
          </cell>
          <cell r="O633">
            <v>0</v>
          </cell>
          <cell r="P633">
            <v>55</v>
          </cell>
          <cell r="Q633">
            <v>1</v>
          </cell>
          <cell r="R633">
            <v>0</v>
          </cell>
          <cell r="S633" t="str">
            <v xml:space="preserve"> </v>
          </cell>
          <cell r="T633" t="str">
            <v>PKW / SUV / VAN unverändert zu 1. September 2017</v>
          </cell>
          <cell r="U633" t="str">
            <v xml:space="preserve">Cooper 4x4 „Off Road“, Preisanpassung 1.5% </v>
          </cell>
          <cell r="V633" t="str">
            <v xml:space="preserve"> </v>
          </cell>
          <cell r="W633">
            <v>4</v>
          </cell>
          <cell r="X633">
            <v>4</v>
          </cell>
          <cell r="Y633">
            <v>16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 t="str">
            <v>f85008214js</v>
          </cell>
          <cell r="AE633" t="str">
            <v xml:space="preserve"> 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4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16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</row>
        <row r="634">
          <cell r="B634">
            <v>110036</v>
          </cell>
          <cell r="C634" t="str">
            <v xml:space="preserve">GESCHLOSEN </v>
          </cell>
          <cell r="D634" t="str">
            <v xml:space="preserve">GESCHLOSEN </v>
          </cell>
          <cell r="E634" t="str">
            <v>VAL-PNEUS SA</v>
          </cell>
          <cell r="F634" t="str">
            <v>CENTRE VALAISAN DU PNEU</v>
          </cell>
          <cell r="G634" t="str">
            <v xml:space="preserve"> </v>
          </cell>
          <cell r="H634" t="str">
            <v>RTE DES JONCS, ZI 2</v>
          </cell>
          <cell r="I634" t="str">
            <v>1958 UVRIER</v>
          </cell>
          <cell r="J634" t="str">
            <v xml:space="preserve"> </v>
          </cell>
          <cell r="K634" t="str">
            <v>027 458 13 13</v>
          </cell>
          <cell r="L634" t="str">
            <v xml:space="preserve"> </v>
          </cell>
          <cell r="M634" t="str">
            <v>b.fontannaz@val-pneus.ch</v>
          </cell>
          <cell r="N634">
            <v>0</v>
          </cell>
          <cell r="O634">
            <v>0</v>
          </cell>
          <cell r="P634">
            <v>55</v>
          </cell>
          <cell r="Q634">
            <v>1</v>
          </cell>
          <cell r="R634">
            <v>0</v>
          </cell>
          <cell r="S634" t="str">
            <v xml:space="preserve"> </v>
          </cell>
          <cell r="T634" t="str">
            <v>PKW / SUV / VAN unverändert zu 1. September 2017</v>
          </cell>
          <cell r="U634" t="str">
            <v xml:space="preserve">Cooper 4x4 „Off Road“, Preisanpassung 1.5% </v>
          </cell>
          <cell r="V634" t="str">
            <v xml:space="preserve"> 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20</v>
          </cell>
          <cell r="AB634">
            <v>0</v>
          </cell>
          <cell r="AC634">
            <v>0</v>
          </cell>
          <cell r="AD634" t="str">
            <v xml:space="preserve"> </v>
          </cell>
          <cell r="AE634" t="str">
            <v xml:space="preserve"> 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0</v>
          </cell>
          <cell r="BM634">
            <v>8</v>
          </cell>
          <cell r="BN634">
            <v>0</v>
          </cell>
          <cell r="BO634">
            <v>0</v>
          </cell>
          <cell r="BP634">
            <v>0</v>
          </cell>
          <cell r="BQ634">
            <v>0</v>
          </cell>
          <cell r="BR634">
            <v>0</v>
          </cell>
          <cell r="BS634">
            <v>0</v>
          </cell>
          <cell r="BT634">
            <v>12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0</v>
          </cell>
          <cell r="CN634">
            <v>0</v>
          </cell>
          <cell r="CO634">
            <v>0</v>
          </cell>
          <cell r="CP634">
            <v>0</v>
          </cell>
          <cell r="CQ634">
            <v>0</v>
          </cell>
          <cell r="CR634">
            <v>0</v>
          </cell>
          <cell r="CS634">
            <v>0</v>
          </cell>
          <cell r="CT634">
            <v>0</v>
          </cell>
          <cell r="CU634">
            <v>0</v>
          </cell>
          <cell r="CV634">
            <v>0</v>
          </cell>
          <cell r="CW634">
            <v>0</v>
          </cell>
        </row>
        <row r="635">
          <cell r="B635">
            <v>8517</v>
          </cell>
          <cell r="C635" t="str">
            <v>RETAILER PLUS LARGE DIRECTION</v>
          </cell>
          <cell r="D635" t="str">
            <v>RETAILER PLUS LARGE DIRECTION</v>
          </cell>
          <cell r="E635" t="str">
            <v>VEROLET MARCEL MARTIGNY SA</v>
          </cell>
          <cell r="F635" t="str">
            <v>AUTOMOBILES</v>
          </cell>
          <cell r="G635" t="str">
            <v xml:space="preserve"> </v>
          </cell>
          <cell r="H635" t="str">
            <v>RUE DU SIMPLON 57</v>
          </cell>
          <cell r="I635" t="str">
            <v>1920 MARTIGNY VS</v>
          </cell>
          <cell r="J635" t="str">
            <v xml:space="preserve"> </v>
          </cell>
          <cell r="K635" t="str">
            <v>027 722 12 22</v>
          </cell>
          <cell r="L635" t="str">
            <v xml:space="preserve"> </v>
          </cell>
          <cell r="M635" t="str">
            <v>info@verauto.ch</v>
          </cell>
          <cell r="N635">
            <v>0</v>
          </cell>
          <cell r="O635">
            <v>0</v>
          </cell>
          <cell r="P635">
            <v>55</v>
          </cell>
          <cell r="Q635">
            <v>1</v>
          </cell>
          <cell r="R635">
            <v>0</v>
          </cell>
          <cell r="S635" t="str">
            <v xml:space="preserve"> </v>
          </cell>
          <cell r="T635" t="str">
            <v>PKW / SUV / VAN unverändert zu 1. September 2017</v>
          </cell>
          <cell r="U635" t="str">
            <v xml:space="preserve">Cooper 4x4 „Off Road“, Preisanpassung 1.5% </v>
          </cell>
          <cell r="V635" t="str">
            <v xml:space="preserve"> </v>
          </cell>
          <cell r="W635">
            <v>3235</v>
          </cell>
          <cell r="X635">
            <v>1.4404945904173108</v>
          </cell>
          <cell r="Y635">
            <v>4660</v>
          </cell>
          <cell r="Z635">
            <v>4.2918454935622315E-4</v>
          </cell>
          <cell r="AA635">
            <v>2</v>
          </cell>
          <cell r="AB635">
            <v>0</v>
          </cell>
          <cell r="AC635">
            <v>0</v>
          </cell>
          <cell r="AD635" t="str">
            <v>f85008517bb</v>
          </cell>
          <cell r="AE635" t="str">
            <v xml:space="preserve"> </v>
          </cell>
          <cell r="AF635">
            <v>0</v>
          </cell>
          <cell r="AG635">
            <v>2217</v>
          </cell>
          <cell r="AH635">
            <v>0</v>
          </cell>
          <cell r="AI635">
            <v>0</v>
          </cell>
          <cell r="AJ635">
            <v>2217</v>
          </cell>
          <cell r="AK635">
            <v>2615</v>
          </cell>
          <cell r="AL635">
            <v>42164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620</v>
          </cell>
          <cell r="AS635">
            <v>0</v>
          </cell>
          <cell r="AT635">
            <v>0</v>
          </cell>
          <cell r="AU635">
            <v>2468</v>
          </cell>
          <cell r="AV635">
            <v>0</v>
          </cell>
          <cell r="AW635">
            <v>0</v>
          </cell>
          <cell r="AX635">
            <v>2468</v>
          </cell>
          <cell r="AY635">
            <v>3477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1183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0</v>
          </cell>
          <cell r="BM635">
            <v>2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</row>
        <row r="636">
          <cell r="B636">
            <v>68963</v>
          </cell>
          <cell r="C636" t="str">
            <v>RETAILER PLUS LARGE DIRECTION</v>
          </cell>
          <cell r="D636" t="str">
            <v>RETAILER PLUS LARGE DIRECTION</v>
          </cell>
          <cell r="E636" t="str">
            <v>VEROLET ST.LEGIER SA</v>
          </cell>
          <cell r="F636">
            <v>0</v>
          </cell>
          <cell r="G636" t="str">
            <v xml:space="preserve"> </v>
          </cell>
          <cell r="H636" t="str">
            <v>RTE. INDUSTRIELLE</v>
          </cell>
          <cell r="I636" t="str">
            <v>1806 ST.LEGIER</v>
          </cell>
          <cell r="J636" t="str">
            <v xml:space="preserve"> </v>
          </cell>
          <cell r="K636" t="str">
            <v>021 943 61 31</v>
          </cell>
          <cell r="L636" t="str">
            <v xml:space="preserve"> </v>
          </cell>
          <cell r="M636" t="str">
            <v>info@verauto.ch</v>
          </cell>
          <cell r="N636">
            <v>0</v>
          </cell>
          <cell r="O636">
            <v>0</v>
          </cell>
          <cell r="P636">
            <v>55</v>
          </cell>
          <cell r="Q636">
            <v>1</v>
          </cell>
          <cell r="R636">
            <v>0</v>
          </cell>
          <cell r="S636" t="str">
            <v xml:space="preserve"> </v>
          </cell>
          <cell r="T636" t="str">
            <v>PKW / SUV / VAN unverändert zu 1. September 2017</v>
          </cell>
          <cell r="U636" t="str">
            <v xml:space="preserve">Cooper 4x4 „Off Road“, Preisanpassung 1.5% </v>
          </cell>
          <cell r="V636" t="str">
            <v xml:space="preserve"> </v>
          </cell>
          <cell r="W636">
            <v>28</v>
          </cell>
          <cell r="X636">
            <v>1.9285714285714286</v>
          </cell>
          <cell r="Y636">
            <v>54</v>
          </cell>
          <cell r="Z636">
            <v>2.2592592592592591</v>
          </cell>
          <cell r="AA636">
            <v>122</v>
          </cell>
          <cell r="AB636">
            <v>0</v>
          </cell>
          <cell r="AC636">
            <v>0</v>
          </cell>
          <cell r="AD636" t="str">
            <v xml:space="preserve"> </v>
          </cell>
          <cell r="AE636" t="str">
            <v xml:space="preserve"> 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22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6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32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22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33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89</v>
          </cell>
          <cell r="BU636">
            <v>0</v>
          </cell>
          <cell r="BV636">
            <v>0</v>
          </cell>
        </row>
        <row r="637">
          <cell r="B637">
            <v>130013</v>
          </cell>
          <cell r="C637" t="str">
            <v xml:space="preserve"> </v>
          </cell>
          <cell r="D637" t="str">
            <v xml:space="preserve"> </v>
          </cell>
          <cell r="E637" t="str">
            <v>VIANOR AG</v>
          </cell>
          <cell r="F637" t="str">
            <v>PNEUHAUS</v>
          </cell>
          <cell r="G637" t="str">
            <v xml:space="preserve"> </v>
          </cell>
          <cell r="H637" t="str">
            <v>LANGENDORFSTR. 2</v>
          </cell>
          <cell r="I637" t="str">
            <v>4513 LANGENDORF SO</v>
          </cell>
          <cell r="J637" t="str">
            <v xml:space="preserve"> </v>
          </cell>
          <cell r="K637" t="str">
            <v>032 618 11 48</v>
          </cell>
          <cell r="L637" t="str">
            <v xml:space="preserve"> </v>
          </cell>
          <cell r="M637" t="str">
            <v>info@pneuhaus-ruch.ch</v>
          </cell>
          <cell r="N637">
            <v>0</v>
          </cell>
          <cell r="O637">
            <v>0</v>
          </cell>
          <cell r="P637">
            <v>55</v>
          </cell>
          <cell r="Q637">
            <v>1</v>
          </cell>
          <cell r="R637">
            <v>0</v>
          </cell>
          <cell r="S637" t="str">
            <v xml:space="preserve"> </v>
          </cell>
          <cell r="T637" t="str">
            <v>Achtung: Keine Preiserhöhung Winter vorgesehen</v>
          </cell>
          <cell r="U637" t="str">
            <v>Lagerumzug vom 6.-17. Nov. Eingeschränkte Verfügbarkeit</v>
          </cell>
          <cell r="V637" t="str">
            <v xml:space="preserve"> 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</row>
        <row r="638">
          <cell r="B638">
            <v>160064</v>
          </cell>
          <cell r="C638" t="str">
            <v>RETAILER PLUS LARGE</v>
          </cell>
          <cell r="D638" t="str">
            <v>RETAILER PLUS LARGE</v>
          </cell>
          <cell r="E638" t="str">
            <v>VIQUERAT ET CIE SA</v>
          </cell>
          <cell r="F638">
            <v>0</v>
          </cell>
          <cell r="G638" t="str">
            <v xml:space="preserve"> </v>
          </cell>
          <cell r="H638" t="str">
            <v>Z.I. LE TRESI 4</v>
          </cell>
          <cell r="I638" t="str">
            <v>1028 PREVERENGES</v>
          </cell>
          <cell r="J638" t="str">
            <v xml:space="preserve"> </v>
          </cell>
          <cell r="K638" t="str">
            <v>021 804 79 30</v>
          </cell>
          <cell r="L638" t="str">
            <v xml:space="preserve"> </v>
          </cell>
          <cell r="M638">
            <v>0</v>
          </cell>
          <cell r="N638">
            <v>0</v>
          </cell>
          <cell r="O638">
            <v>0</v>
          </cell>
          <cell r="P638">
            <v>55</v>
          </cell>
          <cell r="Q638">
            <v>1</v>
          </cell>
          <cell r="R638">
            <v>0</v>
          </cell>
          <cell r="S638" t="str">
            <v xml:space="preserve"> </v>
          </cell>
          <cell r="T638" t="str">
            <v>PKW / SUV / VAN unverändert zu 1. September 2017</v>
          </cell>
          <cell r="U638" t="str">
            <v xml:space="preserve">Cooper 4x4 „Off Road“, Preisanpassung 1.5% </v>
          </cell>
          <cell r="V638" t="str">
            <v xml:space="preserve"> </v>
          </cell>
          <cell r="W638">
            <v>0</v>
          </cell>
          <cell r="X638">
            <v>0</v>
          </cell>
          <cell r="Y638">
            <v>12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 t="str">
            <v>f85160064er</v>
          </cell>
          <cell r="AE638" t="str">
            <v xml:space="preserve"> 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12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</row>
        <row r="639">
          <cell r="B639">
            <v>160065</v>
          </cell>
          <cell r="C639" t="str">
            <v>RETAILER PLUS LARGE</v>
          </cell>
          <cell r="D639" t="str">
            <v>RETAILER PLUS LARGE</v>
          </cell>
          <cell r="E639" t="str">
            <v>VIQUERAT PNEUMATIQUES SA</v>
          </cell>
          <cell r="F639">
            <v>0</v>
          </cell>
          <cell r="G639" t="str">
            <v xml:space="preserve"> </v>
          </cell>
          <cell r="H639" t="str">
            <v>ROUTE DE ST-CERGUE 297</v>
          </cell>
          <cell r="I639" t="str">
            <v>1260 NYON</v>
          </cell>
          <cell r="J639" t="str">
            <v xml:space="preserve"> </v>
          </cell>
          <cell r="K639" t="str">
            <v>022 994 39 00</v>
          </cell>
          <cell r="L639" t="str">
            <v xml:space="preserve"> </v>
          </cell>
          <cell r="M639">
            <v>0</v>
          </cell>
          <cell r="N639">
            <v>0</v>
          </cell>
          <cell r="O639">
            <v>0</v>
          </cell>
          <cell r="P639">
            <v>55</v>
          </cell>
          <cell r="Q639">
            <v>1</v>
          </cell>
          <cell r="R639">
            <v>0</v>
          </cell>
          <cell r="S639" t="str">
            <v xml:space="preserve"> </v>
          </cell>
          <cell r="T639" t="str">
            <v>PKW / SUV / VAN unverändert zu 1. September 2017</v>
          </cell>
          <cell r="U639" t="str">
            <v xml:space="preserve">Cooper 4x4 „Off Road“, Preisanpassung 1.5% </v>
          </cell>
          <cell r="V639" t="str">
            <v xml:space="preserve"> </v>
          </cell>
          <cell r="W639">
            <v>0</v>
          </cell>
          <cell r="X639">
            <v>0</v>
          </cell>
          <cell r="Y639">
            <v>28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 t="str">
            <v>f85160065jx</v>
          </cell>
          <cell r="AE639" t="str">
            <v xml:space="preserve"> 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26</v>
          </cell>
          <cell r="AV639">
            <v>0</v>
          </cell>
          <cell r="AW639">
            <v>0</v>
          </cell>
          <cell r="AX639">
            <v>26</v>
          </cell>
          <cell r="AY639">
            <v>28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0</v>
          </cell>
          <cell r="BN639">
            <v>0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</row>
        <row r="640">
          <cell r="B640">
            <v>8215</v>
          </cell>
          <cell r="C640" t="str">
            <v>RETAILER</v>
          </cell>
          <cell r="D640" t="str">
            <v>RETAILER</v>
          </cell>
          <cell r="E640" t="str">
            <v>VISINAND MICHEL</v>
          </cell>
          <cell r="F640" t="str">
            <v>PNEUS</v>
          </cell>
          <cell r="G640" t="str">
            <v xml:space="preserve"> </v>
          </cell>
          <cell r="H640" t="str">
            <v>RUE DE L'ORBE 40</v>
          </cell>
          <cell r="I640" t="str">
            <v>1337 VALLORBE VD</v>
          </cell>
          <cell r="J640" t="str">
            <v xml:space="preserve"> </v>
          </cell>
          <cell r="K640" t="str">
            <v>079 206 54 43</v>
          </cell>
          <cell r="L640" t="str">
            <v xml:space="preserve"> </v>
          </cell>
          <cell r="M640" t="str">
            <v>nellyberthe@bluewin.ch</v>
          </cell>
          <cell r="N640">
            <v>0</v>
          </cell>
          <cell r="O640">
            <v>0</v>
          </cell>
          <cell r="P640">
            <v>55</v>
          </cell>
          <cell r="Q640">
            <v>1</v>
          </cell>
          <cell r="R640">
            <v>0</v>
          </cell>
          <cell r="S640" t="str">
            <v xml:space="preserve"> </v>
          </cell>
          <cell r="T640" t="str">
            <v>PKW / SUV / VAN unverändert zu 1. September 2017</v>
          </cell>
          <cell r="U640" t="str">
            <v xml:space="preserve">Cooper 4x4 „Off Road“, Preisanpassung 1.5% </v>
          </cell>
          <cell r="V640" t="str">
            <v xml:space="preserve"> </v>
          </cell>
          <cell r="W640">
            <v>35</v>
          </cell>
          <cell r="X640">
            <v>0.5714285714285714</v>
          </cell>
          <cell r="Y640">
            <v>20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 t="str">
            <v xml:space="preserve"> </v>
          </cell>
          <cell r="AE640" t="str">
            <v xml:space="preserve"> 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19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16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12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8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0</v>
          </cell>
          <cell r="BN640">
            <v>0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</row>
        <row r="641">
          <cell r="B641">
            <v>6597</v>
          </cell>
          <cell r="C641" t="str">
            <v>RETAILER PLUS LARGE</v>
          </cell>
          <cell r="D641" t="str">
            <v>RETAILER PLUS LARGE</v>
          </cell>
          <cell r="E641" t="str">
            <v>VOGELS OFFROADS AG</v>
          </cell>
          <cell r="F641" t="str">
            <v>VOGEL ANDRE</v>
          </cell>
          <cell r="G641" t="str">
            <v>André Vogel</v>
          </cell>
          <cell r="H641" t="str">
            <v>SCHACHENSTR. 54</v>
          </cell>
          <cell r="I641" t="str">
            <v>3421 LYSSACH BE</v>
          </cell>
          <cell r="J641" t="str">
            <v xml:space="preserve"> </v>
          </cell>
          <cell r="K641" t="str">
            <v>034 447 90 91</v>
          </cell>
          <cell r="L641" t="str">
            <v xml:space="preserve"> </v>
          </cell>
          <cell r="M641" t="str">
            <v>vogels@offroads.ch</v>
          </cell>
          <cell r="N641">
            <v>0</v>
          </cell>
          <cell r="O641">
            <v>0</v>
          </cell>
          <cell r="P641">
            <v>55</v>
          </cell>
          <cell r="Q641">
            <v>1</v>
          </cell>
          <cell r="R641">
            <v>0</v>
          </cell>
          <cell r="S641" t="str">
            <v xml:space="preserve"> </v>
          </cell>
          <cell r="T641" t="str">
            <v>Achtung: Keine Preiserhöhung Winter vorgesehen</v>
          </cell>
          <cell r="U641" t="str">
            <v>Lagerumzug vom 6.-17. Nov. Eingeschränkte Verfügbarkeit</v>
          </cell>
          <cell r="V641" t="str">
            <v xml:space="preserve"> 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</row>
        <row r="642">
          <cell r="B642">
            <v>4556</v>
          </cell>
          <cell r="C642" t="str">
            <v>RETAILER PLUS LARGE</v>
          </cell>
          <cell r="D642" t="str">
            <v>RETAILER PLUS LARGE</v>
          </cell>
          <cell r="E642" t="str">
            <v>VULCAN SA</v>
          </cell>
          <cell r="F642" t="str">
            <v>PNEUMATICI</v>
          </cell>
          <cell r="G642" t="str">
            <v xml:space="preserve"> </v>
          </cell>
          <cell r="H642" t="str">
            <v>VIA SAN GOTTARDO 135</v>
          </cell>
          <cell r="I642" t="str">
            <v>6942 SAVOSA PAESE</v>
          </cell>
          <cell r="J642" t="str">
            <v xml:space="preserve"> </v>
          </cell>
          <cell r="K642" t="str">
            <v>091 966 06 71</v>
          </cell>
          <cell r="L642" t="str">
            <v xml:space="preserve"> </v>
          </cell>
          <cell r="M642" t="str">
            <v>info@vulcanpneumatici.ch</v>
          </cell>
          <cell r="N642">
            <v>0</v>
          </cell>
          <cell r="O642">
            <v>0</v>
          </cell>
          <cell r="P642">
            <v>55</v>
          </cell>
          <cell r="Q642">
            <v>1</v>
          </cell>
          <cell r="R642">
            <v>0</v>
          </cell>
          <cell r="S642" t="str">
            <v xml:space="preserve"> </v>
          </cell>
          <cell r="T642" t="str">
            <v>PKW / SUV / VAN unverändert zu 1. September 2017</v>
          </cell>
          <cell r="U642" t="str">
            <v xml:space="preserve">Cooper 4x4 „Off Road“, Preisanpassung 1.5% </v>
          </cell>
          <cell r="V642" t="str">
            <v xml:space="preserve"> </v>
          </cell>
          <cell r="W642">
            <v>1403</v>
          </cell>
          <cell r="X642">
            <v>1.1596578759800427</v>
          </cell>
          <cell r="Y642">
            <v>1627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 t="str">
            <v>f85004556nl</v>
          </cell>
          <cell r="AE642" t="str">
            <v xml:space="preserve"> </v>
          </cell>
          <cell r="AF642">
            <v>0</v>
          </cell>
          <cell r="AG642">
            <v>800</v>
          </cell>
          <cell r="AH642">
            <v>0</v>
          </cell>
          <cell r="AI642">
            <v>0</v>
          </cell>
          <cell r="AJ642">
            <v>800</v>
          </cell>
          <cell r="AK642">
            <v>1186</v>
          </cell>
          <cell r="AL642">
            <v>42240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217</v>
          </cell>
          <cell r="AS642">
            <v>0</v>
          </cell>
          <cell r="AT642">
            <v>0</v>
          </cell>
          <cell r="AU642">
            <v>819</v>
          </cell>
          <cell r="AV642">
            <v>0</v>
          </cell>
          <cell r="AW642">
            <v>0</v>
          </cell>
          <cell r="AX642">
            <v>819</v>
          </cell>
          <cell r="AY642">
            <v>1281</v>
          </cell>
          <cell r="AZ642">
            <v>42573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346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</row>
        <row r="643">
          <cell r="B643">
            <v>79148</v>
          </cell>
          <cell r="C643" t="str">
            <v xml:space="preserve">RETAILER PLUS LARGE </v>
          </cell>
          <cell r="D643" t="str">
            <v xml:space="preserve">RETAILER PLUS LARGE </v>
          </cell>
          <cell r="E643" t="str">
            <v>WALTER AUTO PIECES ET</v>
          </cell>
          <cell r="F643" t="str">
            <v>INDUSTRIE HAEFLIGER SARL</v>
          </cell>
          <cell r="G643" t="str">
            <v xml:space="preserve"> </v>
          </cell>
          <cell r="H643" t="str">
            <v>RUE DE FRIBOURG 16</v>
          </cell>
          <cell r="I643" t="str">
            <v>1800 VEVEY</v>
          </cell>
          <cell r="J643" t="str">
            <v xml:space="preserve"> </v>
          </cell>
          <cell r="K643">
            <v>219229282</v>
          </cell>
          <cell r="L643" t="str">
            <v xml:space="preserve"> </v>
          </cell>
          <cell r="M643" t="str">
            <v>walterautopieces@hotmail.com</v>
          </cell>
          <cell r="N643">
            <v>0</v>
          </cell>
          <cell r="O643">
            <v>0</v>
          </cell>
          <cell r="P643">
            <v>55</v>
          </cell>
          <cell r="Q643">
            <v>1</v>
          </cell>
          <cell r="R643">
            <v>0</v>
          </cell>
          <cell r="S643" t="str">
            <v xml:space="preserve"> </v>
          </cell>
          <cell r="T643" t="str">
            <v>PKW / SUV / VAN unverändert zu 1. September 2017</v>
          </cell>
          <cell r="U643" t="str">
            <v xml:space="preserve">Cooper 4x4 „Off Road“, Preisanpassung 1.5% </v>
          </cell>
          <cell r="V643" t="str">
            <v xml:space="preserve"> </v>
          </cell>
          <cell r="W643">
            <v>108</v>
          </cell>
          <cell r="X643">
            <v>0.20370370370370369</v>
          </cell>
          <cell r="Y643">
            <v>22</v>
          </cell>
          <cell r="Z643">
            <v>0.27272727272727271</v>
          </cell>
          <cell r="AA643">
            <v>6</v>
          </cell>
          <cell r="AB643">
            <v>0</v>
          </cell>
          <cell r="AC643">
            <v>0</v>
          </cell>
          <cell r="AD643" t="str">
            <v>F85079148</v>
          </cell>
          <cell r="AE643" t="str">
            <v xml:space="preserve"> 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108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12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10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2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4</v>
          </cell>
          <cell r="BU643">
            <v>0</v>
          </cell>
          <cell r="BV643">
            <v>0</v>
          </cell>
        </row>
        <row r="644">
          <cell r="B644">
            <v>120001</v>
          </cell>
          <cell r="C644" t="str">
            <v xml:space="preserve">RETAILER PLUS LARGE </v>
          </cell>
          <cell r="D644" t="str">
            <v>RETAILER PLUS LARGE</v>
          </cell>
          <cell r="E644" t="str">
            <v>WALTER AUTO PIECES ET</v>
          </cell>
          <cell r="F644" t="str">
            <v>INDUSTRIE HAEFLIGER SARL</v>
          </cell>
          <cell r="G644" t="str">
            <v xml:space="preserve"> </v>
          </cell>
          <cell r="H644" t="str">
            <v>RTE DE BRENT 9</v>
          </cell>
          <cell r="I644" t="str">
            <v>1816 CHAILLY-MONTREUX</v>
          </cell>
          <cell r="J644" t="str">
            <v xml:space="preserve"> </v>
          </cell>
          <cell r="K644" t="str">
            <v>021 964 21 62</v>
          </cell>
          <cell r="L644" t="str">
            <v xml:space="preserve"> </v>
          </cell>
          <cell r="M644" t="str">
            <v>sebastien.haefliger@walterautopieces.com</v>
          </cell>
          <cell r="N644" t="str">
            <v>walter.haefliger@hotmail.com</v>
          </cell>
          <cell r="O644">
            <v>0</v>
          </cell>
          <cell r="P644">
            <v>55</v>
          </cell>
          <cell r="Q644">
            <v>1</v>
          </cell>
          <cell r="R644">
            <v>0</v>
          </cell>
          <cell r="S644" t="str">
            <v xml:space="preserve"> </v>
          </cell>
          <cell r="T644" t="str">
            <v>PKW / SUV / VAN unverändert zu 1. September 2017</v>
          </cell>
          <cell r="U644" t="str">
            <v xml:space="preserve">Cooper 4x4 „Off Road“, Preisanpassung 1.5% </v>
          </cell>
          <cell r="V644" t="str">
            <v xml:space="preserve"> </v>
          </cell>
          <cell r="W644">
            <v>305</v>
          </cell>
          <cell r="X644">
            <v>1.6524590163934427</v>
          </cell>
          <cell r="Y644">
            <v>504</v>
          </cell>
          <cell r="Z644">
            <v>1.6765873015873016</v>
          </cell>
          <cell r="AA644">
            <v>845</v>
          </cell>
          <cell r="AB644">
            <v>0</v>
          </cell>
          <cell r="AC644">
            <v>0</v>
          </cell>
          <cell r="AD644" t="str">
            <v>f85120001sh</v>
          </cell>
          <cell r="AE644" t="str">
            <v xml:space="preserve"> </v>
          </cell>
          <cell r="AF644">
            <v>0</v>
          </cell>
          <cell r="AG644">
            <v>118</v>
          </cell>
          <cell r="AH644">
            <v>0</v>
          </cell>
          <cell r="AI644">
            <v>0</v>
          </cell>
          <cell r="AJ644">
            <v>118</v>
          </cell>
          <cell r="AK644">
            <v>276</v>
          </cell>
          <cell r="AL644">
            <v>42181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29</v>
          </cell>
          <cell r="AS644">
            <v>0</v>
          </cell>
          <cell r="AT644">
            <v>0</v>
          </cell>
          <cell r="AU644">
            <v>102</v>
          </cell>
          <cell r="AV644">
            <v>0</v>
          </cell>
          <cell r="AW644">
            <v>0</v>
          </cell>
          <cell r="AX644">
            <v>102</v>
          </cell>
          <cell r="AY644">
            <v>321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183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138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707</v>
          </cell>
          <cell r="BU644">
            <v>0</v>
          </cell>
          <cell r="BV644">
            <v>0</v>
          </cell>
        </row>
        <row r="645">
          <cell r="B645">
            <v>6615</v>
          </cell>
          <cell r="C645" t="str">
            <v>RETAILER</v>
          </cell>
          <cell r="D645" t="str">
            <v>RETAILER</v>
          </cell>
          <cell r="E645" t="str">
            <v>ZAUGG OTTO</v>
          </cell>
          <cell r="F645" t="str">
            <v>PNEUHAUS</v>
          </cell>
          <cell r="G645" t="str">
            <v xml:space="preserve"> </v>
          </cell>
          <cell r="H645" t="str">
            <v>IRISWEG 6</v>
          </cell>
          <cell r="I645" t="str">
            <v>3280 MURTEN</v>
          </cell>
          <cell r="J645" t="str">
            <v xml:space="preserve"> </v>
          </cell>
          <cell r="K645" t="str">
            <v>026 672 22 38</v>
          </cell>
          <cell r="L645" t="str">
            <v xml:space="preserve"> </v>
          </cell>
          <cell r="M645" t="str">
            <v>info@pneu-zaugg.ch</v>
          </cell>
          <cell r="N645">
            <v>0</v>
          </cell>
          <cell r="O645">
            <v>0</v>
          </cell>
          <cell r="P645">
            <v>55</v>
          </cell>
          <cell r="Q645">
            <v>1</v>
          </cell>
          <cell r="R645">
            <v>0</v>
          </cell>
          <cell r="S645" t="str">
            <v xml:space="preserve"> </v>
          </cell>
          <cell r="T645" t="str">
            <v>PKW / SUV / VAN unverändert zu 1. September 2017</v>
          </cell>
          <cell r="U645" t="str">
            <v xml:space="preserve">Cooper 4x4 „Off Road“, Preisanpassung 1.5% </v>
          </cell>
          <cell r="V645" t="str">
            <v xml:space="preserve"> </v>
          </cell>
          <cell r="W645">
            <v>9</v>
          </cell>
          <cell r="X645">
            <v>1.4444444444444444</v>
          </cell>
          <cell r="Y645">
            <v>13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 t="str">
            <v xml:space="preserve"> </v>
          </cell>
          <cell r="AE645" t="str">
            <v xml:space="preserve"> 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9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1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12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</row>
        <row r="646">
          <cell r="B646">
            <v>120064</v>
          </cell>
          <cell r="C646" t="str">
            <v xml:space="preserve"> </v>
          </cell>
          <cell r="D646" t="str">
            <v xml:space="preserve"> </v>
          </cell>
          <cell r="E646" t="str">
            <v>ZIMMERMANN BUETZBERG AG</v>
          </cell>
          <cell r="F646" t="str">
            <v>AUTOVERWERTUNG</v>
          </cell>
          <cell r="G646" t="str">
            <v xml:space="preserve"> </v>
          </cell>
          <cell r="H646" t="str">
            <v>BERNSTRASSE 71</v>
          </cell>
          <cell r="I646" t="str">
            <v>4922 BUETZBERG</v>
          </cell>
          <cell r="J646" t="str">
            <v xml:space="preserve"> </v>
          </cell>
          <cell r="K646" t="str">
            <v>062 958 65 65</v>
          </cell>
          <cell r="L646" t="str">
            <v xml:space="preserve"> </v>
          </cell>
          <cell r="M646" t="str">
            <v>s.castafaro@zimmermannag.ch</v>
          </cell>
          <cell r="N646">
            <v>0</v>
          </cell>
          <cell r="O646">
            <v>0</v>
          </cell>
          <cell r="P646">
            <v>55</v>
          </cell>
          <cell r="Q646">
            <v>1</v>
          </cell>
          <cell r="R646">
            <v>0</v>
          </cell>
          <cell r="S646" t="str">
            <v xml:space="preserve"> </v>
          </cell>
          <cell r="T646" t="str">
            <v>Achtung: Keine Preiserhöhung Winter vorgesehen</v>
          </cell>
          <cell r="U646" t="str">
            <v>Lagerumzug vom 6.-17. Nov. Eingeschränkte Verfügbarkeit</v>
          </cell>
          <cell r="V646" t="str">
            <v xml:space="preserve"> 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</row>
        <row r="647">
          <cell r="B647">
            <v>160068</v>
          </cell>
          <cell r="C647" t="str">
            <v xml:space="preserve"> </v>
          </cell>
          <cell r="D647" t="str">
            <v xml:space="preserve"> </v>
          </cell>
          <cell r="E647" t="str">
            <v>ZIMMERMANN-AUTOVERWERTUNG</v>
          </cell>
          <cell r="F647" t="str">
            <v>BUETZBERG AG</v>
          </cell>
          <cell r="G647" t="str">
            <v xml:space="preserve"> </v>
          </cell>
          <cell r="H647" t="str">
            <v>BERNSTRASSE 71</v>
          </cell>
          <cell r="I647" t="str">
            <v>4922 BUETZBERG</v>
          </cell>
          <cell r="J647" t="str">
            <v xml:space="preserve"> </v>
          </cell>
          <cell r="K647" t="str">
            <v>062 958 65 52</v>
          </cell>
          <cell r="L647" t="str">
            <v xml:space="preserve"> </v>
          </cell>
          <cell r="M647" t="str">
            <v>s.castafaro@zimmermannag.ch</v>
          </cell>
          <cell r="N647">
            <v>0</v>
          </cell>
          <cell r="O647">
            <v>0</v>
          </cell>
          <cell r="P647">
            <v>55</v>
          </cell>
          <cell r="Q647">
            <v>1</v>
          </cell>
          <cell r="R647">
            <v>0</v>
          </cell>
          <cell r="S647" t="str">
            <v xml:space="preserve"> </v>
          </cell>
          <cell r="T647" t="str">
            <v>Achtung: Keine Preiserhöhung Winter vorgesehen</v>
          </cell>
          <cell r="U647" t="str">
            <v>Lagerumzug vom 6.-17. Nov. Eingeschränkte Verfügbarkeit</v>
          </cell>
          <cell r="V647" t="str">
            <v xml:space="preserve"> 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</row>
        <row r="648">
          <cell r="C648">
            <v>0</v>
          </cell>
          <cell r="D648">
            <v>0</v>
          </cell>
          <cell r="Z648">
            <v>0</v>
          </cell>
        </row>
        <row r="649">
          <cell r="C649">
            <v>0</v>
          </cell>
          <cell r="D649">
            <v>0</v>
          </cell>
          <cell r="Z649">
            <v>0</v>
          </cell>
        </row>
        <row r="650">
          <cell r="C650">
            <v>0</v>
          </cell>
          <cell r="D650">
            <v>0</v>
          </cell>
          <cell r="Z650">
            <v>0</v>
          </cell>
        </row>
        <row r="651">
          <cell r="C651">
            <v>0</v>
          </cell>
          <cell r="D651">
            <v>0</v>
          </cell>
          <cell r="Z651">
            <v>0</v>
          </cell>
        </row>
        <row r="652">
          <cell r="C652">
            <v>0</v>
          </cell>
          <cell r="D652">
            <v>0</v>
          </cell>
          <cell r="Z652">
            <v>0</v>
          </cell>
        </row>
        <row r="653">
          <cell r="C653">
            <v>0</v>
          </cell>
          <cell r="D653">
            <v>0</v>
          </cell>
          <cell r="Z653">
            <v>0</v>
          </cell>
        </row>
        <row r="654">
          <cell r="C654">
            <v>0</v>
          </cell>
          <cell r="D654">
            <v>0</v>
          </cell>
          <cell r="Z654">
            <v>0</v>
          </cell>
        </row>
        <row r="655">
          <cell r="C655">
            <v>0</v>
          </cell>
          <cell r="D655">
            <v>0</v>
          </cell>
          <cell r="Z655">
            <v>0</v>
          </cell>
        </row>
        <row r="656">
          <cell r="C656">
            <v>0</v>
          </cell>
          <cell r="D656">
            <v>0</v>
          </cell>
          <cell r="Z656">
            <v>0</v>
          </cell>
        </row>
        <row r="657">
          <cell r="C657">
            <v>0</v>
          </cell>
          <cell r="D657">
            <v>0</v>
          </cell>
          <cell r="Z657">
            <v>0</v>
          </cell>
        </row>
        <row r="658">
          <cell r="C658">
            <v>0</v>
          </cell>
          <cell r="D658">
            <v>0</v>
          </cell>
          <cell r="Z658">
            <v>0</v>
          </cell>
        </row>
        <row r="659">
          <cell r="C659">
            <v>0</v>
          </cell>
          <cell r="D659">
            <v>0</v>
          </cell>
          <cell r="Z659">
            <v>0</v>
          </cell>
        </row>
        <row r="660">
          <cell r="C660">
            <v>0</v>
          </cell>
          <cell r="D660">
            <v>0</v>
          </cell>
          <cell r="Z660">
            <v>0</v>
          </cell>
        </row>
        <row r="661">
          <cell r="C661">
            <v>0</v>
          </cell>
          <cell r="D661">
            <v>0</v>
          </cell>
          <cell r="Z661">
            <v>0</v>
          </cell>
        </row>
        <row r="662">
          <cell r="C662">
            <v>0</v>
          </cell>
          <cell r="D662">
            <v>0</v>
          </cell>
          <cell r="Z662">
            <v>0</v>
          </cell>
        </row>
        <row r="663">
          <cell r="C663">
            <v>0</v>
          </cell>
          <cell r="D663">
            <v>0</v>
          </cell>
          <cell r="Z663">
            <v>0</v>
          </cell>
        </row>
        <row r="664">
          <cell r="C664">
            <v>0</v>
          </cell>
          <cell r="D664">
            <v>0</v>
          </cell>
          <cell r="Z664">
            <v>0</v>
          </cell>
        </row>
        <row r="665">
          <cell r="C665">
            <v>0</v>
          </cell>
          <cell r="D665">
            <v>0</v>
          </cell>
          <cell r="Z665">
            <v>0</v>
          </cell>
        </row>
        <row r="666">
          <cell r="C666">
            <v>0</v>
          </cell>
          <cell r="D666">
            <v>0</v>
          </cell>
          <cell r="Z666">
            <v>0</v>
          </cell>
        </row>
        <row r="667">
          <cell r="C667">
            <v>0</v>
          </cell>
          <cell r="D667">
            <v>0</v>
          </cell>
          <cell r="Z667">
            <v>0</v>
          </cell>
        </row>
        <row r="668">
          <cell r="C668">
            <v>0</v>
          </cell>
          <cell r="D668">
            <v>0</v>
          </cell>
          <cell r="Z668">
            <v>0</v>
          </cell>
        </row>
        <row r="669">
          <cell r="C669">
            <v>0</v>
          </cell>
          <cell r="D669">
            <v>0</v>
          </cell>
          <cell r="Z669">
            <v>0</v>
          </cell>
        </row>
        <row r="670">
          <cell r="C670">
            <v>0</v>
          </cell>
          <cell r="D670">
            <v>0</v>
          </cell>
          <cell r="Z670">
            <v>0</v>
          </cell>
        </row>
        <row r="671">
          <cell r="C671">
            <v>0</v>
          </cell>
          <cell r="D671">
            <v>0</v>
          </cell>
          <cell r="Z671">
            <v>0</v>
          </cell>
        </row>
        <row r="672">
          <cell r="C672">
            <v>0</v>
          </cell>
          <cell r="D672">
            <v>0</v>
          </cell>
          <cell r="Z672">
            <v>0</v>
          </cell>
        </row>
        <row r="673">
          <cell r="C673">
            <v>0</v>
          </cell>
          <cell r="D673">
            <v>0</v>
          </cell>
          <cell r="Z673">
            <v>0</v>
          </cell>
        </row>
        <row r="674">
          <cell r="C674">
            <v>0</v>
          </cell>
          <cell r="D674">
            <v>0</v>
          </cell>
          <cell r="Z674">
            <v>0</v>
          </cell>
        </row>
        <row r="675">
          <cell r="C675">
            <v>0</v>
          </cell>
          <cell r="D675">
            <v>0</v>
          </cell>
          <cell r="Z675">
            <v>0</v>
          </cell>
        </row>
        <row r="676">
          <cell r="C676">
            <v>0</v>
          </cell>
          <cell r="D676">
            <v>0</v>
          </cell>
          <cell r="Z676">
            <v>0</v>
          </cell>
        </row>
        <row r="677">
          <cell r="C677">
            <v>0</v>
          </cell>
          <cell r="D677">
            <v>0</v>
          </cell>
          <cell r="Z677">
            <v>0</v>
          </cell>
        </row>
        <row r="678">
          <cell r="C678">
            <v>0</v>
          </cell>
          <cell r="D678">
            <v>0</v>
          </cell>
          <cell r="Z678">
            <v>0</v>
          </cell>
        </row>
        <row r="679">
          <cell r="C679">
            <v>0</v>
          </cell>
          <cell r="D679">
            <v>0</v>
          </cell>
          <cell r="Z679">
            <v>0</v>
          </cell>
        </row>
        <row r="680">
          <cell r="C680">
            <v>0</v>
          </cell>
          <cell r="D680">
            <v>0</v>
          </cell>
          <cell r="Z680">
            <v>0</v>
          </cell>
        </row>
        <row r="681">
          <cell r="C681">
            <v>0</v>
          </cell>
          <cell r="D681">
            <v>0</v>
          </cell>
          <cell r="Z681">
            <v>0</v>
          </cell>
        </row>
        <row r="682">
          <cell r="C682">
            <v>0</v>
          </cell>
          <cell r="D682">
            <v>0</v>
          </cell>
          <cell r="Z682">
            <v>0</v>
          </cell>
        </row>
        <row r="683">
          <cell r="C683">
            <v>0</v>
          </cell>
          <cell r="D683">
            <v>0</v>
          </cell>
          <cell r="Z683">
            <v>0</v>
          </cell>
        </row>
        <row r="684">
          <cell r="C684">
            <v>0</v>
          </cell>
          <cell r="D684">
            <v>0</v>
          </cell>
          <cell r="Z684">
            <v>0</v>
          </cell>
        </row>
        <row r="685">
          <cell r="C685">
            <v>0</v>
          </cell>
          <cell r="D685">
            <v>0</v>
          </cell>
          <cell r="Z685">
            <v>0</v>
          </cell>
        </row>
        <row r="686">
          <cell r="C686">
            <v>0</v>
          </cell>
          <cell r="D686">
            <v>0</v>
          </cell>
          <cell r="Z686">
            <v>0</v>
          </cell>
        </row>
        <row r="687">
          <cell r="C687">
            <v>0</v>
          </cell>
          <cell r="D687">
            <v>0</v>
          </cell>
          <cell r="Z687">
            <v>0</v>
          </cell>
        </row>
        <row r="688">
          <cell r="C688">
            <v>0</v>
          </cell>
          <cell r="D688">
            <v>0</v>
          </cell>
          <cell r="Z688">
            <v>0</v>
          </cell>
        </row>
        <row r="689">
          <cell r="C689">
            <v>0</v>
          </cell>
          <cell r="D689">
            <v>0</v>
          </cell>
          <cell r="Z689">
            <v>0</v>
          </cell>
        </row>
        <row r="690">
          <cell r="C690">
            <v>0</v>
          </cell>
          <cell r="D690">
            <v>0</v>
          </cell>
          <cell r="Z690">
            <v>0</v>
          </cell>
        </row>
        <row r="691">
          <cell r="C691">
            <v>0</v>
          </cell>
          <cell r="D691">
            <v>0</v>
          </cell>
          <cell r="Z691">
            <v>0</v>
          </cell>
        </row>
        <row r="692">
          <cell r="C692">
            <v>0</v>
          </cell>
          <cell r="D692">
            <v>0</v>
          </cell>
          <cell r="Z692">
            <v>0</v>
          </cell>
        </row>
        <row r="693">
          <cell r="C693">
            <v>0</v>
          </cell>
          <cell r="D693">
            <v>0</v>
          </cell>
          <cell r="Z693">
            <v>0</v>
          </cell>
        </row>
        <row r="694">
          <cell r="C694">
            <v>0</v>
          </cell>
          <cell r="D694">
            <v>0</v>
          </cell>
          <cell r="Z694">
            <v>0</v>
          </cell>
        </row>
        <row r="695">
          <cell r="C695">
            <v>0</v>
          </cell>
          <cell r="D695">
            <v>0</v>
          </cell>
          <cell r="Z695">
            <v>0</v>
          </cell>
        </row>
        <row r="696">
          <cell r="C696">
            <v>0</v>
          </cell>
          <cell r="D696">
            <v>0</v>
          </cell>
          <cell r="Z696">
            <v>0</v>
          </cell>
        </row>
        <row r="697">
          <cell r="C697">
            <v>0</v>
          </cell>
          <cell r="D697">
            <v>0</v>
          </cell>
          <cell r="Z697">
            <v>0</v>
          </cell>
        </row>
        <row r="698">
          <cell r="C698">
            <v>0</v>
          </cell>
          <cell r="D698">
            <v>0</v>
          </cell>
          <cell r="Z698">
            <v>0</v>
          </cell>
        </row>
        <row r="699">
          <cell r="C699">
            <v>0</v>
          </cell>
          <cell r="D699">
            <v>0</v>
          </cell>
          <cell r="Z699">
            <v>0</v>
          </cell>
        </row>
        <row r="700">
          <cell r="C700">
            <v>0</v>
          </cell>
          <cell r="D700">
            <v>0</v>
          </cell>
          <cell r="Z700">
            <v>0</v>
          </cell>
        </row>
        <row r="701">
          <cell r="C701">
            <v>0</v>
          </cell>
          <cell r="D701">
            <v>0</v>
          </cell>
          <cell r="Z701">
            <v>0</v>
          </cell>
        </row>
        <row r="702">
          <cell r="C702">
            <v>0</v>
          </cell>
          <cell r="D702">
            <v>0</v>
          </cell>
          <cell r="Z702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rlingieri@coopertir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tyreorder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Q32"/>
  <sheetViews>
    <sheetView topLeftCell="A4" workbookViewId="0">
      <selection activeCell="H15" sqref="H15"/>
    </sheetView>
  </sheetViews>
  <sheetFormatPr baseColWidth="10" defaultColWidth="10.81640625" defaultRowHeight="14.5" x14ac:dyDescent="0.35"/>
  <cols>
    <col min="1" max="2" width="10.81640625" style="28"/>
    <col min="3" max="3" width="21.26953125" style="28" bestFit="1" customWidth="1"/>
    <col min="4" max="16384" width="10.81640625" style="28"/>
  </cols>
  <sheetData>
    <row r="9" spans="3:5" ht="36" x14ac:dyDescent="0.8">
      <c r="C9" s="51" t="s">
        <v>1214</v>
      </c>
      <c r="D9" s="37"/>
    </row>
    <row r="10" spans="3:5" ht="28.5" x14ac:dyDescent="0.65">
      <c r="C10" s="36"/>
      <c r="D10" s="36"/>
    </row>
    <row r="11" spans="3:5" x14ac:dyDescent="0.35">
      <c r="C11" s="43" t="s">
        <v>247</v>
      </c>
      <c r="D11" s="53">
        <f>'So Kondition 18'!E6</f>
        <v>5452</v>
      </c>
    </row>
    <row r="12" spans="3:5" x14ac:dyDescent="0.35">
      <c r="C12" s="43"/>
    </row>
    <row r="13" spans="3:5" ht="28.5" x14ac:dyDescent="0.65">
      <c r="C13" s="52" t="s">
        <v>1262</v>
      </c>
      <c r="D13" s="36"/>
      <c r="E13" s="36"/>
    </row>
    <row r="14" spans="3:5" ht="28.5" x14ac:dyDescent="0.65">
      <c r="C14" s="44" t="str">
        <f>'So Kondition 18'!E13</f>
        <v xml:space="preserve"> </v>
      </c>
      <c r="D14" s="36"/>
      <c r="E14" s="36"/>
    </row>
    <row r="15" spans="3:5" ht="28.5" x14ac:dyDescent="0.65">
      <c r="C15" s="45" t="str">
        <f>'So Kondition 18'!E10</f>
        <v>36 RUE ORBE</v>
      </c>
      <c r="D15" s="36"/>
      <c r="E15" s="36"/>
    </row>
    <row r="16" spans="3:5" ht="28.5" x14ac:dyDescent="0.65">
      <c r="C16" s="44" t="str">
        <f>'So Kondition 18'!E11</f>
        <v>1400 YVERDON-LES-BAINS</v>
      </c>
      <c r="D16" s="36"/>
      <c r="E16" s="36"/>
    </row>
    <row r="17" spans="3:17" ht="28.5" x14ac:dyDescent="0.65">
      <c r="C17" s="36"/>
      <c r="D17" s="36"/>
      <c r="E17" s="36"/>
    </row>
    <row r="18" spans="3:17" ht="28.5" x14ac:dyDescent="0.65">
      <c r="D18" s="36"/>
      <c r="E18" s="36"/>
      <c r="Q18" s="236"/>
    </row>
    <row r="19" spans="3:17" ht="28.5" x14ac:dyDescent="0.65">
      <c r="C19" s="43" t="s">
        <v>246</v>
      </c>
      <c r="D19" s="36"/>
      <c r="E19" s="36"/>
      <c r="H19" s="28">
        <v>64</v>
      </c>
    </row>
    <row r="20" spans="3:17" ht="15" customHeight="1" x14ac:dyDescent="0.65">
      <c r="C20" s="115" t="str">
        <f>VLOOKUP('So Kondition 18'!$E$6,[3]Adressen!$B$4:$S$903,18,FALSE)</f>
        <v xml:space="preserve"> </v>
      </c>
      <c r="D20" s="36"/>
      <c r="E20" s="36"/>
    </row>
    <row r="21" spans="3:17" ht="15" customHeight="1" x14ac:dyDescent="0.65">
      <c r="C21" s="115" t="str">
        <f>VLOOKUP('So Kondition 18'!$E$6,[3]Adressen!$B$4:$T$903,19,FALSE)</f>
        <v>PKW / SUV / VAN unverändert zu 1. September 2017</v>
      </c>
      <c r="D21" s="36"/>
      <c r="E21" s="36"/>
    </row>
    <row r="22" spans="3:17" ht="15" customHeight="1" x14ac:dyDescent="0.65">
      <c r="C22" s="115" t="str">
        <f>VLOOKUP('So Kondition 18'!$E$6,[3]Adressen!$B$4:$AM$903,20,FALSE)</f>
        <v xml:space="preserve">Cooper 4x4 „Off Road“, Preisanpassung 1.5% </v>
      </c>
      <c r="D22" s="36"/>
      <c r="E22" s="36"/>
    </row>
    <row r="23" spans="3:17" ht="28.5" x14ac:dyDescent="0.65">
      <c r="C23" s="36"/>
      <c r="D23" s="36"/>
      <c r="E23" s="36"/>
    </row>
    <row r="24" spans="3:17" ht="28.5" x14ac:dyDescent="0.65">
      <c r="C24" s="36"/>
      <c r="D24" s="36"/>
      <c r="E24" s="36"/>
    </row>
    <row r="25" spans="3:17" ht="26.15" customHeight="1" x14ac:dyDescent="0.65">
      <c r="C25" s="46" t="s">
        <v>21</v>
      </c>
      <c r="D25" s="29"/>
      <c r="E25" s="36"/>
    </row>
    <row r="26" spans="3:17" ht="21" customHeight="1" x14ac:dyDescent="0.65">
      <c r="C26" s="50" t="str">
        <f>VLOOKUP('So Kondition 18'!N7,[1]Konditionen!A89:D94,2,FALSE)</f>
        <v>Steve Krattinger</v>
      </c>
      <c r="D26" s="29"/>
      <c r="E26" s="36"/>
    </row>
    <row r="27" spans="3:17" s="39" customFormat="1" ht="15" customHeight="1" x14ac:dyDescent="0.35">
      <c r="C27" s="47" t="s">
        <v>227</v>
      </c>
      <c r="D27" s="30"/>
      <c r="E27" s="38"/>
    </row>
    <row r="28" spans="3:17" s="39" customFormat="1" ht="15" customHeight="1" x14ac:dyDescent="0.35">
      <c r="C28" s="47" t="s">
        <v>228</v>
      </c>
      <c r="D28" s="30"/>
      <c r="E28" s="38"/>
    </row>
    <row r="29" spans="3:17" s="39" customFormat="1" ht="15" customHeight="1" x14ac:dyDescent="0.35">
      <c r="C29" s="47"/>
      <c r="D29" s="30"/>
      <c r="E29" s="38"/>
    </row>
    <row r="30" spans="3:17" s="39" customFormat="1" ht="15" customHeight="1" x14ac:dyDescent="0.35">
      <c r="C30" s="48" t="s">
        <v>243</v>
      </c>
      <c r="D30" s="38"/>
      <c r="E30" s="38"/>
    </row>
    <row r="31" spans="3:17" ht="16" customHeight="1" x14ac:dyDescent="0.65">
      <c r="C31" s="49" t="str">
        <f>VLOOKUP('So Kondition 18'!N7,[1]Konditionen!A89:D94,3,FALSE)</f>
        <v>079 245 18 79</v>
      </c>
      <c r="E31" s="36"/>
    </row>
    <row r="32" spans="3:17" ht="20" x14ac:dyDescent="0.35">
      <c r="C32" s="40" t="str">
        <f>VLOOKUP('So Kondition 18'!N7,[1]Konditionen!A89:D94,4,FALSE)</f>
        <v>skrattinger@coopertire.com</v>
      </c>
    </row>
  </sheetData>
  <hyperlinks>
    <hyperlink ref="C32" r:id="rId1" display="mverlingieri@coopertire.com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5"/>
  <sheetViews>
    <sheetView topLeftCell="A4" zoomScaleNormal="100" workbookViewId="0">
      <selection activeCell="E8" sqref="E8"/>
    </sheetView>
  </sheetViews>
  <sheetFormatPr baseColWidth="10" defaultColWidth="10.81640625" defaultRowHeight="14.5" outlineLevelCol="1" x14ac:dyDescent="0.35"/>
  <cols>
    <col min="1" max="1" width="6" style="28" customWidth="1"/>
    <col min="2" max="2" width="10.81640625" style="28"/>
    <col min="3" max="3" width="4.1796875" style="28" customWidth="1"/>
    <col min="4" max="4" width="4.453125" style="28" customWidth="1"/>
    <col min="5" max="6" width="10.81640625" style="28"/>
    <col min="7" max="11" width="11.1796875" style="28" customWidth="1"/>
    <col min="12" max="12" width="11.1796875" style="28" hidden="1" customWidth="1" outlineLevel="1"/>
    <col min="13" max="13" width="3.453125" style="28" customWidth="1" collapsed="1"/>
    <col min="14" max="14" width="8.26953125" style="28" customWidth="1"/>
    <col min="15" max="15" width="7.7265625" style="28" customWidth="1"/>
    <col min="16" max="16" width="2" style="28" customWidth="1"/>
    <col min="17" max="17" width="3.81640625" style="28" customWidth="1"/>
    <col min="18" max="18" width="10.81640625" style="28"/>
    <col min="19" max="19" width="12" style="28" customWidth="1"/>
    <col min="20" max="16384" width="10.81640625" style="28"/>
  </cols>
  <sheetData>
    <row r="1" spans="1:19" x14ac:dyDescent="0.3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x14ac:dyDescent="0.35">
      <c r="A2" s="54"/>
      <c r="B2" s="54"/>
      <c r="C2" s="54"/>
      <c r="D2" s="54"/>
      <c r="E2" s="54"/>
      <c r="F2" s="54"/>
      <c r="G2" s="54"/>
      <c r="H2" s="55"/>
      <c r="I2" s="55"/>
      <c r="J2" s="55"/>
      <c r="K2" s="293"/>
      <c r="L2" s="293"/>
      <c r="M2" s="56"/>
      <c r="N2" s="42"/>
    </row>
    <row r="3" spans="1:19" x14ac:dyDescent="0.35">
      <c r="A3" s="54"/>
      <c r="B3" s="54"/>
      <c r="C3" s="54"/>
      <c r="D3" s="54"/>
      <c r="E3" s="54"/>
      <c r="F3" s="54"/>
      <c r="G3" s="54"/>
      <c r="H3" s="55"/>
      <c r="I3" s="55"/>
      <c r="J3" s="55"/>
      <c r="K3" s="293"/>
      <c r="L3" s="293"/>
      <c r="M3" s="56"/>
      <c r="N3" s="42"/>
    </row>
    <row r="4" spans="1:19" x14ac:dyDescent="0.35">
      <c r="A4" s="54"/>
      <c r="B4" s="54"/>
      <c r="C4" s="54"/>
      <c r="D4" s="54"/>
      <c r="E4" s="54"/>
      <c r="F4" s="54"/>
      <c r="G4" s="54"/>
      <c r="H4" s="55"/>
      <c r="I4" s="55"/>
      <c r="J4" s="55"/>
      <c r="K4" s="293"/>
      <c r="L4" s="293"/>
      <c r="M4" s="56"/>
      <c r="N4" s="42"/>
      <c r="O4" s="42"/>
      <c r="P4" s="42"/>
      <c r="Q4" s="42"/>
      <c r="R4" s="42"/>
      <c r="S4" s="42"/>
    </row>
    <row r="5" spans="1:19" x14ac:dyDescent="0.35">
      <c r="A5" s="54"/>
      <c r="B5" s="54"/>
      <c r="C5" s="54"/>
      <c r="D5" s="54"/>
      <c r="E5" s="54"/>
      <c r="F5" s="54"/>
      <c r="G5" s="54"/>
      <c r="H5" s="55"/>
      <c r="I5" s="55"/>
      <c r="J5" s="55"/>
      <c r="K5" s="138"/>
      <c r="L5" s="138"/>
      <c r="M5" s="56"/>
      <c r="N5" s="93"/>
      <c r="O5" s="93"/>
      <c r="P5" s="93"/>
      <c r="Q5" s="93"/>
      <c r="R5" s="93"/>
      <c r="S5" s="93"/>
    </row>
    <row r="6" spans="1:19" x14ac:dyDescent="0.35">
      <c r="A6" s="64" t="s">
        <v>3</v>
      </c>
      <c r="B6" s="71"/>
      <c r="C6" s="72"/>
      <c r="D6" s="72"/>
      <c r="E6" s="156">
        <v>5452</v>
      </c>
      <c r="F6" s="294" t="str">
        <f>VLOOKUP(E6,[3]Adressen!B4:L905,2,FALSE)</f>
        <v>RETAILER PLUS LARGE STG</v>
      </c>
      <c r="G6" s="241"/>
      <c r="H6" s="241"/>
      <c r="I6" s="94"/>
      <c r="J6" s="64" t="s">
        <v>241</v>
      </c>
      <c r="K6" s="295">
        <v>43070</v>
      </c>
      <c r="L6" s="296"/>
      <c r="M6" s="297"/>
      <c r="N6" s="127"/>
    </row>
    <row r="7" spans="1:19" x14ac:dyDescent="0.35">
      <c r="A7" s="64"/>
      <c r="B7" s="64"/>
      <c r="C7" s="59"/>
      <c r="D7" s="59"/>
      <c r="E7" s="95"/>
      <c r="F7" s="57"/>
      <c r="G7" s="95"/>
      <c r="H7" s="95"/>
      <c r="I7" s="96"/>
      <c r="J7" s="64" t="s">
        <v>250</v>
      </c>
      <c r="K7" s="298" t="str">
        <f>VLOOKUP(N7,[1]Konditionen!A89:D94,2,FALSE)</f>
        <v>Steve Krattinger</v>
      </c>
      <c r="L7" s="254"/>
      <c r="M7" s="299"/>
      <c r="N7" s="128">
        <f>VLOOKUP(E6,[3]Adressen!B4:S899,15,FALSE)</f>
        <v>55</v>
      </c>
    </row>
    <row r="8" spans="1:19" x14ac:dyDescent="0.35">
      <c r="A8" s="64" t="s">
        <v>12</v>
      </c>
      <c r="B8" s="64"/>
      <c r="C8" s="64"/>
      <c r="D8" s="64"/>
      <c r="E8" s="84" t="s">
        <v>1263</v>
      </c>
      <c r="F8" s="97"/>
      <c r="G8" s="97"/>
      <c r="H8" s="97"/>
      <c r="I8" s="61"/>
      <c r="J8" s="64" t="s">
        <v>245</v>
      </c>
      <c r="K8" s="300" t="str">
        <f>VLOOKUP(N7,[1]Konditionen!$A$89:$D$94,3,FALSE)</f>
        <v>079 245 18 79</v>
      </c>
      <c r="L8" s="296"/>
      <c r="M8" s="297"/>
      <c r="N8" s="96"/>
    </row>
    <row r="9" spans="1:19" x14ac:dyDescent="0.35">
      <c r="A9" s="64"/>
      <c r="B9" s="64"/>
      <c r="C9" s="59"/>
      <c r="D9" s="64"/>
      <c r="E9" s="301" t="str">
        <f>VLOOKUP(E6,[3]Adressen!B4:N905,9,FALSE)</f>
        <v xml:space="preserve"> </v>
      </c>
      <c r="F9" s="302"/>
      <c r="G9" s="302"/>
      <c r="H9" s="302"/>
      <c r="I9" s="62"/>
      <c r="J9" s="98"/>
      <c r="K9" s="96"/>
      <c r="L9" s="96"/>
      <c r="M9" s="65"/>
      <c r="N9" s="96"/>
      <c r="O9" s="303" t="s">
        <v>1214</v>
      </c>
      <c r="P9" s="304"/>
      <c r="Q9" s="304"/>
      <c r="R9" s="304"/>
      <c r="S9" s="304"/>
    </row>
    <row r="10" spans="1:19" x14ac:dyDescent="0.35">
      <c r="A10" s="64" t="s">
        <v>8</v>
      </c>
      <c r="B10" s="64"/>
      <c r="C10" s="64"/>
      <c r="D10" s="64"/>
      <c r="E10" s="305" t="str">
        <f>VLOOKUP(E6,[3]Adressen!B4:N905,7,FALSE)</f>
        <v>36 RUE ORBE</v>
      </c>
      <c r="F10" s="302"/>
      <c r="G10" s="302"/>
      <c r="H10" s="302"/>
      <c r="I10" s="96"/>
      <c r="J10" s="64" t="s">
        <v>225</v>
      </c>
      <c r="K10" s="84" t="str">
        <f>VLOOKUP(E6,[3]Adressen!B4:M905,11,FALSE)</f>
        <v xml:space="preserve"> </v>
      </c>
      <c r="L10" s="66"/>
      <c r="M10" s="66"/>
      <c r="N10" s="96"/>
      <c r="O10" s="304"/>
      <c r="P10" s="304"/>
      <c r="Q10" s="304"/>
      <c r="R10" s="304"/>
      <c r="S10" s="304"/>
    </row>
    <row r="11" spans="1:19" x14ac:dyDescent="0.35">
      <c r="A11" s="64" t="s">
        <v>10</v>
      </c>
      <c r="B11" s="64"/>
      <c r="C11" s="64"/>
      <c r="D11" s="64"/>
      <c r="E11" s="139" t="str">
        <f>VLOOKUP(E6,[3]Adressen!B4:N905,8,FALSE)</f>
        <v>1400 YVERDON-LES-BAINS</v>
      </c>
      <c r="F11" s="85"/>
      <c r="G11" s="140"/>
      <c r="H11" s="140"/>
      <c r="I11" s="96"/>
      <c r="J11" s="64" t="s">
        <v>14</v>
      </c>
      <c r="K11" s="67" t="str">
        <f>VLOOKUP(E6,[3]Adressen!B4:M905,10,FALSE)</f>
        <v>024 426 49 47</v>
      </c>
      <c r="L11" s="67"/>
      <c r="M11" s="67"/>
      <c r="N11" s="96"/>
      <c r="O11" s="304"/>
      <c r="P11" s="304"/>
      <c r="Q11" s="304"/>
      <c r="R11" s="304"/>
      <c r="S11" s="304"/>
    </row>
    <row r="12" spans="1:19" x14ac:dyDescent="0.35">
      <c r="A12" s="64"/>
      <c r="B12" s="64"/>
      <c r="C12" s="64"/>
      <c r="D12" s="64"/>
      <c r="E12" s="86"/>
      <c r="F12" s="64"/>
      <c r="G12" s="95"/>
      <c r="H12" s="95"/>
      <c r="I12" s="96"/>
      <c r="J12" s="64"/>
      <c r="K12" s="64"/>
      <c r="L12" s="61"/>
      <c r="M12" s="64"/>
      <c r="N12" s="96"/>
      <c r="O12" s="91"/>
      <c r="P12" s="91"/>
      <c r="Q12" s="91"/>
      <c r="R12" s="91"/>
      <c r="S12" s="91"/>
    </row>
    <row r="13" spans="1:19" x14ac:dyDescent="0.35">
      <c r="A13" s="64" t="s">
        <v>4</v>
      </c>
      <c r="B13" s="70"/>
      <c r="C13" s="64"/>
      <c r="D13" s="64"/>
      <c r="E13" s="306" t="str">
        <f>VLOOKUP(E6,[3]Adressen!B4:M905,6,FALSE)</f>
        <v xml:space="preserve"> </v>
      </c>
      <c r="F13" s="306"/>
      <c r="G13" s="306"/>
      <c r="H13" s="87"/>
      <c r="I13" s="63"/>
      <c r="J13" s="64" t="s">
        <v>13</v>
      </c>
      <c r="K13" s="88" t="str">
        <f>VLOOKUP(E6,[3]Adressen!B4:M905,12,FALSE)</f>
        <v>info@kiki-pneus.ch</v>
      </c>
      <c r="L13" s="141"/>
      <c r="M13" s="68"/>
      <c r="N13" s="96"/>
      <c r="O13" s="307" t="s">
        <v>1258</v>
      </c>
      <c r="P13" s="265"/>
      <c r="Q13" s="265"/>
      <c r="R13" s="265"/>
      <c r="S13" s="265"/>
    </row>
    <row r="14" spans="1:19" x14ac:dyDescent="0.35">
      <c r="A14" s="70" t="s">
        <v>0</v>
      </c>
      <c r="B14" s="70"/>
      <c r="C14" s="70"/>
      <c r="D14" s="70"/>
      <c r="E14" s="139" t="s">
        <v>99</v>
      </c>
      <c r="F14" s="89"/>
      <c r="G14" s="89"/>
      <c r="H14" s="90"/>
      <c r="I14" s="63"/>
      <c r="J14" s="64" t="s">
        <v>13</v>
      </c>
      <c r="K14" s="88">
        <f>VLOOKUP(E6,[3]Adressen!B4:Z997,13,FALSE)</f>
        <v>0</v>
      </c>
      <c r="L14" s="132"/>
      <c r="M14" s="69"/>
      <c r="N14" s="96"/>
      <c r="O14" s="231" t="s">
        <v>1259</v>
      </c>
      <c r="P14" s="232"/>
      <c r="Q14" s="232"/>
      <c r="R14" s="232" t="str">
        <f>VLOOKUP(E6,[3]Adressen!$B$4:$AE$898,29,FALSE)</f>
        <v xml:space="preserve"> </v>
      </c>
      <c r="S14" s="233"/>
    </row>
    <row r="15" spans="1:19" x14ac:dyDescent="0.35">
      <c r="A15" s="70"/>
      <c r="B15" s="70"/>
      <c r="C15" s="70"/>
      <c r="D15" s="70"/>
      <c r="E15" s="59"/>
      <c r="F15" s="113"/>
      <c r="G15" s="113"/>
      <c r="H15" s="72"/>
      <c r="I15" s="63"/>
      <c r="J15" s="64"/>
      <c r="K15" s="81"/>
      <c r="L15" s="136"/>
      <c r="M15" s="82"/>
      <c r="N15" s="96"/>
      <c r="O15" s="228"/>
      <c r="P15" s="229"/>
      <c r="Q15" s="229"/>
      <c r="R15" s="229"/>
      <c r="S15" s="230"/>
    </row>
    <row r="16" spans="1:19" x14ac:dyDescent="0.35">
      <c r="A16" s="70"/>
      <c r="B16" s="70"/>
      <c r="C16" s="70"/>
      <c r="D16" s="70"/>
      <c r="E16" s="78"/>
      <c r="F16" s="79"/>
      <c r="G16" s="79"/>
      <c r="H16" s="80"/>
      <c r="I16" s="63"/>
      <c r="J16" s="64"/>
      <c r="K16" s="81"/>
      <c r="L16" s="136"/>
      <c r="M16" s="82"/>
      <c r="N16" s="96"/>
      <c r="O16" s="93"/>
      <c r="P16" s="93"/>
      <c r="Q16" s="93"/>
      <c r="R16" s="93"/>
      <c r="S16" s="93"/>
    </row>
    <row r="17" spans="1:19" ht="23" x14ac:dyDescent="0.35">
      <c r="A17" s="291" t="s">
        <v>2</v>
      </c>
      <c r="B17" s="291"/>
      <c r="C17" s="292"/>
      <c r="D17" s="292"/>
      <c r="E17" s="292"/>
      <c r="F17" s="83"/>
      <c r="G17" s="108" t="s">
        <v>268</v>
      </c>
      <c r="H17" s="116" t="s">
        <v>253</v>
      </c>
      <c r="I17" s="117" t="s">
        <v>264</v>
      </c>
      <c r="J17" s="118" t="s">
        <v>1</v>
      </c>
      <c r="K17" s="108" t="s">
        <v>262</v>
      </c>
      <c r="L17" s="108" t="s">
        <v>269</v>
      </c>
      <c r="M17" s="57"/>
      <c r="N17" s="96"/>
      <c r="O17" s="265" t="s">
        <v>255</v>
      </c>
      <c r="P17" s="265"/>
      <c r="Q17" s="265"/>
      <c r="R17" s="265"/>
      <c r="S17" s="265"/>
    </row>
    <row r="18" spans="1:19" ht="14.5" customHeight="1" x14ac:dyDescent="0.35">
      <c r="A18" s="104">
        <v>6500</v>
      </c>
      <c r="B18" s="239" t="s">
        <v>950</v>
      </c>
      <c r="C18" s="239"/>
      <c r="D18" s="239"/>
      <c r="E18" s="239"/>
      <c r="F18" s="105" t="str">
        <f>[1]Konditionen!B3</f>
        <v>TR / HR / VR</v>
      </c>
      <c r="G18" s="74">
        <f>VLOOKUP($F$6,[1]Konditionen!$A$4:$R$20,2,FALSE)</f>
        <v>0.56999999999999995</v>
      </c>
      <c r="H18" s="122">
        <f>$Q$18</f>
        <v>0.05</v>
      </c>
      <c r="I18" s="112">
        <f>G18+((1-G18)*H18)</f>
        <v>0.59149999999999991</v>
      </c>
      <c r="J18" s="119">
        <f>$R$27</f>
        <v>0.03</v>
      </c>
      <c r="K18" s="75">
        <f>I18+(1-I18)*$R$27</f>
        <v>0.60375499999999993</v>
      </c>
      <c r="L18" s="75">
        <f>K18+(1-K18)*$Q$35</f>
        <v>0.61960479999999996</v>
      </c>
      <c r="M18" s="283" t="s">
        <v>6</v>
      </c>
      <c r="N18" s="96"/>
      <c r="O18" s="106" t="s">
        <v>20</v>
      </c>
      <c r="P18" s="107" t="s">
        <v>19</v>
      </c>
      <c r="Q18" s="73">
        <v>0.05</v>
      </c>
      <c r="R18" s="286" t="str">
        <f>VLOOKUP($F$6,[1]Konditionen!$A$46:$D$64,2,FALSE)</f>
        <v>Gültig ab 40 Reifen p. Betrieb</v>
      </c>
      <c r="S18" s="286"/>
    </row>
    <row r="19" spans="1:19" x14ac:dyDescent="0.35">
      <c r="A19" s="104">
        <v>6500</v>
      </c>
      <c r="B19" s="239" t="s">
        <v>950</v>
      </c>
      <c r="C19" s="239"/>
      <c r="D19" s="239"/>
      <c r="E19" s="239"/>
      <c r="F19" s="105" t="str">
        <f>[1]Konditionen!C3</f>
        <v>W Y Z</v>
      </c>
      <c r="G19" s="74">
        <f>VLOOKUP($F$6,[1]Konditionen!$A$4:$R$20,3,FALSE)</f>
        <v>0.56999999999999995</v>
      </c>
      <c r="H19" s="122">
        <f>$Q$18</f>
        <v>0.05</v>
      </c>
      <c r="I19" s="112">
        <f t="shared" ref="I19:I22" si="0">G19+((1-G19)*H19)</f>
        <v>0.59149999999999991</v>
      </c>
      <c r="J19" s="119">
        <f t="shared" ref="J19:J22" si="1">$R$27</f>
        <v>0.03</v>
      </c>
      <c r="K19" s="75">
        <f t="shared" ref="K19:K22" si="2">I19+(1-I19)*$R$27</f>
        <v>0.60375499999999993</v>
      </c>
      <c r="L19" s="75">
        <f>K19+(1-K19)*$Q$35</f>
        <v>0.61960479999999996</v>
      </c>
      <c r="M19" s="283"/>
      <c r="N19" s="96"/>
      <c r="O19" s="106" t="s">
        <v>20</v>
      </c>
      <c r="P19" s="107" t="s">
        <v>19</v>
      </c>
      <c r="Q19" s="73">
        <v>0.04</v>
      </c>
      <c r="R19" s="286" t="str">
        <f>VLOOKUP($F$6,[1]Konditionen!$A$46:$D$64,3,FALSE)</f>
        <v xml:space="preserve"> </v>
      </c>
      <c r="S19" s="286"/>
    </row>
    <row r="20" spans="1:19" x14ac:dyDescent="0.35">
      <c r="A20" s="104">
        <v>6600</v>
      </c>
      <c r="B20" s="239" t="s">
        <v>951</v>
      </c>
      <c r="C20" s="239"/>
      <c r="D20" s="239"/>
      <c r="E20" s="239"/>
      <c r="F20" s="105" t="str">
        <f>[1]Konditionen!D3</f>
        <v>4 x 4</v>
      </c>
      <c r="G20" s="74">
        <f>VLOOKUP($F$6,[1]Konditionen!$A$4:$R$20,4,FALSE)</f>
        <v>0.56000000000000005</v>
      </c>
      <c r="H20" s="122">
        <f>$Q$18</f>
        <v>0.05</v>
      </c>
      <c r="I20" s="112">
        <f t="shared" si="0"/>
        <v>0.58200000000000007</v>
      </c>
      <c r="J20" s="119">
        <f t="shared" si="1"/>
        <v>0.03</v>
      </c>
      <c r="K20" s="75">
        <f t="shared" si="2"/>
        <v>0.59454000000000007</v>
      </c>
      <c r="L20" s="75">
        <f>K20+(1-K20)*$Q$35</f>
        <v>0.61075840000000003</v>
      </c>
      <c r="M20" s="283"/>
      <c r="N20" s="96"/>
      <c r="O20" s="106" t="s">
        <v>20</v>
      </c>
      <c r="P20" s="107" t="s">
        <v>19</v>
      </c>
      <c r="Q20" s="73">
        <v>0.03</v>
      </c>
      <c r="R20" s="286" t="str">
        <f>VLOOKUP($F$6,[1]Konditionen!$A$46:$D$64,4,FALSE)</f>
        <v xml:space="preserve"> </v>
      </c>
      <c r="S20" s="287"/>
    </row>
    <row r="21" spans="1:19" x14ac:dyDescent="0.35">
      <c r="A21" s="104">
        <v>6600</v>
      </c>
      <c r="B21" s="239" t="s">
        <v>951</v>
      </c>
      <c r="C21" s="239"/>
      <c r="D21" s="239"/>
      <c r="E21" s="239"/>
      <c r="F21" s="105" t="str">
        <f>[1]Konditionen!E3</f>
        <v>SUV</v>
      </c>
      <c r="G21" s="74">
        <f>VLOOKUP($F$6,[1]Konditionen!$A$4:$R$20,5,FALSE)</f>
        <v>0.56000000000000005</v>
      </c>
      <c r="H21" s="122">
        <f>$Q$18</f>
        <v>0.05</v>
      </c>
      <c r="I21" s="112">
        <f t="shared" si="0"/>
        <v>0.58200000000000007</v>
      </c>
      <c r="J21" s="119">
        <f t="shared" si="1"/>
        <v>0.03</v>
      </c>
      <c r="K21" s="75">
        <f t="shared" si="2"/>
        <v>0.59454000000000007</v>
      </c>
      <c r="L21" s="75">
        <f>K21+(1-K21)*$Q$35</f>
        <v>0.61075840000000003</v>
      </c>
      <c r="M21" s="283"/>
      <c r="N21" s="96"/>
      <c r="O21" s="288" t="s">
        <v>251</v>
      </c>
      <c r="P21" s="289"/>
      <c r="Q21" s="289"/>
      <c r="R21" s="289"/>
      <c r="S21" s="290"/>
    </row>
    <row r="22" spans="1:19" x14ac:dyDescent="0.35">
      <c r="A22" s="104">
        <v>1100</v>
      </c>
      <c r="B22" s="239" t="s">
        <v>952</v>
      </c>
      <c r="C22" s="239"/>
      <c r="D22" s="239"/>
      <c r="E22" s="239"/>
      <c r="F22" s="105" t="str">
        <f>[1]Konditionen!F3</f>
        <v>VAN</v>
      </c>
      <c r="G22" s="74">
        <f>VLOOKUP($F$6,[1]Konditionen!$A$4:$R$20,6,FALSE)</f>
        <v>0.5625</v>
      </c>
      <c r="H22" s="122">
        <f>$Q$18</f>
        <v>0.05</v>
      </c>
      <c r="I22" s="112">
        <f t="shared" si="0"/>
        <v>0.58437499999999998</v>
      </c>
      <c r="J22" s="119">
        <f t="shared" si="1"/>
        <v>0.03</v>
      </c>
      <c r="K22" s="75">
        <f t="shared" si="2"/>
        <v>0.59684375000000001</v>
      </c>
      <c r="L22" s="75">
        <f>K22+(1-K22)*$Q$35</f>
        <v>0.61297000000000001</v>
      </c>
      <c r="M22" s="283"/>
      <c r="N22" s="96"/>
      <c r="O22" s="111" t="s">
        <v>20</v>
      </c>
      <c r="P22" s="92" t="s">
        <v>19</v>
      </c>
      <c r="Q22" s="101">
        <v>0.08</v>
      </c>
      <c r="R22" s="256" t="s">
        <v>226</v>
      </c>
      <c r="S22" s="278"/>
    </row>
    <row r="23" spans="1:19" ht="7" customHeight="1" x14ac:dyDescent="0.35">
      <c r="A23" s="76"/>
      <c r="B23" s="64"/>
      <c r="C23" s="64"/>
      <c r="D23" s="64"/>
      <c r="E23" s="64"/>
      <c r="F23" s="61"/>
      <c r="G23" s="61"/>
      <c r="H23" s="120"/>
      <c r="I23" s="61"/>
      <c r="J23" s="120"/>
      <c r="K23" s="61"/>
      <c r="L23" s="61"/>
      <c r="M23" s="129"/>
      <c r="N23" s="130"/>
      <c r="O23" s="135"/>
      <c r="P23" s="135"/>
      <c r="Q23" s="135"/>
      <c r="R23" s="135"/>
      <c r="S23" s="136"/>
    </row>
    <row r="24" spans="1:19" ht="7" customHeight="1" x14ac:dyDescent="0.35">
      <c r="A24" s="76"/>
      <c r="B24" s="64"/>
      <c r="C24" s="64"/>
      <c r="D24" s="64"/>
      <c r="E24" s="64"/>
      <c r="F24" s="61"/>
      <c r="G24" s="61"/>
      <c r="H24" s="120"/>
      <c r="I24" s="61"/>
      <c r="J24" s="120"/>
      <c r="K24" s="61"/>
      <c r="L24" s="61"/>
      <c r="M24" s="129"/>
      <c r="N24" s="130"/>
      <c r="O24" s="279"/>
      <c r="P24" s="279"/>
      <c r="Q24" s="279"/>
      <c r="R24" s="279"/>
      <c r="S24" s="280"/>
    </row>
    <row r="25" spans="1:19" ht="23" x14ac:dyDescent="0.35">
      <c r="A25" s="281" t="s">
        <v>15</v>
      </c>
      <c r="B25" s="281"/>
      <c r="C25" s="282"/>
      <c r="D25" s="282"/>
      <c r="E25" s="282"/>
      <c r="F25" s="83"/>
      <c r="G25" s="108" t="s">
        <v>268</v>
      </c>
      <c r="H25" s="123" t="s">
        <v>253</v>
      </c>
      <c r="I25" s="117" t="s">
        <v>264</v>
      </c>
      <c r="J25" s="121" t="s">
        <v>1</v>
      </c>
      <c r="K25" s="108" t="s">
        <v>262</v>
      </c>
      <c r="L25" s="108" t="s">
        <v>269</v>
      </c>
      <c r="M25" s="131"/>
      <c r="N25" s="130"/>
      <c r="O25" s="265" t="s">
        <v>272</v>
      </c>
      <c r="P25" s="265"/>
      <c r="Q25" s="266"/>
      <c r="R25" s="266"/>
      <c r="S25" s="266"/>
    </row>
    <row r="26" spans="1:19" ht="14.5" customHeight="1" x14ac:dyDescent="0.35">
      <c r="A26" s="104">
        <v>1400</v>
      </c>
      <c r="B26" s="239" t="s">
        <v>950</v>
      </c>
      <c r="C26" s="239"/>
      <c r="D26" s="239"/>
      <c r="E26" s="239"/>
      <c r="F26" s="108" t="str">
        <f>[1]Konditionen!B23</f>
        <v>TR / HR / VR</v>
      </c>
      <c r="G26" s="74">
        <f>VLOOKUP($F$6,[1]Konditionen!$A$24:$R$43,2,FALSE)</f>
        <v>0.49</v>
      </c>
      <c r="H26" s="122">
        <f>$Q$18</f>
        <v>0.05</v>
      </c>
      <c r="I26" s="114">
        <f>G26+((1-G26)*H26)</f>
        <v>0.51549999999999996</v>
      </c>
      <c r="J26" s="119">
        <f>$R$27</f>
        <v>0.03</v>
      </c>
      <c r="K26" s="75">
        <f>I26+(1-I26)*$R$27</f>
        <v>0.53003499999999992</v>
      </c>
      <c r="L26" s="75">
        <f>K26+(1-K26)*$Q$35</f>
        <v>0.54883359999999992</v>
      </c>
      <c r="M26" s="283" t="s">
        <v>6</v>
      </c>
      <c r="N26" s="96"/>
      <c r="O26" s="284" t="s">
        <v>256</v>
      </c>
      <c r="P26" s="284"/>
      <c r="Q26" s="285"/>
      <c r="R26" s="285"/>
      <c r="S26" s="285"/>
    </row>
    <row r="27" spans="1:19" x14ac:dyDescent="0.35">
      <c r="A27" s="104">
        <v>1500</v>
      </c>
      <c r="B27" s="239" t="s">
        <v>950</v>
      </c>
      <c r="C27" s="239"/>
      <c r="D27" s="239"/>
      <c r="E27" s="239"/>
      <c r="F27" s="108" t="str">
        <f>[1]Konditionen!C23</f>
        <v>W Y Z</v>
      </c>
      <c r="G27" s="74">
        <f>VLOOKUP($F$6,[1]Konditionen!$A$24:$R$43,3,FALSE)</f>
        <v>0.49</v>
      </c>
      <c r="H27" s="124">
        <f>$Q$18</f>
        <v>0.05</v>
      </c>
      <c r="I27" s="114">
        <f t="shared" ref="I27:I30" si="3">G27+((1-G27)*H27)</f>
        <v>0.51549999999999996</v>
      </c>
      <c r="J27" s="119">
        <f t="shared" ref="J27:J30" si="4">$R$27</f>
        <v>0.03</v>
      </c>
      <c r="K27" s="75">
        <f t="shared" ref="K27:K30" si="5">I27+(1-I27)*$R$27</f>
        <v>0.53003499999999992</v>
      </c>
      <c r="L27" s="75">
        <f>K27+(1-K27)*$Q$35</f>
        <v>0.54883359999999992</v>
      </c>
      <c r="M27" s="283"/>
      <c r="N27" s="96"/>
      <c r="O27" s="240" t="s">
        <v>18</v>
      </c>
      <c r="P27" s="240"/>
      <c r="Q27" s="240"/>
      <c r="R27" s="277">
        <v>0.03</v>
      </c>
      <c r="S27" s="241"/>
    </row>
    <row r="28" spans="1:19" x14ac:dyDescent="0.35">
      <c r="A28" s="104">
        <v>1600</v>
      </c>
      <c r="B28" s="239" t="s">
        <v>951</v>
      </c>
      <c r="C28" s="239"/>
      <c r="D28" s="239"/>
      <c r="E28" s="239"/>
      <c r="F28" s="108" t="str">
        <f>[1]Konditionen!D23</f>
        <v>4 x 4 / SUV</v>
      </c>
      <c r="G28" s="74">
        <f>VLOOKUP($F$6,[1]Konditionen!$A$24:$R$43,4,FALSE)</f>
        <v>0.48499999999999999</v>
      </c>
      <c r="H28" s="124">
        <f>$Q$18</f>
        <v>0.05</v>
      </c>
      <c r="I28" s="114">
        <f t="shared" si="3"/>
        <v>0.51075000000000004</v>
      </c>
      <c r="J28" s="119">
        <f t="shared" si="4"/>
        <v>0.03</v>
      </c>
      <c r="K28" s="75">
        <f t="shared" si="5"/>
        <v>0.52542750000000005</v>
      </c>
      <c r="L28" s="75">
        <f>K28+(1-K28)*$Q$35</f>
        <v>0.54441040000000007</v>
      </c>
      <c r="M28" s="283"/>
      <c r="N28" s="96"/>
      <c r="O28" s="240" t="s">
        <v>7</v>
      </c>
      <c r="P28" s="240"/>
      <c r="Q28" s="240" t="s">
        <v>9</v>
      </c>
      <c r="R28" s="277">
        <v>0.02</v>
      </c>
      <c r="S28" s="241"/>
    </row>
    <row r="29" spans="1:19" x14ac:dyDescent="0.35">
      <c r="A29" s="104">
        <v>1100</v>
      </c>
      <c r="B29" s="239" t="s">
        <v>952</v>
      </c>
      <c r="C29" s="239"/>
      <c r="D29" s="239"/>
      <c r="E29" s="239"/>
      <c r="F29" s="108" t="str">
        <f>[1]Konditionen!E23</f>
        <v>VAN</v>
      </c>
      <c r="G29" s="74">
        <f>VLOOKUP($F$6,[1]Konditionen!$A$24:$R$43,5,FALSE)</f>
        <v>0.5625</v>
      </c>
      <c r="H29" s="122">
        <f>$Q$18</f>
        <v>0.05</v>
      </c>
      <c r="I29" s="114">
        <f t="shared" ref="I29" si="6">G29+((1-G29)*H29)</f>
        <v>0.58437499999999998</v>
      </c>
      <c r="J29" s="119">
        <f t="shared" si="4"/>
        <v>0.03</v>
      </c>
      <c r="K29" s="75">
        <f t="shared" ref="K29" si="7">I29+(1-I29)*$R$27</f>
        <v>0.59684375000000001</v>
      </c>
      <c r="L29" s="75">
        <f>K29+(1-K29)*$Q$35</f>
        <v>0.61297000000000001</v>
      </c>
      <c r="M29" s="283"/>
      <c r="N29" s="96"/>
      <c r="O29" s="240" t="s">
        <v>9</v>
      </c>
      <c r="P29" s="240"/>
      <c r="Q29" s="240" t="s">
        <v>17</v>
      </c>
      <c r="R29" s="240" t="s">
        <v>16</v>
      </c>
      <c r="S29" s="241"/>
    </row>
    <row r="30" spans="1:19" x14ac:dyDescent="0.35">
      <c r="A30" s="104">
        <v>5000</v>
      </c>
      <c r="B30" s="239" t="s">
        <v>953</v>
      </c>
      <c r="C30" s="239"/>
      <c r="D30" s="239"/>
      <c r="E30" s="239"/>
      <c r="F30" s="108" t="str">
        <f>[1]Konditionen!F23</f>
        <v>MOTO</v>
      </c>
      <c r="G30" s="74">
        <f>VLOOKUP($F$6,[1]Konditionen!$A$24:$R$43,6,FALSE)</f>
        <v>0.42</v>
      </c>
      <c r="H30" s="122">
        <f>T35</f>
        <v>0</v>
      </c>
      <c r="I30" s="114">
        <f t="shared" si="3"/>
        <v>0.42</v>
      </c>
      <c r="J30" s="119">
        <f t="shared" si="4"/>
        <v>0.03</v>
      </c>
      <c r="K30" s="75">
        <f t="shared" si="5"/>
        <v>0.43740000000000001</v>
      </c>
      <c r="L30" s="75">
        <f>K30+(1-K30)*$T$35</f>
        <v>0.43740000000000001</v>
      </c>
      <c r="M30" s="283"/>
      <c r="N30" s="96"/>
      <c r="O30" s="242" t="s">
        <v>1250</v>
      </c>
      <c r="P30" s="243"/>
      <c r="Q30" s="243" t="s">
        <v>17</v>
      </c>
      <c r="R30" s="244"/>
      <c r="S30" s="245"/>
    </row>
    <row r="31" spans="1:19" ht="7" customHeight="1" x14ac:dyDescent="0.35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6"/>
      <c r="O31" s="93"/>
      <c r="P31" s="93"/>
      <c r="Q31" s="93"/>
      <c r="R31" s="93"/>
      <c r="S31" s="93"/>
    </row>
    <row r="32" spans="1:19" ht="7" customHeight="1" x14ac:dyDescent="0.35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6"/>
      <c r="O32" s="93"/>
      <c r="P32" s="93"/>
      <c r="Q32" s="93"/>
      <c r="R32" s="93"/>
      <c r="S32" s="93"/>
    </row>
    <row r="33" spans="1:20" ht="21" customHeight="1" x14ac:dyDescent="0.35">
      <c r="A33" s="246" t="s">
        <v>254</v>
      </c>
      <c r="B33" s="246"/>
      <c r="C33" s="260"/>
      <c r="D33" s="260"/>
      <c r="E33" s="260"/>
      <c r="F33" s="261" t="s">
        <v>265</v>
      </c>
      <c r="G33" s="262"/>
      <c r="H33" s="263" t="s">
        <v>266</v>
      </c>
      <c r="I33" s="264"/>
      <c r="J33" s="263" t="s">
        <v>267</v>
      </c>
      <c r="K33" s="264"/>
      <c r="L33" s="110"/>
      <c r="M33" s="110"/>
      <c r="N33" s="96"/>
      <c r="O33" s="265" t="s">
        <v>270</v>
      </c>
      <c r="P33" s="265"/>
      <c r="Q33" s="266"/>
      <c r="R33" s="266"/>
      <c r="S33" s="266"/>
    </row>
    <row r="34" spans="1:20" x14ac:dyDescent="0.35">
      <c r="A34" s="134"/>
      <c r="B34" s="267" t="s">
        <v>1251</v>
      </c>
      <c r="C34" s="268"/>
      <c r="D34" s="268"/>
      <c r="E34" s="269"/>
      <c r="F34" s="100" t="s">
        <v>263</v>
      </c>
      <c r="G34" s="100" t="s">
        <v>242</v>
      </c>
      <c r="H34" s="100" t="s">
        <v>263</v>
      </c>
      <c r="I34" s="100" t="s">
        <v>242</v>
      </c>
      <c r="J34" s="100" t="s">
        <v>263</v>
      </c>
      <c r="K34" s="100" t="s">
        <v>242</v>
      </c>
      <c r="L34" s="133"/>
      <c r="M34" s="270" t="s">
        <v>261</v>
      </c>
      <c r="N34" s="96"/>
      <c r="O34" s="273" t="s">
        <v>252</v>
      </c>
      <c r="P34" s="274"/>
      <c r="Q34" s="275"/>
      <c r="R34" s="275"/>
      <c r="S34" s="276"/>
    </row>
    <row r="35" spans="1:20" x14ac:dyDescent="0.35">
      <c r="A35" s="134"/>
      <c r="B35" s="239" t="s">
        <v>248</v>
      </c>
      <c r="C35" s="239"/>
      <c r="D35" s="239"/>
      <c r="E35" s="239" t="s">
        <v>5</v>
      </c>
      <c r="F35" s="77">
        <f>VLOOKUP($E$6,[3]Adressen!$B$4:$CW$898,70,FALSE)</f>
        <v>0</v>
      </c>
      <c r="G35" s="77">
        <f>VLOOKUP($E$6,[3]Adressen!$B$4:$CW$898,71,FALSE)</f>
        <v>0</v>
      </c>
      <c r="H35" s="77">
        <f>VLOOKUP($E$6,[3]Adressen!$B$4:$CW$898,56,FALSE)</f>
        <v>0</v>
      </c>
      <c r="I35" s="77">
        <f>VLOOKUP($E$6,[3]Adressen!$B$4:$CW$898,57,FALSE)</f>
        <v>10</v>
      </c>
      <c r="J35" s="77">
        <f>VLOOKUP($E$6,[3]Adressen!$B$4:$CW$898,42,FALSE)</f>
        <v>0</v>
      </c>
      <c r="K35" s="77">
        <f>VLOOKUP($E$6,[3]Adressen!$B$4:$CW$898,43,FALSE)</f>
        <v>8</v>
      </c>
      <c r="L35" s="133"/>
      <c r="M35" s="271"/>
      <c r="N35" s="96"/>
      <c r="O35" s="111" t="s">
        <v>20</v>
      </c>
      <c r="P35" s="92" t="s">
        <v>19</v>
      </c>
      <c r="Q35" s="101">
        <f>VLOOKUP($F$6,[1]Konditionen!$A$66:$G$79,2,FALSE)</f>
        <v>0.04</v>
      </c>
      <c r="R35" s="256" t="str">
        <f>VLOOKUP($F$6,[1]Konditionen!$A$66:$G$79,3,FALSE)</f>
        <v>Kooperation und Marketing</v>
      </c>
      <c r="S35" s="257"/>
      <c r="T35" s="160">
        <f>VLOOKUP(F6,[1]Konditionen!$A$24:$G$36,7,FALSE)</f>
        <v>0</v>
      </c>
    </row>
    <row r="36" spans="1:20" x14ac:dyDescent="0.35">
      <c r="A36" s="134"/>
      <c r="B36" s="239" t="s">
        <v>249</v>
      </c>
      <c r="C36" s="239"/>
      <c r="D36" s="239"/>
      <c r="E36" s="239" t="s">
        <v>6</v>
      </c>
      <c r="F36" s="77">
        <f>VLOOKUP($E$6,[3]Adressen!$B$4:$CW$898,63,FALSE)</f>
        <v>0</v>
      </c>
      <c r="G36" s="77">
        <f>VLOOKUP($E$6,[3]Adressen!$B$4:$CW$898,64,FALSE)</f>
        <v>0</v>
      </c>
      <c r="H36" s="77">
        <f>VLOOKUP($E$6,[3]Adressen!$B$4:$CW$898,49,FALSE)</f>
        <v>0</v>
      </c>
      <c r="I36" s="77">
        <f>VLOOKUP($E$6,[3]Adressen!$B$4:$CW$898,50,FALSE)</f>
        <v>10</v>
      </c>
      <c r="J36" s="77">
        <f>VLOOKUP($E$6,[3]Adressen!$B$4:$CW$898,35,FALSE)</f>
        <v>0</v>
      </c>
      <c r="K36" s="77">
        <f>VLOOKUP($E$6,[3]Adressen!$B$4:$CW$898,36,FALSE)</f>
        <v>18</v>
      </c>
      <c r="L36" s="133"/>
      <c r="M36" s="271"/>
      <c r="N36" s="96"/>
      <c r="O36" s="111" t="s">
        <v>20</v>
      </c>
      <c r="P36" s="92" t="s">
        <v>19</v>
      </c>
      <c r="Q36" s="101" t="str">
        <f>VLOOKUP($F$6,[1]Konditionen!$A$66:$G$79,4,FALSE)</f>
        <v xml:space="preserve"> </v>
      </c>
      <c r="R36" s="256" t="str">
        <f>VLOOKUP($F$6,[1]Konditionen!$A$66:$G$79,5,FALSE)</f>
        <v xml:space="preserve"> </v>
      </c>
      <c r="S36" s="257"/>
    </row>
    <row r="37" spans="1:20" x14ac:dyDescent="0.35">
      <c r="A37" s="109"/>
      <c r="B37" s="239" t="s">
        <v>242</v>
      </c>
      <c r="C37" s="239"/>
      <c r="D37" s="239"/>
      <c r="E37" s="239" t="s">
        <v>242</v>
      </c>
      <c r="F37" s="258">
        <f>G36+G35</f>
        <v>0</v>
      </c>
      <c r="G37" s="259"/>
      <c r="H37" s="258">
        <f>I36+I35</f>
        <v>20</v>
      </c>
      <c r="I37" s="259" t="e">
        <f>#REF!+I36</f>
        <v>#REF!</v>
      </c>
      <c r="J37" s="258">
        <f>K36+K35</f>
        <v>26</v>
      </c>
      <c r="K37" s="259" t="e">
        <f>#REF!+K36</f>
        <v>#REF!</v>
      </c>
      <c r="L37" s="137"/>
      <c r="M37" s="272"/>
      <c r="N37" s="96"/>
      <c r="O37" s="111" t="s">
        <v>20</v>
      </c>
      <c r="P37" s="92" t="s">
        <v>19</v>
      </c>
      <c r="Q37" s="101" t="str">
        <f>VLOOKUP($F$6,[1]Konditionen!$A$66:$G$79,6,FALSE)</f>
        <v xml:space="preserve"> </v>
      </c>
      <c r="R37" s="256" t="str">
        <f>VLOOKUP($F$6,[1]Konditionen!$A$66:$G$79,7,FALSE)</f>
        <v xml:space="preserve"> </v>
      </c>
      <c r="S37" s="257"/>
    </row>
    <row r="38" spans="1:20" ht="7" customHeight="1" x14ac:dyDescent="0.35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6"/>
      <c r="O38" s="91"/>
      <c r="P38" s="91"/>
      <c r="Q38" s="91"/>
      <c r="R38" s="91"/>
      <c r="S38" s="91"/>
    </row>
    <row r="39" spans="1:20" ht="7" customHeight="1" x14ac:dyDescent="0.35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6"/>
      <c r="O39" s="91"/>
      <c r="P39" s="91"/>
      <c r="Q39" s="91"/>
      <c r="R39" s="91"/>
      <c r="S39" s="91"/>
    </row>
    <row r="40" spans="1:20" ht="21" customHeight="1" x14ac:dyDescent="0.35">
      <c r="A40" s="246" t="s">
        <v>246</v>
      </c>
      <c r="B40" s="246"/>
      <c r="C40" s="246"/>
      <c r="D40" s="246"/>
      <c r="E40" s="246"/>
      <c r="F40" s="91"/>
      <c r="G40" s="91"/>
      <c r="H40" s="91"/>
      <c r="I40" s="91"/>
      <c r="J40" s="91"/>
      <c r="K40" s="91"/>
      <c r="L40" s="91"/>
      <c r="M40" s="91"/>
      <c r="N40" s="60"/>
      <c r="O40" s="39"/>
      <c r="P40" s="39"/>
      <c r="Q40" s="39"/>
      <c r="R40" s="39"/>
      <c r="S40" s="39"/>
    </row>
    <row r="41" spans="1:20" ht="14.5" customHeight="1" x14ac:dyDescent="0.35">
      <c r="A41" s="241"/>
      <c r="B41" s="247"/>
      <c r="C41" s="247"/>
      <c r="D41" s="247"/>
      <c r="E41" s="247"/>
      <c r="F41" s="248"/>
      <c r="G41" s="248"/>
      <c r="H41" s="248"/>
      <c r="I41" s="248"/>
      <c r="J41" s="248"/>
      <c r="K41" s="248"/>
      <c r="L41" s="248"/>
      <c r="M41" s="249" t="s">
        <v>224</v>
      </c>
      <c r="N41" s="60"/>
      <c r="O41" s="251" t="s">
        <v>260</v>
      </c>
      <c r="P41" s="240"/>
      <c r="Q41" s="240"/>
      <c r="R41" s="240"/>
      <c r="S41" s="240"/>
    </row>
    <row r="42" spans="1:20" x14ac:dyDescent="0.35">
      <c r="A42" s="241" t="s">
        <v>1260</v>
      </c>
      <c r="B42" s="247"/>
      <c r="C42" s="247"/>
      <c r="D42" s="247"/>
      <c r="E42" s="247"/>
      <c r="F42" s="248"/>
      <c r="G42" s="248"/>
      <c r="H42" s="248"/>
      <c r="I42" s="248"/>
      <c r="J42" s="248"/>
      <c r="K42" s="248"/>
      <c r="L42" s="248"/>
      <c r="M42" s="250"/>
      <c r="N42" s="60"/>
      <c r="O42" s="240"/>
      <c r="P42" s="240"/>
      <c r="Q42" s="240"/>
      <c r="R42" s="240"/>
      <c r="S42" s="240"/>
    </row>
    <row r="43" spans="1:20" x14ac:dyDescent="0.35">
      <c r="A43" s="241" t="s">
        <v>1261</v>
      </c>
      <c r="B43" s="247"/>
      <c r="C43" s="247"/>
      <c r="D43" s="247"/>
      <c r="E43" s="247"/>
      <c r="F43" s="248"/>
      <c r="G43" s="248"/>
      <c r="H43" s="248"/>
      <c r="I43" s="248"/>
      <c r="J43" s="248"/>
      <c r="K43" s="248"/>
      <c r="L43" s="248"/>
      <c r="M43" s="250"/>
      <c r="N43" s="60"/>
      <c r="O43" s="240"/>
      <c r="P43" s="240"/>
      <c r="Q43" s="240"/>
      <c r="R43" s="240"/>
      <c r="S43" s="240"/>
    </row>
    <row r="44" spans="1:20" x14ac:dyDescent="0.35">
      <c r="A44" s="241"/>
      <c r="B44" s="247"/>
      <c r="C44" s="247"/>
      <c r="D44" s="247"/>
      <c r="E44" s="247"/>
      <c r="F44" s="248"/>
      <c r="G44" s="248"/>
      <c r="H44" s="248"/>
      <c r="I44" s="248"/>
      <c r="J44" s="248"/>
      <c r="K44" s="248"/>
      <c r="L44" s="248"/>
      <c r="M44" s="250"/>
      <c r="N44" s="60"/>
      <c r="O44" s="252"/>
      <c r="P44" s="252"/>
      <c r="Q44" s="252"/>
      <c r="R44" s="252"/>
      <c r="S44" s="252"/>
    </row>
    <row r="45" spans="1:20" x14ac:dyDescent="0.35">
      <c r="A45" s="241"/>
      <c r="B45" s="247"/>
      <c r="C45" s="247"/>
      <c r="D45" s="247"/>
      <c r="E45" s="247"/>
      <c r="F45" s="248"/>
      <c r="G45" s="248"/>
      <c r="H45" s="248"/>
      <c r="I45" s="248"/>
      <c r="J45" s="248"/>
      <c r="K45" s="248"/>
      <c r="L45" s="248"/>
      <c r="M45" s="250"/>
      <c r="N45" s="39"/>
      <c r="O45" s="252"/>
      <c r="P45" s="252"/>
      <c r="Q45" s="252"/>
      <c r="R45" s="252"/>
      <c r="S45" s="252"/>
    </row>
    <row r="46" spans="1:20" x14ac:dyDescent="0.35">
      <c r="A46" s="241"/>
      <c r="B46" s="247"/>
      <c r="C46" s="247"/>
      <c r="D46" s="247"/>
      <c r="E46" s="247"/>
      <c r="F46" s="248"/>
      <c r="G46" s="248"/>
      <c r="H46" s="248"/>
      <c r="I46" s="248"/>
      <c r="J46" s="248"/>
      <c r="K46" s="248"/>
      <c r="L46" s="248"/>
      <c r="M46" s="250"/>
      <c r="N46" s="39"/>
      <c r="O46" s="248"/>
      <c r="P46" s="248"/>
      <c r="Q46" s="248"/>
      <c r="R46" s="248"/>
      <c r="S46" s="248"/>
    </row>
    <row r="47" spans="1:20" x14ac:dyDescent="0.35">
      <c r="A47" s="253"/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55"/>
      <c r="M47" s="250"/>
      <c r="N47" s="39"/>
      <c r="O47" s="248"/>
      <c r="P47" s="248"/>
      <c r="Q47" s="248"/>
      <c r="R47" s="248"/>
      <c r="S47" s="248"/>
    </row>
    <row r="48" spans="1:20" x14ac:dyDescent="0.35">
      <c r="N48" s="39"/>
    </row>
    <row r="49" spans="1:19" x14ac:dyDescent="0.35">
      <c r="N49" s="39"/>
    </row>
    <row r="50" spans="1:19" ht="14.5" customHeight="1" x14ac:dyDescent="0.35">
      <c r="A50" s="237" t="s">
        <v>257</v>
      </c>
      <c r="B50" s="238"/>
      <c r="C50" s="238"/>
      <c r="D50" s="238"/>
      <c r="E50" s="238"/>
      <c r="F50" s="238"/>
      <c r="G50" s="238"/>
      <c r="H50" s="237" t="s">
        <v>258</v>
      </c>
      <c r="I50" s="238"/>
      <c r="J50" s="238"/>
      <c r="K50" s="238"/>
      <c r="L50" s="237" t="s">
        <v>259</v>
      </c>
      <c r="M50" s="238"/>
      <c r="N50" s="238"/>
      <c r="O50" s="238"/>
      <c r="P50" s="238"/>
      <c r="Q50" s="238"/>
      <c r="R50" s="238"/>
      <c r="S50" s="238"/>
    </row>
    <row r="51" spans="1:19" x14ac:dyDescent="0.35">
      <c r="A51" s="238"/>
      <c r="B51" s="238"/>
      <c r="C51" s="238"/>
      <c r="D51" s="238"/>
      <c r="E51" s="238"/>
      <c r="F51" s="238"/>
      <c r="G51" s="238"/>
      <c r="H51" s="238" t="s">
        <v>11</v>
      </c>
      <c r="I51" s="238"/>
      <c r="J51" s="238"/>
      <c r="K51" s="238"/>
      <c r="L51" s="238" t="s">
        <v>11</v>
      </c>
      <c r="M51" s="238"/>
      <c r="N51" s="238"/>
      <c r="O51" s="238"/>
      <c r="P51" s="238"/>
      <c r="Q51" s="238"/>
      <c r="R51" s="238"/>
      <c r="S51" s="238"/>
    </row>
    <row r="52" spans="1:19" ht="21" x14ac:dyDescent="0.5">
      <c r="A52" s="55"/>
      <c r="B52" s="55"/>
      <c r="C52" s="55"/>
      <c r="D52" s="55"/>
      <c r="E52" s="55"/>
      <c r="F52" s="55"/>
      <c r="G52" s="102"/>
      <c r="H52" s="103"/>
      <c r="I52" s="102"/>
      <c r="J52" s="102"/>
      <c r="K52" s="102"/>
      <c r="L52" s="102"/>
      <c r="M52" s="102"/>
      <c r="N52" s="102"/>
      <c r="O52" s="102"/>
      <c r="P52" s="102"/>
      <c r="Q52" s="1"/>
      <c r="R52" s="41"/>
      <c r="S52" s="41"/>
    </row>
    <row r="53" spans="1:19" ht="21" x14ac:dyDescent="0.5">
      <c r="A53" s="55"/>
      <c r="B53" s="55"/>
      <c r="C53" s="55"/>
      <c r="D53" s="55"/>
      <c r="E53" s="55"/>
      <c r="F53" s="55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"/>
      <c r="R53" s="41"/>
      <c r="S53" s="41"/>
    </row>
    <row r="54" spans="1:19" ht="21" x14ac:dyDescent="0.5">
      <c r="A54" s="55"/>
      <c r="B54" s="55"/>
      <c r="C54" s="55"/>
      <c r="D54" s="58"/>
      <c r="E54" s="58"/>
      <c r="F54" s="58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"/>
      <c r="R54" s="41"/>
      <c r="S54" s="41"/>
    </row>
    <row r="55" spans="1:19" x14ac:dyDescent="0.3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</row>
  </sheetData>
  <mergeCells count="72">
    <mergeCell ref="A17:E17"/>
    <mergeCell ref="O17:S17"/>
    <mergeCell ref="K2:L2"/>
    <mergeCell ref="K3:L3"/>
    <mergeCell ref="K4:L4"/>
    <mergeCell ref="F6:H6"/>
    <mergeCell ref="K6:M6"/>
    <mergeCell ref="K7:M7"/>
    <mergeCell ref="K8:M8"/>
    <mergeCell ref="E9:H9"/>
    <mergeCell ref="O9:S11"/>
    <mergeCell ref="E10:H10"/>
    <mergeCell ref="E13:G13"/>
    <mergeCell ref="O13:S13"/>
    <mergeCell ref="B18:E18"/>
    <mergeCell ref="M18:M22"/>
    <mergeCell ref="R18:S18"/>
    <mergeCell ref="B19:E19"/>
    <mergeCell ref="R19:S19"/>
    <mergeCell ref="B20:E20"/>
    <mergeCell ref="R20:S20"/>
    <mergeCell ref="B21:E21"/>
    <mergeCell ref="O21:S21"/>
    <mergeCell ref="B22:E22"/>
    <mergeCell ref="B28:E28"/>
    <mergeCell ref="O28:Q28"/>
    <mergeCell ref="R28:S28"/>
    <mergeCell ref="B30:E30"/>
    <mergeCell ref="R22:S22"/>
    <mergeCell ref="O24:S24"/>
    <mergeCell ref="A25:E25"/>
    <mergeCell ref="O25:S25"/>
    <mergeCell ref="B26:E26"/>
    <mergeCell ref="M26:M30"/>
    <mergeCell ref="O26:S26"/>
    <mergeCell ref="B27:E27"/>
    <mergeCell ref="O27:Q27"/>
    <mergeCell ref="R27:S27"/>
    <mergeCell ref="B34:E34"/>
    <mergeCell ref="M34:M37"/>
    <mergeCell ref="O34:S34"/>
    <mergeCell ref="B35:E35"/>
    <mergeCell ref="R35:S35"/>
    <mergeCell ref="A33:E33"/>
    <mergeCell ref="F33:G33"/>
    <mergeCell ref="H33:I33"/>
    <mergeCell ref="J33:K33"/>
    <mergeCell ref="O33:S33"/>
    <mergeCell ref="A47:L47"/>
    <mergeCell ref="B36:E36"/>
    <mergeCell ref="R36:S36"/>
    <mergeCell ref="B37:E37"/>
    <mergeCell ref="F37:G37"/>
    <mergeCell ref="H37:I37"/>
    <mergeCell ref="J37:K37"/>
    <mergeCell ref="R37:S37"/>
    <mergeCell ref="A50:G51"/>
    <mergeCell ref="H50:K51"/>
    <mergeCell ref="L50:S51"/>
    <mergeCell ref="B29:E29"/>
    <mergeCell ref="O29:Q29"/>
    <mergeCell ref="R29:S29"/>
    <mergeCell ref="O30:S30"/>
    <mergeCell ref="A40:E40"/>
    <mergeCell ref="A41:L41"/>
    <mergeCell ref="M41:M47"/>
    <mergeCell ref="O41:S47"/>
    <mergeCell ref="A42:L42"/>
    <mergeCell ref="A43:L43"/>
    <mergeCell ref="A44:L44"/>
    <mergeCell ref="A45:L45"/>
    <mergeCell ref="A46:L46"/>
  </mergeCells>
  <conditionalFormatting sqref="H18:L18 I19:L22 G26:I28 G30 I30">
    <cfRule type="cellIs" dxfId="87" priority="7" operator="greaterThan">
      <formula>0</formula>
    </cfRule>
  </conditionalFormatting>
  <conditionalFormatting sqref="G18:G22">
    <cfRule type="cellIs" dxfId="86" priority="6" operator="greaterThan">
      <formula>0</formula>
    </cfRule>
  </conditionalFormatting>
  <conditionalFormatting sqref="J26:L28 J30:L30">
    <cfRule type="cellIs" dxfId="85" priority="3" operator="greaterThan">
      <formula>0</formula>
    </cfRule>
  </conditionalFormatting>
  <conditionalFormatting sqref="H19:H22">
    <cfRule type="cellIs" dxfId="84" priority="4" operator="greaterThan">
      <formula>0</formula>
    </cfRule>
  </conditionalFormatting>
  <conditionalFormatting sqref="G29:I29 H30">
    <cfRule type="cellIs" dxfId="83" priority="2" operator="greaterThan">
      <formula>0</formula>
    </cfRule>
  </conditionalFormatting>
  <conditionalFormatting sqref="J29:L29">
    <cfRule type="cellIs" dxfId="82" priority="1" operator="greaterThan">
      <formula>0</formula>
    </cfRule>
  </conditionalFormatting>
  <dataValidations count="1">
    <dataValidation type="list" allowBlank="1" showInputMessage="1" showErrorMessage="1" sqref="A41:L47">
      <formula1>Bemerkungen</formula1>
    </dataValidation>
  </dataValidations>
  <hyperlinks>
    <hyperlink ref="O13" r:id="rId1"/>
  </hyperlinks>
  <printOptions horizontalCentered="1" verticalCentered="1"/>
  <pageMargins left="0.70866141732283472" right="0.70866141732283472" top="0.19685039370078741" bottom="0.15748031496062992" header="0.31496062992125984" footer="0.31496062992125984"/>
  <pageSetup paperSize="9" scale="7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3"/>
  <sheetViews>
    <sheetView workbookViewId="0">
      <selection activeCell="C32" sqref="C32"/>
    </sheetView>
  </sheetViews>
  <sheetFormatPr baseColWidth="10" defaultColWidth="10.81640625" defaultRowHeight="14.5" x14ac:dyDescent="0.35"/>
  <cols>
    <col min="1" max="1" width="13.453125" style="28" customWidth="1"/>
    <col min="2" max="2" width="14.7265625" style="28" customWidth="1"/>
    <col min="3" max="3" width="13" style="28" bestFit="1" customWidth="1"/>
    <col min="4" max="4" width="19.81640625" style="28" customWidth="1"/>
    <col min="5" max="16384" width="10.81640625" style="28"/>
  </cols>
  <sheetData>
    <row r="1" spans="1:4" x14ac:dyDescent="0.35">
      <c r="A1" s="321" t="s">
        <v>1226</v>
      </c>
      <c r="B1" s="322"/>
      <c r="C1" s="322"/>
      <c r="D1" s="323"/>
    </row>
    <row r="3" spans="1:4" x14ac:dyDescent="0.35">
      <c r="A3" s="308" t="s">
        <v>233</v>
      </c>
      <c r="B3" s="308"/>
      <c r="C3" s="326" t="str">
        <f>'So Kondition 18'!E8</f>
        <v xml:space="preserve">KIKI PNEUS </v>
      </c>
      <c r="D3" s="308"/>
    </row>
    <row r="4" spans="1:4" x14ac:dyDescent="0.35">
      <c r="A4" s="308" t="s">
        <v>234</v>
      </c>
      <c r="B4" s="308"/>
      <c r="C4" s="326" t="str">
        <f>'So Kondition 18'!E11</f>
        <v>1400 YVERDON-LES-BAINS</v>
      </c>
      <c r="D4" s="308"/>
    </row>
    <row r="5" spans="1:4" x14ac:dyDescent="0.35">
      <c r="A5" s="308" t="s">
        <v>230</v>
      </c>
      <c r="B5" s="308"/>
      <c r="C5" s="326">
        <f>'So Kondition 18'!E6</f>
        <v>5452</v>
      </c>
      <c r="D5" s="308"/>
    </row>
    <row r="6" spans="1:4" x14ac:dyDescent="0.35">
      <c r="A6" s="308" t="s">
        <v>229</v>
      </c>
      <c r="B6" s="308"/>
      <c r="C6" s="326" t="str">
        <f>'So Kondition 18'!E13</f>
        <v xml:space="preserve"> </v>
      </c>
      <c r="D6" s="308"/>
    </row>
    <row r="7" spans="1:4" x14ac:dyDescent="0.35">
      <c r="A7" s="308" t="s">
        <v>231</v>
      </c>
      <c r="B7" s="308"/>
      <c r="C7" s="326" t="str">
        <f>'So Kondition 18'!F6</f>
        <v>RETAILER PLUS LARGE STG</v>
      </c>
      <c r="D7" s="308"/>
    </row>
    <row r="8" spans="1:4" x14ac:dyDescent="0.35">
      <c r="A8" s="308" t="s">
        <v>239</v>
      </c>
      <c r="B8" s="308"/>
      <c r="C8" s="327">
        <f>'So Kondition 18'!Q18</f>
        <v>0.05</v>
      </c>
      <c r="D8" s="328"/>
    </row>
    <row r="9" spans="1:4" x14ac:dyDescent="0.35">
      <c r="A9" s="308" t="s">
        <v>244</v>
      </c>
      <c r="B9" s="308"/>
      <c r="C9" s="327">
        <f>'So Kondition 18'!Q35</f>
        <v>0.04</v>
      </c>
      <c r="D9" s="328"/>
    </row>
    <row r="10" spans="1:4" x14ac:dyDescent="0.35">
      <c r="A10" s="318"/>
      <c r="B10" s="318"/>
      <c r="C10" s="319"/>
      <c r="D10" s="320"/>
    </row>
    <row r="11" spans="1:4" x14ac:dyDescent="0.35">
      <c r="A11" s="308" t="s">
        <v>232</v>
      </c>
      <c r="B11" s="308"/>
      <c r="C11" s="309" t="str">
        <f>'So Kondition 18'!O30</f>
        <v>Valuta auf Initialbestellung  1.6.2018</v>
      </c>
      <c r="D11" s="310"/>
    </row>
    <row r="12" spans="1:4" x14ac:dyDescent="0.35">
      <c r="A12" s="308" t="s">
        <v>240</v>
      </c>
      <c r="B12" s="308"/>
      <c r="C12" s="309">
        <f ca="1">TODAY()</f>
        <v>43132</v>
      </c>
      <c r="D12" s="310"/>
    </row>
    <row r="13" spans="1:4" x14ac:dyDescent="0.35">
      <c r="A13" s="308" t="s">
        <v>1252</v>
      </c>
      <c r="B13" s="308"/>
      <c r="C13" s="309"/>
      <c r="D13" s="310"/>
    </row>
    <row r="14" spans="1:4" x14ac:dyDescent="0.35">
      <c r="A14" s="308" t="s">
        <v>1255</v>
      </c>
      <c r="B14" s="308"/>
      <c r="C14" s="226" t="s">
        <v>1253</v>
      </c>
      <c r="D14" s="227" t="s">
        <v>1256</v>
      </c>
    </row>
    <row r="15" spans="1:4" x14ac:dyDescent="0.35">
      <c r="A15" s="308" t="s">
        <v>1254</v>
      </c>
      <c r="B15" s="308"/>
      <c r="C15" s="309" t="s">
        <v>1257</v>
      </c>
      <c r="D15" s="310"/>
    </row>
    <row r="16" spans="1:4" x14ac:dyDescent="0.35">
      <c r="A16" s="308" t="s">
        <v>238</v>
      </c>
      <c r="B16" s="308"/>
      <c r="C16" s="311"/>
      <c r="D16" s="312"/>
    </row>
    <row r="17" spans="1:4" x14ac:dyDescent="0.35">
      <c r="A17" s="314"/>
      <c r="B17" s="314"/>
    </row>
    <row r="18" spans="1:4" x14ac:dyDescent="0.35">
      <c r="A18" s="315" t="s">
        <v>1221</v>
      </c>
      <c r="B18" s="315"/>
      <c r="C18" s="31">
        <f>'Cooper PW_CL_So 18'!F14</f>
        <v>20</v>
      </c>
      <c r="D18" s="153">
        <f>SUBTOTAL(9,C25:C199)</f>
        <v>20</v>
      </c>
    </row>
    <row r="19" spans="1:4" x14ac:dyDescent="0.35">
      <c r="A19" s="316" t="s">
        <v>1222</v>
      </c>
      <c r="B19" s="316"/>
      <c r="C19" s="32">
        <f>'Cooper SUV_4x4_Van_So 18'!F14</f>
        <v>16</v>
      </c>
      <c r="D19" s="153">
        <f>SUBTOTAL(9,C200:C406)</f>
        <v>16</v>
      </c>
    </row>
    <row r="20" spans="1:4" x14ac:dyDescent="0.35">
      <c r="A20" s="317" t="s">
        <v>1223</v>
      </c>
      <c r="B20" s="317"/>
      <c r="C20" s="154">
        <f>'Avon PW_CL_STL_ So 18'!F14</f>
        <v>0</v>
      </c>
      <c r="D20" s="153">
        <f>SUBTOTAL(9,C407:C601)</f>
        <v>0</v>
      </c>
    </row>
    <row r="21" spans="1:4" x14ac:dyDescent="0.35">
      <c r="A21" s="313" t="s">
        <v>1224</v>
      </c>
      <c r="B21" s="313"/>
      <c r="C21" s="33">
        <f>'Avon PW_CL_STL_ So 18'!F15</f>
        <v>0</v>
      </c>
      <c r="D21" s="153">
        <f>SUBTOTAL(9,C602:C673)</f>
        <v>0</v>
      </c>
    </row>
    <row r="22" spans="1:4" x14ac:dyDescent="0.35">
      <c r="A22" s="324" t="s">
        <v>1225</v>
      </c>
      <c r="B22" s="325"/>
      <c r="C22" s="157">
        <f>'Avon Moto 18'!G14</f>
        <v>0</v>
      </c>
      <c r="D22" s="153">
        <f>SUBTOTAL(9,C674:C903)</f>
        <v>0</v>
      </c>
    </row>
    <row r="24" spans="1:4" x14ac:dyDescent="0.35">
      <c r="A24" s="34" t="s">
        <v>237</v>
      </c>
      <c r="B24" s="34" t="s">
        <v>235</v>
      </c>
      <c r="C24" s="125" t="s">
        <v>236</v>
      </c>
      <c r="D24" s="126" t="s">
        <v>271</v>
      </c>
    </row>
    <row r="25" spans="1:4" x14ac:dyDescent="0.35">
      <c r="A25" s="178" t="str">
        <f>'Cooper PW_CL_So 18'!B19</f>
        <v>S130011</v>
      </c>
      <c r="B25" s="178" t="str">
        <f>'Cooper PW_CL_So 18'!C19</f>
        <v>155/70R13</v>
      </c>
      <c r="C25" s="149">
        <f>'Cooper PW_CL_So 18'!M19</f>
        <v>0</v>
      </c>
      <c r="D25" s="150">
        <f>'Cooper PW_CL_So 18'!J19</f>
        <v>26.144000000000002</v>
      </c>
    </row>
    <row r="26" spans="1:4" x14ac:dyDescent="0.35">
      <c r="A26" s="178" t="str">
        <f>'Cooper PW_CL_So 18'!B20</f>
        <v>S130013</v>
      </c>
      <c r="B26" s="178" t="str">
        <f>'Cooper PW_CL_So 18'!C20</f>
        <v>165/70R13</v>
      </c>
      <c r="C26" s="149">
        <f>'Cooper PW_CL_So 18'!M20</f>
        <v>0</v>
      </c>
      <c r="D26" s="150">
        <f>'Cooper PW_CL_So 18'!J20</f>
        <v>28.595000000000002</v>
      </c>
    </row>
    <row r="27" spans="1:4" x14ac:dyDescent="0.35">
      <c r="A27" s="178" t="str">
        <f>'Cooper PW_CL_So 18'!B21</f>
        <v>S130012</v>
      </c>
      <c r="B27" s="178" t="str">
        <f>'Cooper PW_CL_So 18'!C21</f>
        <v>175/70R13</v>
      </c>
      <c r="C27" s="149">
        <f>'Cooper PW_CL_So 18'!M21</f>
        <v>0</v>
      </c>
      <c r="D27" s="150">
        <f>'Cooper PW_CL_So 18'!J21</f>
        <v>30.229000000000003</v>
      </c>
    </row>
    <row r="28" spans="1:4" x14ac:dyDescent="0.35">
      <c r="A28" s="178" t="str">
        <f>'Cooper PW_CL_So 18'!B22</f>
        <v>S130017</v>
      </c>
      <c r="B28" s="178" t="str">
        <f>'Cooper PW_CL_So 18'!C22</f>
        <v>165/70R14</v>
      </c>
      <c r="C28" s="149">
        <f>'Cooper PW_CL_So 18'!M22</f>
        <v>0</v>
      </c>
      <c r="D28" s="150">
        <f>'Cooper PW_CL_So 18'!J22</f>
        <v>33.088500000000003</v>
      </c>
    </row>
    <row r="29" spans="1:4" x14ac:dyDescent="0.35">
      <c r="A29" s="178" t="str">
        <f>'Cooper PW_CL_So 18'!B23</f>
        <v>S630017</v>
      </c>
      <c r="B29" s="178" t="str">
        <f>'Cooper PW_CL_So 18'!C23</f>
        <v>165/70R14</v>
      </c>
      <c r="C29" s="149">
        <f>'Cooper PW_CL_So 18'!M23</f>
        <v>0</v>
      </c>
      <c r="D29" s="150">
        <f>'Cooper PW_CL_So 18'!J23</f>
        <v>33.905500000000004</v>
      </c>
    </row>
    <row r="30" spans="1:4" x14ac:dyDescent="0.35">
      <c r="A30" s="178" t="str">
        <f>'Cooper PW_CL_So 18'!B24</f>
        <v>S130091</v>
      </c>
      <c r="B30" s="178" t="str">
        <f>'Cooper PW_CL_So 18'!C24</f>
        <v>165/70R14</v>
      </c>
      <c r="C30" s="149">
        <f>'Cooper PW_CL_So 18'!M24</f>
        <v>0</v>
      </c>
      <c r="D30" s="150">
        <f>'Cooper PW_CL_So 18'!J24</f>
        <v>35.131</v>
      </c>
    </row>
    <row r="31" spans="1:4" x14ac:dyDescent="0.35">
      <c r="A31" s="178" t="str">
        <f>'Cooper PW_CL_So 18'!B25</f>
        <v>S630098</v>
      </c>
      <c r="B31" s="178" t="str">
        <f>'Cooper PW_CL_So 18'!C25</f>
        <v>165/70R14</v>
      </c>
      <c r="C31" s="149">
        <f>'Cooper PW_CL_So 18'!M25</f>
        <v>0</v>
      </c>
      <c r="D31" s="150">
        <f>'Cooper PW_CL_So 18'!J25</f>
        <v>35.948</v>
      </c>
    </row>
    <row r="32" spans="1:4" x14ac:dyDescent="0.35">
      <c r="A32" s="178" t="str">
        <f>'Cooper PW_CL_So 18'!B26</f>
        <v>S130018</v>
      </c>
      <c r="B32" s="178" t="str">
        <f>'Cooper PW_CL_So 18'!C26</f>
        <v>175/70R14</v>
      </c>
      <c r="C32" s="149">
        <f>'Cooper PW_CL_So 18'!M26</f>
        <v>0</v>
      </c>
      <c r="D32" s="150">
        <f>'Cooper PW_CL_So 18'!J26</f>
        <v>37.990499999999997</v>
      </c>
    </row>
    <row r="33" spans="1:4" x14ac:dyDescent="0.35">
      <c r="A33" s="178" t="str">
        <f>'Cooper PW_CL_So 18'!B27</f>
        <v>S630114</v>
      </c>
      <c r="B33" s="178" t="str">
        <f>'Cooper PW_CL_So 18'!C27</f>
        <v>175/70R14</v>
      </c>
      <c r="C33" s="149">
        <f>'Cooper PW_CL_So 18'!M27</f>
        <v>0</v>
      </c>
      <c r="D33" s="150">
        <f>'Cooper PW_CL_So 18'!J27</f>
        <v>38.807499999999997</v>
      </c>
    </row>
    <row r="34" spans="1:4" x14ac:dyDescent="0.35">
      <c r="A34" s="178" t="str">
        <f>'Cooper PW_CL_So 18'!B28</f>
        <v>S130099</v>
      </c>
      <c r="B34" s="178" t="str">
        <f>'Cooper PW_CL_So 18'!C28</f>
        <v>175/70R14</v>
      </c>
      <c r="C34" s="149">
        <f>'Cooper PW_CL_So 18'!M28</f>
        <v>0</v>
      </c>
      <c r="D34" s="150">
        <f>'Cooper PW_CL_So 18'!J28</f>
        <v>40.85</v>
      </c>
    </row>
    <row r="35" spans="1:4" x14ac:dyDescent="0.35">
      <c r="A35" s="178" t="str">
        <f>'Cooper PW_CL_So 18'!B29</f>
        <v>S630195</v>
      </c>
      <c r="B35" s="178" t="str">
        <f>'Cooper PW_CL_So 18'!C29</f>
        <v>175/70R14</v>
      </c>
      <c r="C35" s="149">
        <f>'Cooper PW_CL_So 18'!M29</f>
        <v>0</v>
      </c>
      <c r="D35" s="150">
        <f>'Cooper PW_CL_So 18'!J29</f>
        <v>42.484000000000002</v>
      </c>
    </row>
    <row r="36" spans="1:4" x14ac:dyDescent="0.35">
      <c r="A36" s="178" t="str">
        <f>'Cooper PW_CL_So 18'!B30</f>
        <v>S130213</v>
      </c>
      <c r="B36" s="178" t="str">
        <f>'Cooper PW_CL_So 18'!C30</f>
        <v>185/70R14</v>
      </c>
      <c r="C36" s="149">
        <f>'Cooper PW_CL_So 18'!M30</f>
        <v>0</v>
      </c>
      <c r="D36" s="150">
        <f>'Cooper PW_CL_So 18'!J30</f>
        <v>43.301000000000002</v>
      </c>
    </row>
    <row r="37" spans="1:4" x14ac:dyDescent="0.35">
      <c r="A37" s="178" t="str">
        <f>'Cooper PW_CL_So 18'!B31</f>
        <v>S630215</v>
      </c>
      <c r="B37" s="178" t="str">
        <f>'Cooper PW_CL_So 18'!C31</f>
        <v>185/70R14</v>
      </c>
      <c r="C37" s="149">
        <f>'Cooper PW_CL_So 18'!M31</f>
        <v>0</v>
      </c>
      <c r="D37" s="150">
        <f>'Cooper PW_CL_So 18'!J31</f>
        <v>44.526500000000006</v>
      </c>
    </row>
    <row r="38" spans="1:4" x14ac:dyDescent="0.35">
      <c r="A38" s="178" t="str">
        <f>'Cooper PW_CL_So 18'!B32</f>
        <v>S130110</v>
      </c>
      <c r="B38" s="178" t="str">
        <f>'Cooper PW_CL_So 18'!C32</f>
        <v>185/70R14</v>
      </c>
      <c r="C38" s="149">
        <f>'Cooper PW_CL_So 18'!M32</f>
        <v>0</v>
      </c>
      <c r="D38" s="150">
        <f>'Cooper PW_CL_So 18'!J32</f>
        <v>39.216000000000001</v>
      </c>
    </row>
    <row r="39" spans="1:4" x14ac:dyDescent="0.35">
      <c r="A39" s="178" t="str">
        <f>'Cooper PW_CL_So 18'!B33</f>
        <v>S630214</v>
      </c>
      <c r="B39" s="178" t="str">
        <f>'Cooper PW_CL_So 18'!C33</f>
        <v>185/70R14</v>
      </c>
      <c r="C39" s="149">
        <f>'Cooper PW_CL_So 18'!M33</f>
        <v>0</v>
      </c>
      <c r="D39" s="150">
        <f>'Cooper PW_CL_So 18'!J33</f>
        <v>40.441500000000005</v>
      </c>
    </row>
    <row r="40" spans="1:4" x14ac:dyDescent="0.35">
      <c r="A40" s="178" t="str">
        <f>'Cooper PW_CL_So 18'!B35</f>
        <v>S130014</v>
      </c>
      <c r="B40" s="178" t="str">
        <f>'Cooper PW_CL_So 18'!C35</f>
        <v>155/65R13</v>
      </c>
      <c r="C40" s="149">
        <f>'Cooper PW_CL_So 18'!M35</f>
        <v>0</v>
      </c>
      <c r="D40" s="150">
        <f>'Cooper PW_CL_So 18'!J35</f>
        <v>29.003500000000003</v>
      </c>
    </row>
    <row r="41" spans="1:4" x14ac:dyDescent="0.35">
      <c r="A41" s="178" t="str">
        <f>'Cooper PW_CL_So 18'!B36</f>
        <v>S130015</v>
      </c>
      <c r="B41" s="178" t="str">
        <f>'Cooper PW_CL_So 18'!C36</f>
        <v>165/65R13</v>
      </c>
      <c r="C41" s="149">
        <f>'Cooper PW_CL_So 18'!M36</f>
        <v>0</v>
      </c>
      <c r="D41" s="150">
        <f>'Cooper PW_CL_So 18'!J36</f>
        <v>30.229000000000003</v>
      </c>
    </row>
    <row r="42" spans="1:4" x14ac:dyDescent="0.35">
      <c r="A42" s="178" t="str">
        <f>'Cooper PW_CL_So 18'!B37</f>
        <v>S130016</v>
      </c>
      <c r="B42" s="178" t="str">
        <f>'Cooper PW_CL_So 18'!C37</f>
        <v>175/65R13</v>
      </c>
      <c r="C42" s="149">
        <f>'Cooper PW_CL_So 18'!M37</f>
        <v>0</v>
      </c>
      <c r="D42" s="150">
        <f>'Cooper PW_CL_So 18'!J37</f>
        <v>35.131</v>
      </c>
    </row>
    <row r="43" spans="1:4" x14ac:dyDescent="0.35">
      <c r="A43" s="178" t="str">
        <f>'Cooper PW_CL_So 18'!B38</f>
        <v>S130111</v>
      </c>
      <c r="B43" s="178" t="str">
        <f>'Cooper PW_CL_So 18'!C38</f>
        <v>155/65R14</v>
      </c>
      <c r="C43" s="149">
        <f>'Cooper PW_CL_So 18'!M38</f>
        <v>0</v>
      </c>
      <c r="D43" s="150">
        <f>'Cooper PW_CL_So 18'!J38</f>
        <v>30.637500000000006</v>
      </c>
    </row>
    <row r="44" spans="1:4" x14ac:dyDescent="0.35">
      <c r="A44" s="178" t="str">
        <f>'Cooper PW_CL_So 18'!B39</f>
        <v>S630011</v>
      </c>
      <c r="B44" s="178" t="str">
        <f>'Cooper PW_CL_So 18'!C39</f>
        <v>155/65R14</v>
      </c>
      <c r="C44" s="149">
        <f>'Cooper PW_CL_So 18'!M39</f>
        <v>0</v>
      </c>
      <c r="D44" s="150">
        <f>'Cooper PW_CL_So 18'!J39</f>
        <v>31.454500000000003</v>
      </c>
    </row>
    <row r="45" spans="1:4" x14ac:dyDescent="0.35">
      <c r="A45" s="178" t="str">
        <f>'Cooper PW_CL_So 18'!B40</f>
        <v>S130112</v>
      </c>
      <c r="B45" s="178" t="str">
        <f>'Cooper PW_CL_So 18'!C40</f>
        <v>165/65R14</v>
      </c>
      <c r="C45" s="149">
        <f>'Cooper PW_CL_So 18'!M40</f>
        <v>0</v>
      </c>
      <c r="D45" s="150">
        <f>'Cooper PW_CL_So 18'!J40</f>
        <v>30.637500000000006</v>
      </c>
    </row>
    <row r="46" spans="1:4" x14ac:dyDescent="0.35">
      <c r="A46" s="178" t="str">
        <f>'Cooper PW_CL_So 18'!B41</f>
        <v>S630015</v>
      </c>
      <c r="B46" s="178" t="str">
        <f>'Cooper PW_CL_So 18'!C41</f>
        <v>165/65R14</v>
      </c>
      <c r="C46" s="149">
        <f>'Cooper PW_CL_So 18'!M41</f>
        <v>0</v>
      </c>
      <c r="D46" s="150">
        <f>'Cooper PW_CL_So 18'!J41</f>
        <v>31.454500000000003</v>
      </c>
    </row>
    <row r="47" spans="1:4" x14ac:dyDescent="0.35">
      <c r="A47" s="178" t="str">
        <f>'Cooper PW_CL_So 18'!B42</f>
        <v>S130214</v>
      </c>
      <c r="B47" s="178" t="str">
        <f>'Cooper PW_CL_So 18'!C42</f>
        <v>175/65R14</v>
      </c>
      <c r="C47" s="149">
        <f>'Cooper PW_CL_So 18'!M42</f>
        <v>0</v>
      </c>
      <c r="D47" s="150">
        <f>'Cooper PW_CL_So 18'!J42</f>
        <v>40.033000000000008</v>
      </c>
    </row>
    <row r="48" spans="1:4" x14ac:dyDescent="0.35">
      <c r="A48" s="178" t="str">
        <f>'Cooper PW_CL_So 18'!B43</f>
        <v>S630110</v>
      </c>
      <c r="B48" s="178" t="str">
        <f>'Cooper PW_CL_So 18'!C43</f>
        <v>175/65R14</v>
      </c>
      <c r="C48" s="149">
        <f>'Cooper PW_CL_So 18'!M43</f>
        <v>0</v>
      </c>
      <c r="D48" s="150">
        <f>'Cooper PW_CL_So 18'!J43</f>
        <v>40.85</v>
      </c>
    </row>
    <row r="49" spans="1:4" x14ac:dyDescent="0.35">
      <c r="A49" s="178" t="str">
        <f>'Cooper PW_CL_So 18'!B44</f>
        <v>S130113</v>
      </c>
      <c r="B49" s="178" t="str">
        <f>'Cooper PW_CL_So 18'!C44</f>
        <v>175/65R14</v>
      </c>
      <c r="C49" s="149">
        <f>'Cooper PW_CL_So 18'!M44</f>
        <v>0</v>
      </c>
      <c r="D49" s="150">
        <f>'Cooper PW_CL_So 18'!J44</f>
        <v>30.160346666666666</v>
      </c>
    </row>
    <row r="50" spans="1:4" x14ac:dyDescent="0.35">
      <c r="A50" s="178" t="str">
        <f>'Cooper PW_CL_So 18'!B45</f>
        <v>S630019</v>
      </c>
      <c r="B50" s="178" t="str">
        <f>'Cooper PW_CL_So 18'!C45</f>
        <v>175/65R14</v>
      </c>
      <c r="C50" s="149">
        <f>'Cooper PW_CL_So 18'!M45</f>
        <v>0</v>
      </c>
      <c r="D50" s="150">
        <f>'Cooper PW_CL_So 18'!J45</f>
        <v>32.271500000000003</v>
      </c>
    </row>
    <row r="51" spans="1:4" x14ac:dyDescent="0.35">
      <c r="A51" s="178" t="str">
        <f>'Cooper PW_CL_So 18'!B46</f>
        <v>S130194</v>
      </c>
      <c r="B51" s="178" t="str">
        <f>'Cooper PW_CL_So 18'!C46</f>
        <v>175/65R14</v>
      </c>
      <c r="C51" s="149">
        <f>'Cooper PW_CL_So 18'!M46</f>
        <v>0</v>
      </c>
      <c r="D51" s="150">
        <f>'Cooper PW_CL_So 18'!J46</f>
        <v>36.356500000000004</v>
      </c>
    </row>
    <row r="52" spans="1:4" x14ac:dyDescent="0.35">
      <c r="A52" s="178" t="str">
        <f>'Cooper PW_CL_So 18'!B47</f>
        <v>S630191</v>
      </c>
      <c r="B52" s="178" t="str">
        <f>'Cooper PW_CL_So 18'!C47</f>
        <v>175/65R14</v>
      </c>
      <c r="C52" s="149">
        <f>'Cooper PW_CL_So 18'!M47</f>
        <v>0</v>
      </c>
      <c r="D52" s="150">
        <f>'Cooper PW_CL_So 18'!J47</f>
        <v>37.582000000000001</v>
      </c>
    </row>
    <row r="53" spans="1:4" x14ac:dyDescent="0.35">
      <c r="A53" s="178" t="str">
        <f>'Cooper PW_CL_So 18'!B48</f>
        <v>S130215</v>
      </c>
      <c r="B53" s="178" t="str">
        <f>'Cooper PW_CL_So 18'!C48</f>
        <v>185/65R14</v>
      </c>
      <c r="C53" s="149">
        <f>'Cooper PW_CL_So 18'!M48</f>
        <v>0</v>
      </c>
      <c r="D53" s="150">
        <f>'Cooper PW_CL_So 18'!J48</f>
        <v>40.441500000000005</v>
      </c>
    </row>
    <row r="54" spans="1:4" x14ac:dyDescent="0.35">
      <c r="A54" s="178" t="str">
        <f>'Cooper PW_CL_So 18'!B49</f>
        <v>S630210</v>
      </c>
      <c r="B54" s="178" t="str">
        <f>'Cooper PW_CL_So 18'!C49</f>
        <v>185/65R14</v>
      </c>
      <c r="C54" s="149">
        <f>'Cooper PW_CL_So 18'!M49</f>
        <v>0</v>
      </c>
      <c r="D54" s="150">
        <f>'Cooper PW_CL_So 18'!J49</f>
        <v>41.258500000000005</v>
      </c>
    </row>
    <row r="55" spans="1:4" x14ac:dyDescent="0.35">
      <c r="A55" s="178" t="str">
        <f>'Cooper PW_CL_So 18'!B50</f>
        <v>S130115</v>
      </c>
      <c r="B55" s="178" t="str">
        <f>'Cooper PW_CL_So 18'!C50</f>
        <v>185/65R14</v>
      </c>
      <c r="C55" s="149">
        <f>'Cooper PW_CL_So 18'!M50</f>
        <v>0</v>
      </c>
      <c r="D55" s="150">
        <f>'Cooper PW_CL_So 18'!J50</f>
        <v>35.131</v>
      </c>
    </row>
    <row r="56" spans="1:4" x14ac:dyDescent="0.35">
      <c r="A56" s="178" t="str">
        <f>'Cooper PW_CL_So 18'!B51</f>
        <v>S630119</v>
      </c>
      <c r="B56" s="178" t="str">
        <f>'Cooper PW_CL_So 18'!C51</f>
        <v>185/65R14</v>
      </c>
      <c r="C56" s="149">
        <f>'Cooper PW_CL_So 18'!M51</f>
        <v>0</v>
      </c>
      <c r="D56" s="150">
        <f>'Cooper PW_CL_So 18'!J51</f>
        <v>35.948</v>
      </c>
    </row>
    <row r="57" spans="1:4" x14ac:dyDescent="0.35">
      <c r="A57" s="178" t="str">
        <f>'Cooper PW_CL_So 18'!B52</f>
        <v>S130118</v>
      </c>
      <c r="B57" s="178" t="str">
        <f>'Cooper PW_CL_So 18'!C52</f>
        <v>165/65R15</v>
      </c>
      <c r="C57" s="149">
        <f>'Cooper PW_CL_So 18'!M52</f>
        <v>0</v>
      </c>
      <c r="D57" s="150">
        <f>'Cooper PW_CL_So 18'!J52</f>
        <v>37.990499999999997</v>
      </c>
    </row>
    <row r="58" spans="1:4" x14ac:dyDescent="0.35">
      <c r="A58" s="178" t="str">
        <f>'Cooper PW_CL_So 18'!B53</f>
        <v>S630016</v>
      </c>
      <c r="B58" s="178" t="str">
        <f>'Cooper PW_CL_So 18'!C53</f>
        <v>165/65R15</v>
      </c>
      <c r="C58" s="149">
        <f>'Cooper PW_CL_So 18'!M53</f>
        <v>0</v>
      </c>
      <c r="D58" s="150">
        <f>'Cooper PW_CL_So 18'!J53</f>
        <v>38.807499999999997</v>
      </c>
    </row>
    <row r="59" spans="1:4" x14ac:dyDescent="0.35">
      <c r="A59" s="178" t="str">
        <f>'Cooper PW_CL_So 18'!B54</f>
        <v>S130218</v>
      </c>
      <c r="B59" s="178" t="str">
        <f>'Cooper PW_CL_So 18'!C54</f>
        <v>175/65R15</v>
      </c>
      <c r="C59" s="149">
        <f>'Cooper PW_CL_So 18'!M54</f>
        <v>0</v>
      </c>
      <c r="D59" s="150">
        <f>'Cooper PW_CL_So 18'!J54</f>
        <v>41.258500000000005</v>
      </c>
    </row>
    <row r="60" spans="1:4" x14ac:dyDescent="0.35">
      <c r="A60" s="178" t="str">
        <f>'Cooper PW_CL_So 18'!B55</f>
        <v>S630113</v>
      </c>
      <c r="B60" s="178" t="str">
        <f>'Cooper PW_CL_So 18'!C55</f>
        <v>175/65R15</v>
      </c>
      <c r="C60" s="149">
        <f>'Cooper PW_CL_So 18'!M55</f>
        <v>0</v>
      </c>
      <c r="D60" s="150">
        <f>'Cooper PW_CL_So 18'!J55</f>
        <v>42.892500000000005</v>
      </c>
    </row>
    <row r="61" spans="1:4" x14ac:dyDescent="0.35">
      <c r="A61" s="178" t="str">
        <f>'Cooper PW_CL_So 18'!B56</f>
        <v>S130119</v>
      </c>
      <c r="B61" s="178" t="str">
        <f>'Cooper PW_CL_So 18'!C56</f>
        <v>175/65R15</v>
      </c>
      <c r="C61" s="149">
        <f>'Cooper PW_CL_So 18'!M56</f>
        <v>0</v>
      </c>
      <c r="D61" s="150">
        <f>'Cooper PW_CL_So 18'!J56</f>
        <v>37.582000000000001</v>
      </c>
    </row>
    <row r="62" spans="1:4" x14ac:dyDescent="0.35">
      <c r="A62" s="178" t="str">
        <f>'Cooper PW_CL_So 18'!B57</f>
        <v>S630112</v>
      </c>
      <c r="B62" s="178" t="str">
        <f>'Cooper PW_CL_So 18'!C57</f>
        <v>175/65R15</v>
      </c>
      <c r="C62" s="149">
        <f>'Cooper PW_CL_So 18'!M57</f>
        <v>0</v>
      </c>
      <c r="D62" s="150">
        <f>'Cooper PW_CL_So 18'!J57</f>
        <v>38.399000000000001</v>
      </c>
    </row>
    <row r="63" spans="1:4" x14ac:dyDescent="0.35">
      <c r="A63" s="178" t="str">
        <f>'Cooper PW_CL_So 18'!B58</f>
        <v>S130219</v>
      </c>
      <c r="B63" s="178" t="str">
        <f>'Cooper PW_CL_So 18'!C58</f>
        <v>185/65R15</v>
      </c>
      <c r="C63" s="149">
        <f>'Cooper PW_CL_So 18'!M58</f>
        <v>0</v>
      </c>
      <c r="D63" s="150">
        <f>'Cooper PW_CL_So 18'!J58</f>
        <v>38.807499999999997</v>
      </c>
    </row>
    <row r="64" spans="1:4" x14ac:dyDescent="0.35">
      <c r="A64" s="178" t="str">
        <f>'Cooper PW_CL_So 18'!B59</f>
        <v>S630212</v>
      </c>
      <c r="B64" s="178" t="str">
        <f>'Cooper PW_CL_So 18'!C59</f>
        <v>185/65R15</v>
      </c>
      <c r="C64" s="149">
        <f>'Cooper PW_CL_So 18'!M59</f>
        <v>0</v>
      </c>
      <c r="D64" s="150">
        <f>'Cooper PW_CL_So 18'!J59</f>
        <v>40.033000000000008</v>
      </c>
    </row>
    <row r="65" spans="1:4" x14ac:dyDescent="0.35">
      <c r="A65" s="178" t="str">
        <f>'Cooper PW_CL_So 18'!B60</f>
        <v>S130210</v>
      </c>
      <c r="B65" s="178" t="str">
        <f>'Cooper PW_CL_So 18'!C60</f>
        <v>185/65R15</v>
      </c>
      <c r="C65" s="149">
        <f>'Cooper PW_CL_So 18'!M60</f>
        <v>0</v>
      </c>
      <c r="D65" s="150">
        <f>'Cooper PW_CL_So 18'!J60</f>
        <v>37.582000000000001</v>
      </c>
    </row>
    <row r="66" spans="1:4" x14ac:dyDescent="0.35">
      <c r="A66" s="178" t="str">
        <f>'Cooper PW_CL_So 18'!B61</f>
        <v>S630211</v>
      </c>
      <c r="B66" s="178" t="str">
        <f>'Cooper PW_CL_So 18'!C61</f>
        <v>185/65R15</v>
      </c>
      <c r="C66" s="149">
        <f>'Cooper PW_CL_So 18'!M61</f>
        <v>0</v>
      </c>
      <c r="D66" s="150">
        <f>'Cooper PW_CL_So 18'!J61</f>
        <v>38.399000000000001</v>
      </c>
    </row>
    <row r="67" spans="1:4" x14ac:dyDescent="0.35">
      <c r="A67" s="178" t="str">
        <f>'Cooper PW_CL_So 18'!B62</f>
        <v>S130092</v>
      </c>
      <c r="B67" s="178" t="str">
        <f>'Cooper PW_CL_So 18'!C62</f>
        <v>185/65R15</v>
      </c>
      <c r="C67" s="149">
        <f>'Cooper PW_CL_So 18'!M62</f>
        <v>0</v>
      </c>
      <c r="D67" s="150">
        <f>'Cooper PW_CL_So 18'!J62</f>
        <v>37.990499999999997</v>
      </c>
    </row>
    <row r="68" spans="1:4" x14ac:dyDescent="0.35">
      <c r="A68" s="178" t="str">
        <f>'Cooper PW_CL_So 18'!B63</f>
        <v>S630293</v>
      </c>
      <c r="B68" s="178" t="str">
        <f>'Cooper PW_CL_So 18'!C63</f>
        <v>185/65R15</v>
      </c>
      <c r="C68" s="149">
        <f>'Cooper PW_CL_So 18'!M63</f>
        <v>0</v>
      </c>
      <c r="D68" s="150">
        <f>'Cooper PW_CL_So 18'!J63</f>
        <v>38.807499999999997</v>
      </c>
    </row>
    <row r="69" spans="1:4" x14ac:dyDescent="0.35">
      <c r="A69" s="178" t="str">
        <f>'Cooper PW_CL_So 18'!B64</f>
        <v>S130310</v>
      </c>
      <c r="B69" s="178" t="str">
        <f>'Cooper PW_CL_So 18'!C64</f>
        <v>195/65R15</v>
      </c>
      <c r="C69" s="149">
        <f>'Cooper PW_CL_So 18'!M64</f>
        <v>0</v>
      </c>
      <c r="D69" s="150">
        <f>'Cooper PW_CL_So 18'!J64</f>
        <v>38.807499999999997</v>
      </c>
    </row>
    <row r="70" spans="1:4" x14ac:dyDescent="0.35">
      <c r="A70" s="178" t="str">
        <f>'Cooper PW_CL_So 18'!B65</f>
        <v>S630218</v>
      </c>
      <c r="B70" s="178" t="str">
        <f>'Cooper PW_CL_So 18'!C65</f>
        <v>195/65R15</v>
      </c>
      <c r="C70" s="149">
        <f>'Cooper PW_CL_So 18'!M65</f>
        <v>0</v>
      </c>
      <c r="D70" s="150">
        <f>'Cooper PW_CL_So 18'!J65</f>
        <v>40.033000000000008</v>
      </c>
    </row>
    <row r="71" spans="1:4" x14ac:dyDescent="0.35">
      <c r="A71" s="178" t="str">
        <f>'Cooper PW_CL_So 18'!B66</f>
        <v>S130211</v>
      </c>
      <c r="B71" s="178" t="str">
        <f>'Cooper PW_CL_So 18'!C66</f>
        <v>195/65R15</v>
      </c>
      <c r="C71" s="149">
        <f>'Cooper PW_CL_So 18'!M66</f>
        <v>0</v>
      </c>
      <c r="D71" s="150">
        <f>'Cooper PW_CL_So 18'!J66</f>
        <v>38.807499999999997</v>
      </c>
    </row>
    <row r="72" spans="1:4" x14ac:dyDescent="0.35">
      <c r="A72" s="178" t="str">
        <f>'Cooper PW_CL_So 18'!B67</f>
        <v>S630217</v>
      </c>
      <c r="B72" s="178" t="str">
        <f>'Cooper PW_CL_So 18'!C67</f>
        <v>195/65R15</v>
      </c>
      <c r="C72" s="149">
        <f>'Cooper PW_CL_So 18'!M67</f>
        <v>0</v>
      </c>
      <c r="D72" s="150">
        <f>'Cooper PW_CL_So 18'!J67</f>
        <v>40.033000000000008</v>
      </c>
    </row>
    <row r="73" spans="1:4" x14ac:dyDescent="0.35">
      <c r="A73" s="178" t="str">
        <f>'Cooper PW_CL_So 18'!B68</f>
        <v>S350016</v>
      </c>
      <c r="B73" s="178" t="str">
        <f>'Cooper PW_CL_So 18'!C68</f>
        <v>195/65R15</v>
      </c>
      <c r="C73" s="149">
        <f>'Cooper PW_CL_So 18'!M68</f>
        <v>4</v>
      </c>
      <c r="D73" s="150">
        <f>'Cooper PW_CL_So 18'!J68</f>
        <v>37.259195876288658</v>
      </c>
    </row>
    <row r="74" spans="1:4" x14ac:dyDescent="0.35">
      <c r="A74" s="178" t="str">
        <f>'Cooper PW_CL_So 18'!B69</f>
        <v>S130391</v>
      </c>
      <c r="B74" s="178" t="str">
        <f>'Cooper PW_CL_So 18'!C69</f>
        <v>195/65R15</v>
      </c>
      <c r="C74" s="149">
        <f>'Cooper PW_CL_So 18'!M69</f>
        <v>0</v>
      </c>
      <c r="D74" s="150">
        <f>'Cooper PW_CL_So 18'!J69</f>
        <v>45.343499999999999</v>
      </c>
    </row>
    <row r="75" spans="1:4" x14ac:dyDescent="0.35">
      <c r="A75" s="178" t="str">
        <f>'Cooper PW_CL_So 18'!B70</f>
        <v>S630390</v>
      </c>
      <c r="B75" s="178" t="str">
        <f>'Cooper PW_CL_So 18'!C70</f>
        <v>195/65R15</v>
      </c>
      <c r="C75" s="149">
        <f>'Cooper PW_CL_So 18'!M70</f>
        <v>0</v>
      </c>
      <c r="D75" s="150">
        <f>'Cooper PW_CL_So 18'!J70</f>
        <v>46.569000000000003</v>
      </c>
    </row>
    <row r="76" spans="1:4" x14ac:dyDescent="0.35">
      <c r="A76" s="178" t="str">
        <f>'Cooper PW_CL_So 18'!B71</f>
        <v>S130292</v>
      </c>
      <c r="B76" s="178" t="str">
        <f>'Cooper PW_CL_So 18'!C71</f>
        <v>195/65R15</v>
      </c>
      <c r="C76" s="149">
        <f>'Cooper PW_CL_So 18'!M71</f>
        <v>0</v>
      </c>
      <c r="D76" s="150">
        <f>'Cooper PW_CL_So 18'!J71</f>
        <v>42.892500000000005</v>
      </c>
    </row>
    <row r="77" spans="1:4" x14ac:dyDescent="0.35">
      <c r="A77" s="178" t="str">
        <f>'Cooper PW_CL_So 18'!B72</f>
        <v>S630299</v>
      </c>
      <c r="B77" s="178" t="str">
        <f>'Cooper PW_CL_So 18'!C72</f>
        <v>195/65R15</v>
      </c>
      <c r="C77" s="149">
        <f>'Cooper PW_CL_So 18'!M72</f>
        <v>0</v>
      </c>
      <c r="D77" s="150">
        <f>'Cooper PW_CL_So 18'!J72</f>
        <v>44.118000000000002</v>
      </c>
    </row>
    <row r="78" spans="1:4" x14ac:dyDescent="0.35">
      <c r="A78" s="178" t="str">
        <f>'Cooper PW_CL_So 18'!B73</f>
        <v>S130316</v>
      </c>
      <c r="B78" s="178" t="str">
        <f>'Cooper PW_CL_So 18'!C73</f>
        <v>205/65R15</v>
      </c>
      <c r="C78" s="149">
        <f>'Cooper PW_CL_So 18'!M73</f>
        <v>0</v>
      </c>
      <c r="D78" s="150">
        <f>'Cooper PW_CL_So 18'!J73</f>
        <v>53.513500000000001</v>
      </c>
    </row>
    <row r="79" spans="1:4" x14ac:dyDescent="0.35">
      <c r="A79" s="178" t="str">
        <f>'Cooper PW_CL_So 18'!B74</f>
        <v>S350017</v>
      </c>
      <c r="B79" s="178" t="str">
        <f>'Cooper PW_CL_So 18'!C74</f>
        <v>205/65R15</v>
      </c>
      <c r="C79" s="149">
        <f>'Cooper PW_CL_So 18'!M74</f>
        <v>0</v>
      </c>
      <c r="D79" s="150">
        <f>'Cooper PW_CL_So 18'!J74</f>
        <v>54.330500000000001</v>
      </c>
    </row>
    <row r="80" spans="1:4" x14ac:dyDescent="0.35">
      <c r="A80" s="178" t="str">
        <f>'Cooper PW_CL_So 18'!B76</f>
        <v>S130216</v>
      </c>
      <c r="B80" s="178" t="str">
        <f>'Cooper PW_CL_So 18'!C76</f>
        <v>165/60R14</v>
      </c>
      <c r="C80" s="149">
        <f>'Cooper PW_CL_So 18'!M76</f>
        <v>0</v>
      </c>
      <c r="D80" s="150">
        <f>'Cooper PW_CL_So 18'!J76</f>
        <v>40.85</v>
      </c>
    </row>
    <row r="81" spans="1:4" x14ac:dyDescent="0.35">
      <c r="A81" s="178" t="str">
        <f>'Cooper PW_CL_So 18'!B77</f>
        <v>S630013</v>
      </c>
      <c r="B81" s="178" t="str">
        <f>'Cooper PW_CL_So 18'!C77</f>
        <v>165/60R14</v>
      </c>
      <c r="C81" s="149">
        <f>'Cooper PW_CL_So 18'!M77</f>
        <v>0</v>
      </c>
      <c r="D81" s="150">
        <f>'Cooper PW_CL_So 18'!J77</f>
        <v>42.484000000000002</v>
      </c>
    </row>
    <row r="82" spans="1:4" x14ac:dyDescent="0.35">
      <c r="A82" s="178" t="str">
        <f>'Cooper PW_CL_So 18'!B78</f>
        <v>S130116</v>
      </c>
      <c r="B82" s="178" t="str">
        <f>'Cooper PW_CL_So 18'!C78</f>
        <v>165/60R14</v>
      </c>
      <c r="C82" s="149">
        <f>'Cooper PW_CL_So 18'!M78</f>
        <v>0</v>
      </c>
      <c r="D82" s="150">
        <f>'Cooper PW_CL_So 18'!J78</f>
        <v>36.356500000000004</v>
      </c>
    </row>
    <row r="83" spans="1:4" x14ac:dyDescent="0.35">
      <c r="A83" s="178" t="str">
        <f>'Cooper PW_CL_So 18'!B79</f>
        <v>S630012</v>
      </c>
      <c r="B83" s="178" t="str">
        <f>'Cooper PW_CL_So 18'!C79</f>
        <v>165/60R14</v>
      </c>
      <c r="C83" s="149">
        <f>'Cooper PW_CL_So 18'!M79</f>
        <v>0</v>
      </c>
      <c r="D83" s="150">
        <f>'Cooper PW_CL_So 18'!J79</f>
        <v>37.582000000000001</v>
      </c>
    </row>
    <row r="84" spans="1:4" x14ac:dyDescent="0.35">
      <c r="A84" s="178" t="str">
        <f>'Cooper PW_CL_So 18'!B80</f>
        <v>S130217</v>
      </c>
      <c r="B84" s="178" t="str">
        <f>'Cooper PW_CL_So 18'!C80</f>
        <v>185/60R14</v>
      </c>
      <c r="C84" s="149">
        <f>'Cooper PW_CL_So 18'!M80</f>
        <v>0</v>
      </c>
      <c r="D84" s="150">
        <f>'Cooper PW_CL_So 18'!J80</f>
        <v>35.539500000000004</v>
      </c>
    </row>
    <row r="85" spans="1:4" x14ac:dyDescent="0.35">
      <c r="A85" s="178" t="str">
        <f>'Cooper PW_CL_So 18'!B81</f>
        <v>S630116</v>
      </c>
      <c r="B85" s="178" t="str">
        <f>'Cooper PW_CL_So 18'!C81</f>
        <v>185/60R14</v>
      </c>
      <c r="C85" s="149">
        <f>'Cooper PW_CL_So 18'!M81</f>
        <v>0</v>
      </c>
      <c r="D85" s="150">
        <f>'Cooper PW_CL_So 18'!J81</f>
        <v>36.356500000000004</v>
      </c>
    </row>
    <row r="86" spans="1:4" x14ac:dyDescent="0.35">
      <c r="A86" s="178" t="str">
        <f>'Cooper PW_CL_So 18'!B82</f>
        <v>S130117</v>
      </c>
      <c r="B86" s="178" t="str">
        <f>'Cooper PW_CL_So 18'!C82</f>
        <v>185/60R14</v>
      </c>
      <c r="C86" s="149">
        <f>'Cooper PW_CL_So 18'!M82</f>
        <v>0</v>
      </c>
      <c r="D86" s="150">
        <f>'Cooper PW_CL_So 18'!J82</f>
        <v>33.905500000000004</v>
      </c>
    </row>
    <row r="87" spans="1:4" x14ac:dyDescent="0.35">
      <c r="A87" s="178" t="str">
        <f>'Cooper PW_CL_So 18'!B83</f>
        <v>S630014</v>
      </c>
      <c r="B87" s="178" t="str">
        <f>'Cooper PW_CL_So 18'!C83</f>
        <v>165/60R15</v>
      </c>
      <c r="C87" s="149">
        <f>'Cooper PW_CL_So 18'!M83</f>
        <v>0</v>
      </c>
      <c r="D87" s="150">
        <f>'Cooper PW_CL_So 18'!J83</f>
        <v>41.258500000000005</v>
      </c>
    </row>
    <row r="88" spans="1:4" x14ac:dyDescent="0.35">
      <c r="A88" s="178" t="str">
        <f>'Cooper PW_CL_So 18'!B84</f>
        <v>S130312</v>
      </c>
      <c r="B88" s="178" t="str">
        <f>'Cooper PW_CL_So 18'!C84</f>
        <v>185/60R15</v>
      </c>
      <c r="C88" s="149">
        <f>'Cooper PW_CL_So 18'!M84</f>
        <v>0</v>
      </c>
      <c r="D88" s="150">
        <f>'Cooper PW_CL_So 18'!J84</f>
        <v>40.85</v>
      </c>
    </row>
    <row r="89" spans="1:4" x14ac:dyDescent="0.35">
      <c r="A89" s="178" t="str">
        <f>'Cooper PW_CL_So 18'!B85</f>
        <v>S630117</v>
      </c>
      <c r="B89" s="178" t="str">
        <f>'Cooper PW_CL_So 18'!C85</f>
        <v>185/60R15</v>
      </c>
      <c r="C89" s="149">
        <f>'Cooper PW_CL_So 18'!M85</f>
        <v>0</v>
      </c>
      <c r="D89" s="150">
        <f>'Cooper PW_CL_So 18'!J85</f>
        <v>42.484000000000002</v>
      </c>
    </row>
    <row r="90" spans="1:4" x14ac:dyDescent="0.35">
      <c r="A90" s="178" t="str">
        <f>'Cooper PW_CL_So 18'!B86</f>
        <v>S130392</v>
      </c>
      <c r="B90" s="178" t="str">
        <f>'Cooper PW_CL_So 18'!C86</f>
        <v>185/60R15</v>
      </c>
      <c r="C90" s="149">
        <f>'Cooper PW_CL_So 18'!M86</f>
        <v>0</v>
      </c>
      <c r="D90" s="150">
        <f>'Cooper PW_CL_So 18'!J86</f>
        <v>45.343499999999999</v>
      </c>
    </row>
    <row r="91" spans="1:4" x14ac:dyDescent="0.35">
      <c r="A91" s="178" t="str">
        <f>'Cooper PW_CL_So 18'!B87</f>
        <v>S630198</v>
      </c>
      <c r="B91" s="178" t="str">
        <f>'Cooper PW_CL_So 18'!C87</f>
        <v>185/60R15</v>
      </c>
      <c r="C91" s="149">
        <f>'Cooper PW_CL_So 18'!M87</f>
        <v>0</v>
      </c>
      <c r="D91" s="150">
        <f>'Cooper PW_CL_So 18'!J87</f>
        <v>46.569000000000003</v>
      </c>
    </row>
    <row r="92" spans="1:4" x14ac:dyDescent="0.35">
      <c r="A92" s="178" t="str">
        <f>'Cooper PW_CL_So 18'!B88</f>
        <v>S130313</v>
      </c>
      <c r="B92" s="178" t="str">
        <f>'Cooper PW_CL_So 18'!C88</f>
        <v>195/60R15</v>
      </c>
      <c r="C92" s="149">
        <f>'Cooper PW_CL_So 18'!M88</f>
        <v>0</v>
      </c>
      <c r="D92" s="150">
        <f>'Cooper PW_CL_So 18'!J88</f>
        <v>41.258500000000005</v>
      </c>
    </row>
    <row r="93" spans="1:4" x14ac:dyDescent="0.35">
      <c r="A93" s="178" t="str">
        <f>'Cooper PW_CL_So 18'!B89</f>
        <v>S630216</v>
      </c>
      <c r="B93" s="178" t="str">
        <f>'Cooper PW_CL_So 18'!C89</f>
        <v>195/60R15</v>
      </c>
      <c r="C93" s="149">
        <f>'Cooper PW_CL_So 18'!M89</f>
        <v>0</v>
      </c>
      <c r="D93" s="150">
        <f>'Cooper PW_CL_So 18'!J89</f>
        <v>42.892500000000005</v>
      </c>
    </row>
    <row r="94" spans="1:4" x14ac:dyDescent="0.35">
      <c r="A94" s="178" t="str">
        <f>'Cooper PW_CL_So 18'!B90</f>
        <v>S350011</v>
      </c>
      <c r="B94" s="178" t="str">
        <f>'Cooper PW_CL_So 18'!C90</f>
        <v>195/60R15</v>
      </c>
      <c r="C94" s="149">
        <f>'Cooper PW_CL_So 18'!M90</f>
        <v>0</v>
      </c>
      <c r="D94" s="150">
        <f>'Cooper PW_CL_So 18'!J90</f>
        <v>44.526500000000006</v>
      </c>
    </row>
    <row r="95" spans="1:4" x14ac:dyDescent="0.35">
      <c r="A95" s="178" t="str">
        <f>'Cooper PW_CL_So 18'!B91</f>
        <v>S130314</v>
      </c>
      <c r="B95" s="178" t="str">
        <f>'Cooper PW_CL_So 18'!C91</f>
        <v>205/60R15</v>
      </c>
      <c r="C95" s="149">
        <f>'Cooper PW_CL_So 18'!M91</f>
        <v>0</v>
      </c>
      <c r="D95" s="150">
        <f>'Cooper PW_CL_So 18'!J91</f>
        <v>49.428500000000007</v>
      </c>
    </row>
    <row r="96" spans="1:4" x14ac:dyDescent="0.35">
      <c r="A96" s="173" t="str">
        <f>'Cooper PW_CL_So 18'!B92</f>
        <v>S350012</v>
      </c>
      <c r="B96" s="178" t="str">
        <f>'Cooper PW_CL_So 18'!C92</f>
        <v>205/60R15</v>
      </c>
      <c r="C96" s="149">
        <f>'Cooper PW_CL_So 18'!M92</f>
        <v>0</v>
      </c>
      <c r="D96" s="150">
        <f>'Cooper PW_CL_So 18'!J92</f>
        <v>50.654000000000003</v>
      </c>
    </row>
    <row r="97" spans="1:4" x14ac:dyDescent="0.35">
      <c r="A97" s="173" t="str">
        <f>'Cooper PW_CL_So 18'!B93</f>
        <v>S130394</v>
      </c>
      <c r="B97" s="178" t="str">
        <f>'Cooper PW_CL_So 18'!C93</f>
        <v>205/60R15</v>
      </c>
      <c r="C97" s="149">
        <f>'Cooper PW_CL_So 18'!M93</f>
        <v>0</v>
      </c>
      <c r="D97" s="150">
        <f>'Cooper PW_CL_So 18'!J93</f>
        <v>51.062500000000007</v>
      </c>
    </row>
    <row r="98" spans="1:4" x14ac:dyDescent="0.35">
      <c r="A98" s="173" t="str">
        <f>'Cooper PW_CL_So 18'!B94</f>
        <v>S130315</v>
      </c>
      <c r="B98" s="178" t="str">
        <f>'Cooper PW_CL_So 18'!C94</f>
        <v>205/60R16</v>
      </c>
      <c r="C98" s="149">
        <f>'Cooper PW_CL_So 18'!M94</f>
        <v>0</v>
      </c>
      <c r="D98" s="150">
        <f>'Cooper PW_CL_So 18'!J94</f>
        <v>53.513500000000001</v>
      </c>
    </row>
    <row r="99" spans="1:4" x14ac:dyDescent="0.35">
      <c r="A99" s="173" t="str">
        <f>'Cooper PW_CL_So 18'!B95</f>
        <v>S350013</v>
      </c>
      <c r="B99" s="178" t="str">
        <f>'Cooper PW_CL_So 18'!C95</f>
        <v>205/60R16</v>
      </c>
      <c r="C99" s="149">
        <f>'Cooper PW_CL_So 18'!M95</f>
        <v>0</v>
      </c>
      <c r="D99" s="150">
        <f>'Cooper PW_CL_So 18'!J95</f>
        <v>63.317500000000003</v>
      </c>
    </row>
    <row r="100" spans="1:4" x14ac:dyDescent="0.35">
      <c r="A100" s="173">
        <f>'Cooper PW_CL_So 18'!B96</f>
        <v>7350011</v>
      </c>
      <c r="B100" s="178" t="str">
        <f>'Cooper PW_CL_So 18'!C96</f>
        <v>205/60R16</v>
      </c>
      <c r="C100" s="149">
        <f>'Cooper PW_CL_So 18'!M96</f>
        <v>0</v>
      </c>
      <c r="D100" s="150">
        <f>'Cooper PW_CL_So 18'!J96</f>
        <v>63.317500000000003</v>
      </c>
    </row>
    <row r="101" spans="1:4" x14ac:dyDescent="0.35">
      <c r="A101" s="173" t="str">
        <f>'Cooper PW_CL_So 18'!B97</f>
        <v>S350094</v>
      </c>
      <c r="B101" s="178" t="str">
        <f>'Cooper PW_CL_So 18'!C97</f>
        <v>205/60R16</v>
      </c>
      <c r="C101" s="149">
        <f>'Cooper PW_CL_So 18'!M97</f>
        <v>0</v>
      </c>
      <c r="D101" s="150">
        <f>'Cooper PW_CL_So 18'!J97</f>
        <v>64.543000000000006</v>
      </c>
    </row>
    <row r="102" spans="1:4" x14ac:dyDescent="0.35">
      <c r="A102" s="173" t="str">
        <f>'Cooper PW_CL_So 18'!B98</f>
        <v>S350095</v>
      </c>
      <c r="B102" s="178" t="str">
        <f>'Cooper PW_CL_So 18'!C98</f>
        <v>215/60R16</v>
      </c>
      <c r="C102" s="149">
        <f>'Cooper PW_CL_So 18'!M98</f>
        <v>0</v>
      </c>
      <c r="D102" s="150">
        <f>'Cooper PW_CL_So 18'!J98</f>
        <v>73.53</v>
      </c>
    </row>
    <row r="103" spans="1:4" x14ac:dyDescent="0.35">
      <c r="A103" s="173" t="str">
        <f>'Cooper PW_CL_So 18'!B100</f>
        <v>S130317</v>
      </c>
      <c r="B103" s="178" t="str">
        <f>'Cooper PW_CL_So 18'!C100</f>
        <v>185/55R14</v>
      </c>
      <c r="C103" s="149">
        <f>'Cooper PW_CL_So 18'!M100</f>
        <v>0</v>
      </c>
      <c r="D103" s="150">
        <f>'Cooper PW_CL_So 18'!J100</f>
        <v>45.752000000000002</v>
      </c>
    </row>
    <row r="104" spans="1:4" x14ac:dyDescent="0.35">
      <c r="A104" s="173" t="str">
        <f>'Cooper PW_CL_So 18'!B101</f>
        <v>S130318</v>
      </c>
      <c r="B104" s="178" t="str">
        <f>'Cooper PW_CL_So 18'!C101</f>
        <v>185/55R15</v>
      </c>
      <c r="C104" s="149">
        <f>'Cooper PW_CL_So 18'!M101</f>
        <v>0</v>
      </c>
      <c r="D104" s="150">
        <f>'Cooper PW_CL_So 18'!J101</f>
        <v>45.752000000000002</v>
      </c>
    </row>
    <row r="105" spans="1:4" x14ac:dyDescent="0.35">
      <c r="A105" s="173" t="str">
        <f>'Cooper PW_CL_So 18'!B102</f>
        <v>S350018</v>
      </c>
      <c r="B105" s="178" t="str">
        <f>'Cooper PW_CL_So 18'!C102</f>
        <v>185/55R15</v>
      </c>
      <c r="C105" s="149">
        <f>'Cooper PW_CL_So 18'!M102</f>
        <v>0</v>
      </c>
      <c r="D105" s="150">
        <f>'Cooper PW_CL_So 18'!J102</f>
        <v>46.569000000000003</v>
      </c>
    </row>
    <row r="106" spans="1:4" x14ac:dyDescent="0.35">
      <c r="A106" s="173" t="str">
        <f>'Cooper PW_CL_So 18'!B103</f>
        <v>S130319</v>
      </c>
      <c r="B106" s="178" t="str">
        <f>'Cooper PW_CL_So 18'!C103</f>
        <v>195/55R15</v>
      </c>
      <c r="C106" s="149">
        <f>'Cooper PW_CL_So 18'!M103</f>
        <v>0</v>
      </c>
      <c r="D106" s="150">
        <f>'Cooper PW_CL_So 18'!J103</f>
        <v>47.794499999999999</v>
      </c>
    </row>
    <row r="107" spans="1:4" x14ac:dyDescent="0.35">
      <c r="A107" s="173" t="str">
        <f>'Cooper PW_CL_So 18'!B104</f>
        <v>S350019</v>
      </c>
      <c r="B107" s="178" t="str">
        <f>'Cooper PW_CL_So 18'!C104</f>
        <v>195/55R15</v>
      </c>
      <c r="C107" s="149">
        <f>'Cooper PW_CL_So 18'!M104</f>
        <v>0</v>
      </c>
      <c r="D107" s="150">
        <f>'Cooper PW_CL_So 18'!J104</f>
        <v>48.203000000000003</v>
      </c>
    </row>
    <row r="108" spans="1:4" x14ac:dyDescent="0.35">
      <c r="A108" s="173" t="str">
        <f>'Cooper PW_CL_So 18'!B105</f>
        <v>S350215</v>
      </c>
      <c r="B108" s="178" t="str">
        <f>'Cooper PW_CL_So 18'!C105</f>
        <v>185/55R16</v>
      </c>
      <c r="C108" s="149">
        <f>'Cooper PW_CL_So 18'!M105</f>
        <v>0</v>
      </c>
      <c r="D108" s="150">
        <f>'Cooper PW_CL_So 18'!J105</f>
        <v>55.964500000000001</v>
      </c>
    </row>
    <row r="109" spans="1:4" x14ac:dyDescent="0.35">
      <c r="A109" s="173" t="str">
        <f>'Cooper PW_CL_So 18'!B106</f>
        <v>S350110</v>
      </c>
      <c r="B109" s="178" t="str">
        <f>'Cooper PW_CL_So 18'!C106</f>
        <v>195/55R16</v>
      </c>
      <c r="C109" s="149">
        <f>'Cooper PW_CL_So 18'!M106</f>
        <v>0</v>
      </c>
      <c r="D109" s="150">
        <f>'Cooper PW_CL_So 18'!J106</f>
        <v>56.372999999999998</v>
      </c>
    </row>
    <row r="110" spans="1:4" x14ac:dyDescent="0.35">
      <c r="A110" s="173" t="str">
        <f>'Cooper PW_CL_So 18'!B107</f>
        <v>S130320</v>
      </c>
      <c r="B110" s="178" t="str">
        <f>'Cooper PW_CL_So 18'!C107</f>
        <v>205/55R16</v>
      </c>
      <c r="C110" s="149">
        <f>'Cooper PW_CL_So 18'!M107</f>
        <v>0</v>
      </c>
      <c r="D110" s="150">
        <f>'Cooper PW_CL_So 18'!J107</f>
        <v>46.160499999999999</v>
      </c>
    </row>
    <row r="111" spans="1:4" x14ac:dyDescent="0.35">
      <c r="A111" s="173" t="str">
        <f>'Cooper PW_CL_So 18'!B108</f>
        <v>S350111</v>
      </c>
      <c r="B111" s="178" t="str">
        <f>'Cooper PW_CL_So 18'!C108</f>
        <v>205/55R16</v>
      </c>
      <c r="C111" s="149">
        <f>'Cooper PW_CL_So 18'!M108</f>
        <v>4</v>
      </c>
      <c r="D111" s="150">
        <f>'Cooper PW_CL_So 18'!J108</f>
        <v>41.704999999999998</v>
      </c>
    </row>
    <row r="112" spans="1:4" x14ac:dyDescent="0.35">
      <c r="A112" s="173" t="str">
        <f>'Cooper PW_CL_So 18'!B109</f>
        <v>S350214</v>
      </c>
      <c r="B112" s="178" t="str">
        <f>'Cooper PW_CL_So 18'!C109</f>
        <v>205/55R16</v>
      </c>
      <c r="C112" s="149">
        <f>'Cooper PW_CL_So 18'!M109</f>
        <v>0</v>
      </c>
      <c r="D112" s="150">
        <f>'Cooper PW_CL_So 18'!J109</f>
        <v>43.709500000000006</v>
      </c>
    </row>
    <row r="113" spans="1:4" x14ac:dyDescent="0.35">
      <c r="A113" s="173" t="str">
        <f>'Cooper PW_CL_So 18'!B110</f>
        <v>S130390</v>
      </c>
      <c r="B113" s="178" t="str">
        <f>'Cooper PW_CL_So 18'!C110</f>
        <v>205/55R16</v>
      </c>
      <c r="C113" s="149">
        <f>'Cooper PW_CL_So 18'!M110</f>
        <v>0</v>
      </c>
      <c r="D113" s="150">
        <f>'Cooper PW_CL_So 18'!J110</f>
        <v>51.062500000000007</v>
      </c>
    </row>
    <row r="114" spans="1:4" x14ac:dyDescent="0.35">
      <c r="A114" s="173" t="str">
        <f>'Cooper PW_CL_So 18'!B111</f>
        <v>S350192</v>
      </c>
      <c r="B114" s="178" t="str">
        <f>'Cooper PW_CL_So 18'!C111</f>
        <v>205/55R16</v>
      </c>
      <c r="C114" s="149">
        <f>'Cooper PW_CL_So 18'!M111</f>
        <v>0</v>
      </c>
      <c r="D114" s="150">
        <f>'Cooper PW_CL_So 18'!J111</f>
        <v>50.654000000000003</v>
      </c>
    </row>
    <row r="115" spans="1:4" x14ac:dyDescent="0.35">
      <c r="A115" s="173" t="str">
        <f>'Cooper PW_CL_So 18'!B112</f>
        <v>S350296</v>
      </c>
      <c r="B115" s="178" t="str">
        <f>'Cooper PW_CL_So 18'!C112</f>
        <v>205/55R16</v>
      </c>
      <c r="C115" s="149">
        <f>'Cooper PW_CL_So 18'!M112</f>
        <v>0</v>
      </c>
      <c r="D115" s="150">
        <f>'Cooper PW_CL_So 18'!J112</f>
        <v>51.062500000000007</v>
      </c>
    </row>
    <row r="116" spans="1:4" x14ac:dyDescent="0.35">
      <c r="A116" s="173" t="str">
        <f>'Cooper PW_CL_So 18'!B113</f>
        <v>S350114</v>
      </c>
      <c r="B116" s="178" t="str">
        <f>'Cooper PW_CL_So 18'!C113</f>
        <v>215/55R16</v>
      </c>
      <c r="C116" s="149">
        <f>'Cooper PW_CL_So 18'!M113</f>
        <v>0</v>
      </c>
      <c r="D116" s="150">
        <f>'Cooper PW_CL_So 18'!J113</f>
        <v>66.96374522292993</v>
      </c>
    </row>
    <row r="117" spans="1:4" x14ac:dyDescent="0.35">
      <c r="A117" s="173" t="str">
        <f>'Cooper PW_CL_So 18'!B114</f>
        <v>S350217</v>
      </c>
      <c r="B117" s="178" t="str">
        <f>'Cooper PW_CL_So 18'!C114</f>
        <v>215/55R16</v>
      </c>
      <c r="C117" s="149">
        <f>'Cooper PW_CL_So 18'!M114</f>
        <v>0</v>
      </c>
      <c r="D117" s="150">
        <f>'Cooper PW_CL_So 18'!J114</f>
        <v>63.317500000000003</v>
      </c>
    </row>
    <row r="118" spans="1:4" x14ac:dyDescent="0.35">
      <c r="A118" s="173" t="str">
        <f>'Cooper PW_CL_So 18'!B115</f>
        <v>S350297</v>
      </c>
      <c r="B118" s="178" t="str">
        <f>'Cooper PW_CL_So 18'!C115</f>
        <v>215/55R16</v>
      </c>
      <c r="C118" s="149">
        <f>'Cooper PW_CL_So 18'!M115</f>
        <v>0</v>
      </c>
      <c r="D118" s="150">
        <f>'Cooper PW_CL_So 18'!J115</f>
        <v>66.177000000000007</v>
      </c>
    </row>
    <row r="119" spans="1:4" x14ac:dyDescent="0.35">
      <c r="A119" s="173">
        <f>'Cooper PW_CL_So 18'!B116</f>
        <v>5350115</v>
      </c>
      <c r="B119" s="178" t="str">
        <f>'Cooper PW_CL_So 18'!C116</f>
        <v>225/55R16</v>
      </c>
      <c r="C119" s="149">
        <f>'Cooper PW_CL_So 18'!M116</f>
        <v>0</v>
      </c>
      <c r="D119" s="150">
        <f>'Cooper PW_CL_So 18'!J116</f>
        <v>71.079000000000008</v>
      </c>
    </row>
    <row r="120" spans="1:4" x14ac:dyDescent="0.35">
      <c r="A120" s="173">
        <f>'Cooper PW_CL_So 18'!B117</f>
        <v>5350192</v>
      </c>
      <c r="B120" s="178" t="str">
        <f>'Cooper PW_CL_So 18'!C117</f>
        <v>225/55R16</v>
      </c>
      <c r="C120" s="149">
        <f>'Cooper PW_CL_So 18'!M117</f>
        <v>0</v>
      </c>
      <c r="D120" s="150">
        <f>'Cooper PW_CL_So 18'!J117</f>
        <v>71.079000000000008</v>
      </c>
    </row>
    <row r="121" spans="1:4" x14ac:dyDescent="0.35">
      <c r="A121" s="173" t="str">
        <f>'Cooper PW_CL_So 18'!B118</f>
        <v>S350193</v>
      </c>
      <c r="B121" s="178" t="str">
        <f>'Cooper PW_CL_So 18'!C118</f>
        <v>205/55R17</v>
      </c>
      <c r="C121" s="149">
        <f>'Cooper PW_CL_So 18'!M118</f>
        <v>0</v>
      </c>
      <c r="D121" s="150">
        <f>'Cooper PW_CL_So 18'!J118</f>
        <v>75.164000000000001</v>
      </c>
    </row>
    <row r="122" spans="1:4" x14ac:dyDescent="0.35">
      <c r="A122" s="173">
        <f>'Cooper PW_CL_So 18'!B119</f>
        <v>5350011</v>
      </c>
      <c r="B122" s="178" t="str">
        <f>'Cooper PW_CL_So 18'!C119</f>
        <v>215/55R17</v>
      </c>
      <c r="C122" s="149">
        <f>'Cooper PW_CL_So 18'!M119</f>
        <v>0</v>
      </c>
      <c r="D122" s="150">
        <f>'Cooper PW_CL_So 18'!J119</f>
        <v>73.938500000000005</v>
      </c>
    </row>
    <row r="123" spans="1:4" x14ac:dyDescent="0.35">
      <c r="A123" s="173">
        <f>'Cooper PW_CL_So 18'!B120</f>
        <v>5350291</v>
      </c>
      <c r="B123" s="178" t="str">
        <f>'Cooper PW_CL_So 18'!C120</f>
        <v>215/55R17</v>
      </c>
      <c r="C123" s="149">
        <f>'Cooper PW_CL_So 18'!M120</f>
        <v>0</v>
      </c>
      <c r="D123" s="150">
        <f>'Cooper PW_CL_So 18'!J120</f>
        <v>77.614999999999995</v>
      </c>
    </row>
    <row r="124" spans="1:4" x14ac:dyDescent="0.35">
      <c r="A124" s="173">
        <f>'Cooper PW_CL_So 18'!B121</f>
        <v>5350094</v>
      </c>
      <c r="B124" s="178" t="str">
        <f>'Cooper PW_CL_So 18'!C121</f>
        <v>225/55R17</v>
      </c>
      <c r="C124" s="149">
        <f>'Cooper PW_CL_So 18'!M121</f>
        <v>0</v>
      </c>
      <c r="D124" s="150">
        <f>'Cooper PW_CL_So 18'!J121</f>
        <v>79.249000000000009</v>
      </c>
    </row>
    <row r="125" spans="1:4" x14ac:dyDescent="0.35">
      <c r="A125" s="173">
        <f>'Cooper PW_CL_So 18'!B122</f>
        <v>5350013</v>
      </c>
      <c r="B125" s="178" t="str">
        <f>'Cooper PW_CL_So 18'!C122</f>
        <v>225/55R17</v>
      </c>
      <c r="C125" s="149">
        <f>'Cooper PW_CL_So 18'!M122</f>
        <v>0</v>
      </c>
      <c r="D125" s="150">
        <f>'Cooper PW_CL_So 18'!J122</f>
        <v>78.840500000000006</v>
      </c>
    </row>
    <row r="126" spans="1:4" x14ac:dyDescent="0.35">
      <c r="A126" s="173">
        <f>'Cooper PW_CL_So 18'!B123</f>
        <v>5350113</v>
      </c>
      <c r="B126" s="178" t="str">
        <f>'Cooper PW_CL_So 18'!C123</f>
        <v>225/55R17</v>
      </c>
      <c r="C126" s="149">
        <f>'Cooper PW_CL_So 18'!M123</f>
        <v>0</v>
      </c>
      <c r="D126" s="150">
        <f>'Cooper PW_CL_So 18'!J123</f>
        <v>78.840500000000006</v>
      </c>
    </row>
    <row r="127" spans="1:4" x14ac:dyDescent="0.35">
      <c r="A127" s="173">
        <f>'Cooper PW_CL_So 18'!B124</f>
        <v>5350295</v>
      </c>
      <c r="B127" s="178" t="str">
        <f>'Cooper PW_CL_So 18'!C124</f>
        <v>235/55R17</v>
      </c>
      <c r="C127" s="149">
        <f>'Cooper PW_CL_So 18'!M124</f>
        <v>0</v>
      </c>
      <c r="D127" s="150">
        <f>'Cooper PW_CL_So 18'!J124</f>
        <v>79.657499999999999</v>
      </c>
    </row>
    <row r="128" spans="1:4" x14ac:dyDescent="0.35">
      <c r="A128" s="173" t="str">
        <f>'Cooper PW_CL_So 18'!B126</f>
        <v>S350116</v>
      </c>
      <c r="B128" s="178" t="str">
        <f>'Cooper PW_CL_So 18'!C126</f>
        <v>195/50R15</v>
      </c>
      <c r="C128" s="149">
        <f>'Cooper PW_CL_So 18'!M126</f>
        <v>0</v>
      </c>
      <c r="D128" s="150">
        <f>'Cooper PW_CL_So 18'!J126</f>
        <v>35.131</v>
      </c>
    </row>
    <row r="129" spans="1:4" x14ac:dyDescent="0.35">
      <c r="A129" s="173" t="str">
        <f>'Cooper PW_CL_So 18'!B127</f>
        <v>S350197</v>
      </c>
      <c r="B129" s="178" t="str">
        <f>'Cooper PW_CL_So 18'!C127</f>
        <v>195/50R16</v>
      </c>
      <c r="C129" s="149">
        <f>'Cooper PW_CL_So 18'!M127</f>
        <v>0</v>
      </c>
      <c r="D129" s="150">
        <f>'Cooper PW_CL_So 18'!J127</f>
        <v>62.092000000000013</v>
      </c>
    </row>
    <row r="130" spans="1:4" x14ac:dyDescent="0.35">
      <c r="A130" s="173" t="str">
        <f>'Cooper PW_CL_So 18'!B128</f>
        <v>S350118</v>
      </c>
      <c r="B130" s="178" t="str">
        <f>'Cooper PW_CL_So 18'!C128</f>
        <v>205/50R16</v>
      </c>
      <c r="C130" s="149">
        <f>'Cooper PW_CL_So 18'!M128</f>
        <v>0</v>
      </c>
      <c r="D130" s="150">
        <f>'Cooper PW_CL_So 18'!J128</f>
        <v>58.007000000000005</v>
      </c>
    </row>
    <row r="131" spans="1:4" x14ac:dyDescent="0.35">
      <c r="A131" s="173" t="str">
        <f>'Cooper PW_CL_So 18'!B129</f>
        <v>S350298</v>
      </c>
      <c r="B131" s="178" t="str">
        <f>'Cooper PW_CL_So 18'!C129</f>
        <v>205/50R16</v>
      </c>
      <c r="C131" s="149">
        <f>'Cooper PW_CL_So 18'!M129</f>
        <v>0</v>
      </c>
      <c r="D131" s="150">
        <f>'Cooper PW_CL_So 18'!J129</f>
        <v>58.007000000000005</v>
      </c>
    </row>
    <row r="132" spans="1:4" x14ac:dyDescent="0.35">
      <c r="A132" s="173" t="str">
        <f>'Cooper PW_CL_So 18'!B130</f>
        <v>S350312</v>
      </c>
      <c r="B132" s="178" t="str">
        <f>'Cooper PW_CL_So 18'!C130</f>
        <v>225/50R16</v>
      </c>
      <c r="C132" s="149">
        <f>'Cooper PW_CL_So 18'!M130</f>
        <v>0</v>
      </c>
      <c r="D132" s="150">
        <f>'Cooper PW_CL_So 18'!J130</f>
        <v>66.585499999999996</v>
      </c>
    </row>
    <row r="133" spans="1:4" x14ac:dyDescent="0.35">
      <c r="A133" s="173" t="str">
        <f>'Cooper PW_CL_So 18'!B131</f>
        <v>S350119</v>
      </c>
      <c r="B133" s="178" t="str">
        <f>'Cooper PW_CL_So 18'!C131</f>
        <v>205/50R17</v>
      </c>
      <c r="C133" s="149">
        <f>'Cooper PW_CL_So 18'!M131</f>
        <v>0</v>
      </c>
      <c r="D133" s="150">
        <f>'Cooper PW_CL_So 18'!J131</f>
        <v>72.304500000000004</v>
      </c>
    </row>
    <row r="134" spans="1:4" x14ac:dyDescent="0.35">
      <c r="A134" s="173" t="str">
        <f>'Cooper PW_CL_So 18'!B132</f>
        <v>S350299</v>
      </c>
      <c r="B134" s="178" t="str">
        <f>'Cooper PW_CL_So 18'!C132</f>
        <v>205/50R17</v>
      </c>
      <c r="C134" s="149">
        <f>'Cooper PW_CL_So 18'!M132</f>
        <v>0</v>
      </c>
      <c r="D134" s="150">
        <f>'Cooper PW_CL_So 18'!J132</f>
        <v>73.121500000000012</v>
      </c>
    </row>
    <row r="135" spans="1:4" x14ac:dyDescent="0.35">
      <c r="A135" s="173" t="str">
        <f>'Cooper PW_CL_So 18'!B133</f>
        <v>S350310</v>
      </c>
      <c r="B135" s="178" t="str">
        <f>'Cooper PW_CL_So 18'!C133</f>
        <v>215/50R17</v>
      </c>
      <c r="C135" s="149">
        <f>'Cooper PW_CL_So 18'!M133</f>
        <v>0</v>
      </c>
      <c r="D135" s="150">
        <f>'Cooper PW_CL_So 18'!J133</f>
        <v>73.53</v>
      </c>
    </row>
    <row r="136" spans="1:4" x14ac:dyDescent="0.35">
      <c r="A136" s="173" t="str">
        <f>'Cooper PW_CL_So 18'!B134</f>
        <v>S350391</v>
      </c>
      <c r="B136" s="178" t="str">
        <f>'Cooper PW_CL_So 18'!C134</f>
        <v>215/50R17</v>
      </c>
      <c r="C136" s="149">
        <f>'Cooper PW_CL_So 18'!M134</f>
        <v>0</v>
      </c>
      <c r="D136" s="150">
        <f>'Cooper PW_CL_So 18'!J134</f>
        <v>77.614999999999995</v>
      </c>
    </row>
    <row r="137" spans="1:4" x14ac:dyDescent="0.35">
      <c r="A137" s="173">
        <f>'Cooper PW_CL_So 18'!B135</f>
        <v>5350095</v>
      </c>
      <c r="B137" s="178" t="str">
        <f>'Cooper PW_CL_So 18'!C135</f>
        <v>225/50R17</v>
      </c>
      <c r="C137" s="149">
        <f>'Cooper PW_CL_So 18'!M135</f>
        <v>0</v>
      </c>
      <c r="D137" s="150">
        <f>'Cooper PW_CL_So 18'!J135</f>
        <v>82.108500000000006</v>
      </c>
    </row>
    <row r="138" spans="1:4" x14ac:dyDescent="0.35">
      <c r="A138" s="173">
        <f>'Cooper PW_CL_So 18'!B136</f>
        <v>5350194</v>
      </c>
      <c r="B138" s="178" t="str">
        <f>'Cooper PW_CL_So 18'!C136</f>
        <v>225/50R17</v>
      </c>
      <c r="C138" s="149">
        <f>'Cooper PW_CL_So 18'!M136</f>
        <v>0</v>
      </c>
      <c r="D138" s="150">
        <f>'Cooper PW_CL_So 18'!J136</f>
        <v>82.108500000000006</v>
      </c>
    </row>
    <row r="139" spans="1:4" x14ac:dyDescent="0.35">
      <c r="A139" s="173" t="str">
        <f>'Cooper PW_CL_So 18'!B138</f>
        <v>S350291</v>
      </c>
      <c r="B139" s="178" t="str">
        <f>'Cooper PW_CL_So 18'!C138</f>
        <v>195/45R16</v>
      </c>
      <c r="C139" s="149">
        <f>'Cooper PW_CL_So 18'!M138</f>
        <v>0</v>
      </c>
      <c r="D139" s="150">
        <f>'Cooper PW_CL_So 18'!J138</f>
        <v>49.02</v>
      </c>
    </row>
    <row r="140" spans="1:4" x14ac:dyDescent="0.35">
      <c r="A140" s="173" t="str">
        <f>'Cooper PW_CL_So 18'!B139</f>
        <v>S350313</v>
      </c>
      <c r="B140" s="178" t="str">
        <f>'Cooper PW_CL_So 18'!C139</f>
        <v>205/45R16</v>
      </c>
      <c r="C140" s="149">
        <f>'Cooper PW_CL_So 18'!M139</f>
        <v>0</v>
      </c>
      <c r="D140" s="150">
        <f>'Cooper PW_CL_So 18'!J139</f>
        <v>56.372999999999998</v>
      </c>
    </row>
    <row r="141" spans="1:4" x14ac:dyDescent="0.35">
      <c r="A141" s="173" t="str">
        <f>'Cooper PW_CL_So 18'!B140</f>
        <v>S350394</v>
      </c>
      <c r="B141" s="178" t="str">
        <f>'Cooper PW_CL_So 18'!C140</f>
        <v>205/45R16</v>
      </c>
      <c r="C141" s="149">
        <f>'Cooper PW_CL_So 18'!M140</f>
        <v>0</v>
      </c>
      <c r="D141" s="150">
        <f>'Cooper PW_CL_So 18'!J140</f>
        <v>57.190000000000005</v>
      </c>
    </row>
    <row r="142" spans="1:4" x14ac:dyDescent="0.35">
      <c r="A142" s="173" t="str">
        <f>'Cooper PW_CL_So 18'!B141</f>
        <v>S350213</v>
      </c>
      <c r="B142" s="178" t="str">
        <f>'Cooper PW_CL_So 18'!C141</f>
        <v>215/45R16</v>
      </c>
      <c r="C142" s="149">
        <f>'Cooper PW_CL_So 18'!M141</f>
        <v>0</v>
      </c>
      <c r="D142" s="150">
        <f>'Cooper PW_CL_So 18'!J141</f>
        <v>64.951499999999996</v>
      </c>
    </row>
    <row r="143" spans="1:4" x14ac:dyDescent="0.35">
      <c r="A143" s="173" t="str">
        <f>'Cooper PW_CL_So 18'!B142</f>
        <v>S350292</v>
      </c>
      <c r="B143" s="178" t="str">
        <f>'Cooper PW_CL_So 18'!C142</f>
        <v>205/45R17</v>
      </c>
      <c r="C143" s="149">
        <f>'Cooper PW_CL_So 18'!M142</f>
        <v>0</v>
      </c>
      <c r="D143" s="150">
        <f>'Cooper PW_CL_So 18'!J142</f>
        <v>71.079000000000008</v>
      </c>
    </row>
    <row r="144" spans="1:4" x14ac:dyDescent="0.35">
      <c r="A144" s="173" t="str">
        <f>'Cooper PW_CL_So 18'!B143</f>
        <v>S350395</v>
      </c>
      <c r="B144" s="178" t="str">
        <f>'Cooper PW_CL_So 18'!C143</f>
        <v>205/45R17</v>
      </c>
      <c r="C144" s="149">
        <f>'Cooper PW_CL_So 18'!M143</f>
        <v>0</v>
      </c>
      <c r="D144" s="150">
        <f>'Cooper PW_CL_So 18'!J143</f>
        <v>71.487500000000011</v>
      </c>
    </row>
    <row r="145" spans="1:4" x14ac:dyDescent="0.35">
      <c r="A145" s="173">
        <f>'Cooper PW_CL_So 18'!B144</f>
        <v>5170296</v>
      </c>
      <c r="B145" s="178" t="str">
        <f>'Cooper PW_CL_So 18'!C144</f>
        <v>205/45R17</v>
      </c>
      <c r="C145" s="149">
        <f>'Cooper PW_CL_So 18'!M144</f>
        <v>0</v>
      </c>
      <c r="D145" s="150">
        <f>'Cooper PW_CL_So 18'!J144</f>
        <v>71.487500000000011</v>
      </c>
    </row>
    <row r="146" spans="1:4" x14ac:dyDescent="0.35">
      <c r="A146" s="173">
        <f>'Cooper PW_CL_So 18'!B145</f>
        <v>5350196</v>
      </c>
      <c r="B146" s="178" t="str">
        <f>'Cooper PW_CL_So 18'!C145</f>
        <v>215/45R17</v>
      </c>
      <c r="C146" s="149">
        <f>'Cooper PW_CL_So 18'!M145</f>
        <v>0</v>
      </c>
      <c r="D146" s="150">
        <f>'Cooper PW_CL_So 18'!J145</f>
        <v>63.726000000000006</v>
      </c>
    </row>
    <row r="147" spans="1:4" x14ac:dyDescent="0.35">
      <c r="A147" s="173">
        <f>'Cooper PW_CL_So 18'!B146</f>
        <v>5350017</v>
      </c>
      <c r="B147" s="178" t="str">
        <f>'Cooper PW_CL_So 18'!C146</f>
        <v>225/45R17</v>
      </c>
      <c r="C147" s="149">
        <f>'Cooper PW_CL_So 18'!M146</f>
        <v>0</v>
      </c>
      <c r="D147" s="150">
        <f>'Cooper PW_CL_So 18'!J146</f>
        <v>56.781500000000008</v>
      </c>
    </row>
    <row r="148" spans="1:4" x14ac:dyDescent="0.35">
      <c r="A148" s="173">
        <f>'Cooper PW_CL_So 18'!B147</f>
        <v>5350117</v>
      </c>
      <c r="B148" s="178" t="str">
        <f>'Cooper PW_CL_So 18'!C147</f>
        <v>225/45R17</v>
      </c>
      <c r="C148" s="149">
        <f>'Cooper PW_CL_So 18'!M147</f>
        <v>0</v>
      </c>
      <c r="D148" s="150">
        <f>'Cooper PW_CL_So 18'!J147</f>
        <v>56.781500000000008</v>
      </c>
    </row>
    <row r="149" spans="1:4" x14ac:dyDescent="0.35">
      <c r="A149" s="173">
        <f>'Cooper PW_CL_So 18'!B148</f>
        <v>5350294</v>
      </c>
      <c r="B149" s="178" t="str">
        <f>'Cooper PW_CL_So 18'!C148</f>
        <v>225/45R17</v>
      </c>
      <c r="C149" s="149">
        <f>'Cooper PW_CL_So 18'!M148</f>
        <v>0</v>
      </c>
      <c r="D149" s="150">
        <f>'Cooper PW_CL_So 18'!J148</f>
        <v>57.598500000000001</v>
      </c>
    </row>
    <row r="150" spans="1:4" x14ac:dyDescent="0.35">
      <c r="A150" s="173">
        <f>'Cooper PW_CL_So 18'!B149</f>
        <v>5350098</v>
      </c>
      <c r="B150" s="178" t="str">
        <f>'Cooper PW_CL_So 18'!C149</f>
        <v>225/45R17</v>
      </c>
      <c r="C150" s="149">
        <f>'Cooper PW_CL_So 18'!M149</f>
        <v>4</v>
      </c>
      <c r="D150" s="150">
        <f>'Cooper PW_CL_So 18'!J149</f>
        <v>57.61598</v>
      </c>
    </row>
    <row r="151" spans="1:4" x14ac:dyDescent="0.35">
      <c r="A151" s="173">
        <f>'Cooper PW_CL_So 18'!B150</f>
        <v>5350198</v>
      </c>
      <c r="B151" s="178" t="str">
        <f>'Cooper PW_CL_So 18'!C150</f>
        <v>225/45R17</v>
      </c>
      <c r="C151" s="149">
        <f>'Cooper PW_CL_So 18'!M150</f>
        <v>0</v>
      </c>
      <c r="D151" s="150">
        <f>'Cooper PW_CL_So 18'!J150</f>
        <v>59.641000000000005</v>
      </c>
    </row>
    <row r="152" spans="1:4" x14ac:dyDescent="0.35">
      <c r="A152" s="173">
        <f>'Cooper PW_CL_So 18'!B151</f>
        <v>5350099</v>
      </c>
      <c r="B152" s="178" t="str">
        <f>'Cooper PW_CL_So 18'!C151</f>
        <v>235/45R17</v>
      </c>
      <c r="C152" s="149">
        <f>'Cooper PW_CL_So 18'!M151</f>
        <v>0</v>
      </c>
      <c r="D152" s="150">
        <f>'Cooper PW_CL_So 18'!J151</f>
        <v>69.036500000000004</v>
      </c>
    </row>
    <row r="153" spans="1:4" x14ac:dyDescent="0.35">
      <c r="A153" s="173">
        <f>'Cooper PW_CL_So 18'!B152</f>
        <v>5350199</v>
      </c>
      <c r="B153" s="178" t="str">
        <f>'Cooper PW_CL_So 18'!C152</f>
        <v>235/45R17</v>
      </c>
      <c r="C153" s="149">
        <f>'Cooper PW_CL_So 18'!M152</f>
        <v>0</v>
      </c>
      <c r="D153" s="150">
        <f>'Cooper PW_CL_So 18'!J152</f>
        <v>69.036500000000004</v>
      </c>
    </row>
    <row r="154" spans="1:4" x14ac:dyDescent="0.35">
      <c r="A154" s="173">
        <f>'Cooper PW_CL_So 18'!B153</f>
        <v>5350195</v>
      </c>
      <c r="B154" s="178" t="str">
        <f>'Cooper PW_CL_So 18'!C153</f>
        <v>245/45R17</v>
      </c>
      <c r="C154" s="149">
        <f>'Cooper PW_CL_So 18'!M153</f>
        <v>0</v>
      </c>
      <c r="D154" s="150">
        <f>'Cooper PW_CL_So 18'!J153</f>
        <v>86.602000000000004</v>
      </c>
    </row>
    <row r="155" spans="1:4" x14ac:dyDescent="0.35">
      <c r="A155" s="173">
        <f>'Cooper PW_CL_So 18'!B154</f>
        <v>5170197</v>
      </c>
      <c r="B155" s="178" t="str">
        <f>'Cooper PW_CL_So 18'!C154</f>
        <v>225/45R18</v>
      </c>
      <c r="C155" s="149">
        <f>'Cooper PW_CL_So 18'!M154</f>
        <v>0</v>
      </c>
      <c r="D155" s="150">
        <f>'Cooper PW_CL_So 18'!J154</f>
        <v>89.053000000000011</v>
      </c>
    </row>
    <row r="156" spans="1:4" x14ac:dyDescent="0.35">
      <c r="A156" s="173">
        <f>'Cooper PW_CL_So 18'!B155</f>
        <v>5170198</v>
      </c>
      <c r="B156" s="178" t="str">
        <f>'Cooper PW_CL_So 18'!C155</f>
        <v>235/45R18</v>
      </c>
      <c r="C156" s="149">
        <f>'Cooper PW_CL_So 18'!M155</f>
        <v>0</v>
      </c>
      <c r="D156" s="150">
        <f>'Cooper PW_CL_So 18'!J155</f>
        <v>98.04</v>
      </c>
    </row>
    <row r="157" spans="1:4" x14ac:dyDescent="0.35">
      <c r="A157" s="173">
        <f>'Cooper PW_CL_So 18'!B156</f>
        <v>5170095</v>
      </c>
      <c r="B157" s="178" t="str">
        <f>'Cooper PW_CL_So 18'!C156</f>
        <v>245/45R18</v>
      </c>
      <c r="C157" s="149">
        <f>'Cooper PW_CL_So 18'!M156</f>
        <v>0</v>
      </c>
      <c r="D157" s="150">
        <f>'Cooper PW_CL_So 18'!J156</f>
        <v>96.81450000000001</v>
      </c>
    </row>
    <row r="158" spans="1:4" x14ac:dyDescent="0.35">
      <c r="A158" s="173">
        <f>'Cooper PW_CL_So 18'!B157</f>
        <v>5170290</v>
      </c>
      <c r="B158" s="178" t="str">
        <f>'Cooper PW_CL_So 18'!C157</f>
        <v>255/45R18</v>
      </c>
      <c r="C158" s="149">
        <f>'Cooper PW_CL_So 18'!M157</f>
        <v>0</v>
      </c>
      <c r="D158" s="150">
        <f>'Cooper PW_CL_So 18'!J157</f>
        <v>106.61850000000001</v>
      </c>
    </row>
    <row r="159" spans="1:4" x14ac:dyDescent="0.35">
      <c r="A159" s="173">
        <f>'Cooper PW_CL_So 18'!B159</f>
        <v>5170297</v>
      </c>
      <c r="B159" s="178" t="str">
        <f>'Cooper PW_CL_So 18'!C159</f>
        <v>205/40R17</v>
      </c>
      <c r="C159" s="149">
        <f>'Cooper PW_CL_So 18'!M159</f>
        <v>0</v>
      </c>
      <c r="D159" s="150">
        <f>'Cooper PW_CL_So 18'!J159</f>
        <v>59.232500000000009</v>
      </c>
    </row>
    <row r="160" spans="1:4" x14ac:dyDescent="0.35">
      <c r="A160" s="173">
        <f>'Cooper PW_CL_So 18'!B160</f>
        <v>5350292</v>
      </c>
      <c r="B160" s="178" t="str">
        <f>'Cooper PW_CL_So 18'!C160</f>
        <v>215/40R17</v>
      </c>
      <c r="C160" s="149">
        <f>'Cooper PW_CL_So 18'!M160</f>
        <v>0</v>
      </c>
      <c r="D160" s="150">
        <f>'Cooper PW_CL_So 18'!J160</f>
        <v>65.768500000000003</v>
      </c>
    </row>
    <row r="161" spans="1:4" x14ac:dyDescent="0.35">
      <c r="A161" s="173">
        <f>'Cooper PW_CL_So 18'!B161</f>
        <v>5350210</v>
      </c>
      <c r="B161" s="178" t="str">
        <f>'Cooper PW_CL_So 18'!C161</f>
        <v>245/40R17</v>
      </c>
      <c r="C161" s="149">
        <f>'Cooper PW_CL_So 18'!M161</f>
        <v>0</v>
      </c>
      <c r="D161" s="150">
        <f>'Cooper PW_CL_So 18'!J161</f>
        <v>78.432000000000002</v>
      </c>
    </row>
    <row r="162" spans="1:4" x14ac:dyDescent="0.35">
      <c r="A162" s="173">
        <f>'Cooper PW_CL_So 18'!B162</f>
        <v>5350190</v>
      </c>
      <c r="B162" s="178" t="str">
        <f>'Cooper PW_CL_So 18'!C162</f>
        <v>225/40R18</v>
      </c>
      <c r="C162" s="149">
        <f>'Cooper PW_CL_So 18'!M162</f>
        <v>4</v>
      </c>
      <c r="D162" s="150">
        <f>'Cooper PW_CL_So 18'!J162</f>
        <v>64.144542857142838</v>
      </c>
    </row>
    <row r="163" spans="1:4" x14ac:dyDescent="0.35">
      <c r="A163" s="173">
        <f>'Cooper PW_CL_So 18'!B163</f>
        <v>5170096</v>
      </c>
      <c r="B163" s="178" t="str">
        <f>'Cooper PW_CL_So 18'!C163</f>
        <v>225/40R18</v>
      </c>
      <c r="C163" s="149">
        <f>'Cooper PW_CL_So 18'!M163</f>
        <v>0</v>
      </c>
      <c r="D163" s="150">
        <f>'Cooper PW_CL_So 18'!J163</f>
        <v>64.144542857142838</v>
      </c>
    </row>
    <row r="164" spans="1:4" x14ac:dyDescent="0.35">
      <c r="A164" s="173">
        <f>'Cooper PW_CL_So 18'!B164</f>
        <v>5170013</v>
      </c>
      <c r="B164" s="178" t="str">
        <f>'Cooper PW_CL_So 18'!C164</f>
        <v>235/40R18</v>
      </c>
      <c r="C164" s="149">
        <f>'Cooper PW_CL_So 18'!M164</f>
        <v>0</v>
      </c>
      <c r="D164" s="150">
        <f>'Cooper PW_CL_So 18'!J164</f>
        <v>80.88300000000001</v>
      </c>
    </row>
    <row r="165" spans="1:4" x14ac:dyDescent="0.35">
      <c r="A165" s="173">
        <f>'Cooper PW_CL_So 18'!B165</f>
        <v>5170094</v>
      </c>
      <c r="B165" s="178" t="str">
        <f>'Cooper PW_CL_So 18'!C165</f>
        <v>235/40R18</v>
      </c>
      <c r="C165" s="149">
        <f>'Cooper PW_CL_So 18'!M165</f>
        <v>0</v>
      </c>
      <c r="D165" s="150">
        <f>'Cooper PW_CL_So 18'!J165</f>
        <v>84.968000000000004</v>
      </c>
    </row>
    <row r="166" spans="1:4" x14ac:dyDescent="0.35">
      <c r="A166" s="173">
        <f>'Cooper PW_CL_So 18'!B166</f>
        <v>5170011</v>
      </c>
      <c r="B166" s="178" t="str">
        <f>'Cooper PW_CL_So 18'!C166</f>
        <v>245/40R18</v>
      </c>
      <c r="C166" s="149">
        <f>'Cooper PW_CL_So 18'!M166</f>
        <v>0</v>
      </c>
      <c r="D166" s="150">
        <f>'Cooper PW_CL_So 18'!J166</f>
        <v>86.602000000000004</v>
      </c>
    </row>
    <row r="167" spans="1:4" x14ac:dyDescent="0.35">
      <c r="A167" s="173">
        <f>'Cooper PW_CL_So 18'!B167</f>
        <v>5170092</v>
      </c>
      <c r="B167" s="178" t="str">
        <f>'Cooper PW_CL_So 18'!C167</f>
        <v>245/40R18</v>
      </c>
      <c r="C167" s="149">
        <f>'Cooper PW_CL_So 18'!M167</f>
        <v>0</v>
      </c>
      <c r="D167" s="150">
        <f>'Cooper PW_CL_So 18'!J167</f>
        <v>90.278500000000008</v>
      </c>
    </row>
    <row r="168" spans="1:4" x14ac:dyDescent="0.35">
      <c r="A168" s="173">
        <f>'Cooper PW_CL_So 18'!B168</f>
        <v>5170291</v>
      </c>
      <c r="B168" s="178" t="str">
        <f>'Cooper PW_CL_So 18'!C168</f>
        <v>245/40R19</v>
      </c>
      <c r="C168" s="149">
        <f>'Cooper PW_CL_So 18'!M168</f>
        <v>0</v>
      </c>
      <c r="D168" s="150">
        <f>'Cooper PW_CL_So 18'!J168</f>
        <v>113.56300000000002</v>
      </c>
    </row>
    <row r="169" spans="1:4" x14ac:dyDescent="0.35">
      <c r="A169" s="173">
        <f>'Cooper PW_CL_So 18'!B169</f>
        <v>5170292</v>
      </c>
      <c r="B169" s="178" t="str">
        <f>'Cooper PW_CL_So 18'!C169</f>
        <v>255/40R19</v>
      </c>
      <c r="C169" s="149">
        <f>'Cooper PW_CL_So 18'!M169</f>
        <v>0</v>
      </c>
      <c r="D169" s="150">
        <f>'Cooper PW_CL_So 18'!J169</f>
        <v>117.64800000000001</v>
      </c>
    </row>
    <row r="170" spans="1:4" x14ac:dyDescent="0.35">
      <c r="A170" s="173">
        <f>'Cooper PW_CL_So 18'!B171</f>
        <v>5170097</v>
      </c>
      <c r="B170" s="178" t="str">
        <f>'Cooper PW_CL_So 18'!C171</f>
        <v>255/35R18</v>
      </c>
      <c r="C170" s="149">
        <f>'Cooper PW_CL_So 18'!M171</f>
        <v>0</v>
      </c>
      <c r="D170" s="150">
        <f>'Cooper PW_CL_So 18'!J171</f>
        <v>98.04</v>
      </c>
    </row>
    <row r="171" spans="1:4" x14ac:dyDescent="0.35">
      <c r="A171" s="173">
        <f>'Cooper PW_CL_So 18'!B172</f>
        <v>5170294</v>
      </c>
      <c r="B171" s="178" t="str">
        <f>'Cooper PW_CL_So 18'!C172</f>
        <v>265/35R18</v>
      </c>
      <c r="C171" s="149">
        <f>'Cooper PW_CL_So 18'!M172</f>
        <v>0</v>
      </c>
      <c r="D171" s="150">
        <f>'Cooper PW_CL_So 18'!J172</f>
        <v>104.98450000000001</v>
      </c>
    </row>
    <row r="172" spans="1:4" x14ac:dyDescent="0.35">
      <c r="A172" s="173">
        <f>'Cooper PW_CL_So 18'!B173</f>
        <v>5170098</v>
      </c>
      <c r="B172" s="178" t="str">
        <f>'Cooper PW_CL_So 18'!C173</f>
        <v>235/35R19</v>
      </c>
      <c r="C172" s="149">
        <f>'Cooper PW_CL_So 18'!M173</f>
        <v>4</v>
      </c>
      <c r="D172" s="150">
        <f>'Cooper PW_CL_So 18'!J173</f>
        <v>93.859251968503941</v>
      </c>
    </row>
    <row r="173" spans="1:4" x14ac:dyDescent="0.35">
      <c r="A173" s="173">
        <f>'Cooper PW_CL_So 18'!B174</f>
        <v>5170293</v>
      </c>
      <c r="B173" s="178" t="str">
        <f>'Cooper PW_CL_So 18'!C174</f>
        <v>245/35R19</v>
      </c>
      <c r="C173" s="149">
        <f>'Cooper PW_CL_So 18'!M174</f>
        <v>0</v>
      </c>
      <c r="D173" s="150">
        <f>'Cooper PW_CL_So 18'!J174</f>
        <v>110.70350000000001</v>
      </c>
    </row>
    <row r="174" spans="1:4" x14ac:dyDescent="0.35">
      <c r="A174" s="173">
        <f>'Cooper PW_CL_So 18'!B175</f>
        <v>5170099</v>
      </c>
      <c r="B174" s="178" t="str">
        <f>'Cooper PW_CL_So 18'!C175</f>
        <v>255/35R19</v>
      </c>
      <c r="C174" s="149">
        <f>'Cooper PW_CL_So 18'!M175</f>
        <v>0</v>
      </c>
      <c r="D174" s="150">
        <f>'Cooper PW_CL_So 18'!J175</f>
        <v>113.56300000000002</v>
      </c>
    </row>
    <row r="175" spans="1:4" x14ac:dyDescent="0.35">
      <c r="A175" s="173">
        <f>'Cooper PW_CL_So 18'!B176</f>
        <v>5170295</v>
      </c>
      <c r="B175" s="178" t="str">
        <f>'Cooper PW_CL_So 18'!C176</f>
        <v>255/35R20</v>
      </c>
      <c r="C175" s="149">
        <f>'Cooper PW_CL_So 18'!M176</f>
        <v>0</v>
      </c>
      <c r="D175" s="150">
        <f>'Cooper PW_CL_So 18'!J176</f>
        <v>129.49449999999999</v>
      </c>
    </row>
    <row r="176" spans="1:4" x14ac:dyDescent="0.35">
      <c r="A176" s="173" t="str">
        <f>'Cooper PW_CL_So 18'!B178</f>
        <v>S025526</v>
      </c>
      <c r="B176" s="178" t="str">
        <f>'Cooper PW_CL_So 18'!C178</f>
        <v>195/80R15</v>
      </c>
      <c r="C176" s="149">
        <f>'Cooper PW_CL_So 18'!M178</f>
        <v>0</v>
      </c>
      <c r="D176" s="150">
        <f>'Cooper PW_CL_So 18'!J178</f>
        <v>61.275000000000013</v>
      </c>
    </row>
    <row r="177" spans="1:4" x14ac:dyDescent="0.35">
      <c r="A177" s="173" t="str">
        <f>'Cooper PW_CL_So 18'!B179</f>
        <v>S025528</v>
      </c>
      <c r="B177" s="178" t="str">
        <f>'Cooper PW_CL_So 18'!C179</f>
        <v>215/80R15</v>
      </c>
      <c r="C177" s="149">
        <f>'Cooper PW_CL_So 18'!M179</f>
        <v>0</v>
      </c>
      <c r="D177" s="150">
        <f>'Cooper PW_CL_So 18'!J179</f>
        <v>68.628</v>
      </c>
    </row>
    <row r="178" spans="1:4" x14ac:dyDescent="0.35">
      <c r="A178" s="173" t="str">
        <f>'Cooper PW_CL_So 18'!B180</f>
        <v>S025529</v>
      </c>
      <c r="B178" s="178" t="str">
        <f>'Cooper PW_CL_So 18'!C180</f>
        <v>205/80R16</v>
      </c>
      <c r="C178" s="149">
        <f>'Cooper PW_CL_So 18'!M180</f>
        <v>0</v>
      </c>
      <c r="D178" s="150">
        <f>'Cooper PW_CL_So 18'!J180</f>
        <v>62.092000000000013</v>
      </c>
    </row>
    <row r="179" spans="1:4" x14ac:dyDescent="0.35">
      <c r="A179" s="173" t="str">
        <f>'Cooper PW_CL_So 18'!B181</f>
        <v>S025701</v>
      </c>
      <c r="B179" s="178" t="str">
        <f>'Cooper PW_CL_So 18'!C181</f>
        <v>205R16C</v>
      </c>
      <c r="C179" s="149">
        <f>'Cooper PW_CL_So 18'!M181</f>
        <v>0</v>
      </c>
      <c r="D179" s="150">
        <f>'Cooper PW_CL_So 18'!J181</f>
        <v>67.402500000000003</v>
      </c>
    </row>
    <row r="180" spans="1:4" x14ac:dyDescent="0.35">
      <c r="A180" s="173">
        <f>'Cooper PW_CL_So 18'!B183</f>
        <v>1310</v>
      </c>
      <c r="B180" s="178" t="str">
        <f>'Cooper PW_CL_So 18'!C183</f>
        <v>P205/75R15</v>
      </c>
      <c r="C180" s="149">
        <f>'Cooper PW_CL_So 18'!M183</f>
        <v>0</v>
      </c>
      <c r="D180" s="150">
        <f>'Cooper PW_CL_So 18'!J183</f>
        <v>64.134500000000003</v>
      </c>
    </row>
    <row r="181" spans="1:4" x14ac:dyDescent="0.35">
      <c r="A181" s="173">
        <f>'Cooper PW_CL_So 18'!B184</f>
        <v>1311</v>
      </c>
      <c r="B181" s="178" t="str">
        <f>'Cooper PW_CL_So 18'!C184</f>
        <v>P215/75R15</v>
      </c>
      <c r="C181" s="149">
        <f>'Cooper PW_CL_So 18'!M184</f>
        <v>0</v>
      </c>
      <c r="D181" s="150">
        <f>'Cooper PW_CL_So 18'!J184</f>
        <v>61.683500000000002</v>
      </c>
    </row>
    <row r="182" spans="1:4" x14ac:dyDescent="0.35">
      <c r="A182" s="173">
        <f>'Cooper PW_CL_So 18'!B185</f>
        <v>1313</v>
      </c>
      <c r="B182" s="178" t="str">
        <f>'Cooper PW_CL_So 18'!C185</f>
        <v>P235/75R15</v>
      </c>
      <c r="C182" s="149">
        <f>'Cooper PW_CL_So 18'!M185</f>
        <v>0</v>
      </c>
      <c r="D182" s="150">
        <f>'Cooper PW_CL_So 18'!J185</f>
        <v>71.487500000000011</v>
      </c>
    </row>
    <row r="183" spans="1:4" x14ac:dyDescent="0.35">
      <c r="A183" s="173">
        <f>'Cooper PW_CL_So 18'!B187</f>
        <v>39633</v>
      </c>
      <c r="B183" s="178" t="str">
        <f>'Cooper PW_CL_So 18'!C187</f>
        <v>P215/70R14</v>
      </c>
      <c r="C183" s="149">
        <f>'Cooper PW_CL_So 18'!M187</f>
        <v>0</v>
      </c>
      <c r="D183" s="150">
        <f>'Cooper PW_CL_So 18'!J187</f>
        <v>84.968000000000004</v>
      </c>
    </row>
    <row r="184" spans="1:4" x14ac:dyDescent="0.35">
      <c r="A184" s="173">
        <f>'Cooper PW_CL_So 18'!B188</f>
        <v>39634</v>
      </c>
      <c r="B184" s="178" t="str">
        <f>'Cooper PW_CL_So 18'!C188</f>
        <v>P225/70R14</v>
      </c>
      <c r="C184" s="149">
        <f>'Cooper PW_CL_So 18'!M188</f>
        <v>0</v>
      </c>
      <c r="D184" s="150">
        <f>'Cooper PW_CL_So 18'!J188</f>
        <v>104.57600000000001</v>
      </c>
    </row>
    <row r="185" spans="1:4" x14ac:dyDescent="0.35">
      <c r="A185" s="173" t="str">
        <f>'Cooper PW_CL_So 18'!B189</f>
        <v>S025700</v>
      </c>
      <c r="B185" s="178" t="str">
        <f>'Cooper PW_CL_So 18'!C189</f>
        <v>205/70R15</v>
      </c>
      <c r="C185" s="149">
        <f>'Cooper PW_CL_So 18'!M189</f>
        <v>0</v>
      </c>
      <c r="D185" s="150">
        <f>'Cooper PW_CL_So 18'!J189</f>
        <v>63.317500000000003</v>
      </c>
    </row>
    <row r="186" spans="1:4" x14ac:dyDescent="0.35">
      <c r="A186" s="173">
        <f>'Cooper PW_CL_So 18'!B190</f>
        <v>2905</v>
      </c>
      <c r="B186" s="178" t="str">
        <f>'Cooper PW_CL_So 18'!C190</f>
        <v>P205/70R15</v>
      </c>
      <c r="C186" s="149">
        <f>'Cooper PW_CL_So 18'!M190</f>
        <v>0</v>
      </c>
      <c r="D186" s="150">
        <f>'Cooper PW_CL_So 18'!J190</f>
        <v>61.683500000000002</v>
      </c>
    </row>
    <row r="187" spans="1:4" x14ac:dyDescent="0.35">
      <c r="A187" s="173">
        <f>'Cooper PW_CL_So 18'!B191</f>
        <v>2906</v>
      </c>
      <c r="B187" s="178" t="str">
        <f>'Cooper PW_CL_So 18'!C191</f>
        <v>P215/70R15</v>
      </c>
      <c r="C187" s="149">
        <f>'Cooper PW_CL_So 18'!M191</f>
        <v>0</v>
      </c>
      <c r="D187" s="150">
        <f>'Cooper PW_CL_So 18'!J191</f>
        <v>62.909000000000006</v>
      </c>
    </row>
    <row r="188" spans="1:4" x14ac:dyDescent="0.35">
      <c r="A188" s="173">
        <f>'Cooper PW_CL_So 18'!B192</f>
        <v>39635</v>
      </c>
      <c r="B188" s="178" t="str">
        <f>'Cooper PW_CL_So 18'!C192</f>
        <v>P215/70R15</v>
      </c>
      <c r="C188" s="149">
        <f>'Cooper PW_CL_So 18'!M192</f>
        <v>0</v>
      </c>
      <c r="D188" s="150">
        <f>'Cooper PW_CL_So 18'!J192</f>
        <v>93.954999999999998</v>
      </c>
    </row>
    <row r="189" spans="1:4" x14ac:dyDescent="0.35">
      <c r="A189" s="173">
        <f>'Cooper PW_CL_So 18'!B193</f>
        <v>39636</v>
      </c>
      <c r="B189" s="178" t="str">
        <f>'Cooper PW_CL_So 18'!C193</f>
        <v>P225/70R15</v>
      </c>
      <c r="C189" s="149">
        <f>'Cooper PW_CL_So 18'!M193</f>
        <v>0</v>
      </c>
      <c r="D189" s="150">
        <f>'Cooper PW_CL_So 18'!J193</f>
        <v>95.588999999999999</v>
      </c>
    </row>
    <row r="190" spans="1:4" x14ac:dyDescent="0.35">
      <c r="A190" s="173">
        <f>'Cooper PW_CL_So 18'!B194</f>
        <v>39637</v>
      </c>
      <c r="B190" s="178" t="str">
        <f>'Cooper PW_CL_So 18'!C194</f>
        <v>P235/70R15</v>
      </c>
      <c r="C190" s="149">
        <f>'Cooper PW_CL_So 18'!M194</f>
        <v>0</v>
      </c>
      <c r="D190" s="150">
        <f>'Cooper PW_CL_So 18'!J194</f>
        <v>100.08250000000001</v>
      </c>
    </row>
    <row r="191" spans="1:4" x14ac:dyDescent="0.35">
      <c r="A191" s="173">
        <f>'Cooper PW_CL_So 18'!B195</f>
        <v>39638</v>
      </c>
      <c r="B191" s="178" t="str">
        <f>'Cooper PW_CL_So 18'!C195</f>
        <v>P255/70R15</v>
      </c>
      <c r="C191" s="149">
        <f>'Cooper PW_CL_So 18'!M195</f>
        <v>0</v>
      </c>
      <c r="D191" s="150">
        <f>'Cooper PW_CL_So 18'!J195</f>
        <v>107.4355</v>
      </c>
    </row>
    <row r="192" spans="1:4" x14ac:dyDescent="0.35">
      <c r="A192" s="173">
        <f>'Cooper PW_CL_So 18'!B197</f>
        <v>39616</v>
      </c>
      <c r="B192" s="178" t="str">
        <f>'Cooper PW_CL_So 18'!C197</f>
        <v>P215/65R15</v>
      </c>
      <c r="C192" s="149">
        <f>'Cooper PW_CL_So 18'!M197</f>
        <v>0</v>
      </c>
      <c r="D192" s="150">
        <f>'Cooper PW_CL_So 18'!J197</f>
        <v>81.291499999999999</v>
      </c>
    </row>
    <row r="193" spans="1:4" x14ac:dyDescent="0.35">
      <c r="A193" s="173">
        <f>'Cooper PW_CL_So 18'!B199</f>
        <v>39608</v>
      </c>
      <c r="B193" s="178" t="str">
        <f>'Cooper PW_CL_So 18'!C199</f>
        <v>P235/60R14</v>
      </c>
      <c r="C193" s="149">
        <f>'Cooper PW_CL_So 18'!M199</f>
        <v>0</v>
      </c>
      <c r="D193" s="150">
        <f>'Cooper PW_CL_So 18'!J199</f>
        <v>107.027</v>
      </c>
    </row>
    <row r="194" spans="1:4" x14ac:dyDescent="0.35">
      <c r="A194" s="173">
        <f>'Cooper PW_CL_So 18'!B200</f>
        <v>39612</v>
      </c>
      <c r="B194" s="178" t="str">
        <f>'Cooper PW_CL_So 18'!C200</f>
        <v>P235/60R15</v>
      </c>
      <c r="C194" s="149">
        <f>'Cooper PW_CL_So 18'!M200</f>
        <v>0</v>
      </c>
      <c r="D194" s="150">
        <f>'Cooper PW_CL_So 18'!J200</f>
        <v>107.4355</v>
      </c>
    </row>
    <row r="195" spans="1:4" x14ac:dyDescent="0.35">
      <c r="A195" s="173">
        <f>'Cooper PW_CL_So 18'!B201</f>
        <v>39613</v>
      </c>
      <c r="B195" s="178" t="str">
        <f>'Cooper PW_CL_So 18'!C201</f>
        <v>P245/60R15</v>
      </c>
      <c r="C195" s="149">
        <f>'Cooper PW_CL_So 18'!M201</f>
        <v>0</v>
      </c>
      <c r="D195" s="150">
        <f>'Cooper PW_CL_So 18'!J201</f>
        <v>105.393</v>
      </c>
    </row>
    <row r="196" spans="1:4" x14ac:dyDescent="0.35">
      <c r="A196" s="173">
        <f>'Cooper PW_CL_So 18'!B202</f>
        <v>39614</v>
      </c>
      <c r="B196" s="178" t="str">
        <f>'Cooper PW_CL_So 18'!C202</f>
        <v>P255/60R15</v>
      </c>
      <c r="C196" s="149">
        <f>'Cooper PW_CL_So 18'!M202</f>
        <v>0</v>
      </c>
      <c r="D196" s="150">
        <f>'Cooper PW_CL_So 18'!J202</f>
        <v>111.52050000000001</v>
      </c>
    </row>
    <row r="197" spans="1:4" x14ac:dyDescent="0.35">
      <c r="A197" s="173">
        <f>'Cooper PW_CL_So 18'!B203</f>
        <v>39615</v>
      </c>
      <c r="B197" s="178" t="str">
        <f>'Cooper PW_CL_So 18'!C203</f>
        <v>P275/60R15</v>
      </c>
      <c r="C197" s="149">
        <f>'Cooper PW_CL_So 18'!M203</f>
        <v>0</v>
      </c>
      <c r="D197" s="150">
        <f>'Cooper PW_CL_So 18'!J203</f>
        <v>112.746</v>
      </c>
    </row>
    <row r="198" spans="1:4" x14ac:dyDescent="0.35">
      <c r="A198" s="173">
        <f>'Cooper PW_CL_So 18'!B205</f>
        <v>39650</v>
      </c>
      <c r="B198" s="178" t="str">
        <f>'Cooper PW_CL_So 18'!C205</f>
        <v>P235/55R16</v>
      </c>
      <c r="C198" s="149">
        <f>'Cooper PW_CL_So 18'!M205</f>
        <v>0</v>
      </c>
      <c r="D198" s="150">
        <f>'Cooper PW_CL_So 18'!J205</f>
        <v>135.62200000000001</v>
      </c>
    </row>
    <row r="199" spans="1:4" x14ac:dyDescent="0.35">
      <c r="A199" s="173">
        <f>'Cooper PW_CL_So 18'!B207</f>
        <v>39602</v>
      </c>
      <c r="B199" s="178" t="str">
        <f>'Cooper PW_CL_So 18'!C207</f>
        <v>P295/50R15</v>
      </c>
      <c r="C199" s="149">
        <f>'Cooper PW_CL_So 18'!M207</f>
        <v>0</v>
      </c>
      <c r="D199" s="150">
        <f>'Cooper PW_CL_So 18'!J207</f>
        <v>117.23950000000001</v>
      </c>
    </row>
    <row r="200" spans="1:4" x14ac:dyDescent="0.35">
      <c r="A200" s="179" t="str">
        <f>'Cooper SUV_4x4_Van_So 18'!B19</f>
        <v>U019943</v>
      </c>
      <c r="B200" s="174" t="str">
        <f>'Cooper SUV_4x4_Van_So 18'!C19</f>
        <v>LT215/85R16</v>
      </c>
      <c r="C200" s="151">
        <f>'Cooper SUV_4x4_Van_So 18'!M19</f>
        <v>0</v>
      </c>
      <c r="D200" s="152">
        <f>'Cooper SUV_4x4_Van_So 18'!J19</f>
        <v>110.35199999999998</v>
      </c>
    </row>
    <row r="201" spans="1:4" x14ac:dyDescent="0.35">
      <c r="A201" s="179">
        <f>'Cooper SUV_4x4_Van_So 18'!B20</f>
        <v>9023671</v>
      </c>
      <c r="B201" s="174" t="str">
        <f>'Cooper SUV_4x4_Van_So 18'!C20</f>
        <v>LT215/85R16</v>
      </c>
      <c r="C201" s="151">
        <f>'Cooper SUV_4x4_Van_So 18'!M20</f>
        <v>0</v>
      </c>
      <c r="D201" s="152">
        <f>'Cooper SUV_4x4_Van_So 18'!J20</f>
        <v>111.60599999999998</v>
      </c>
    </row>
    <row r="202" spans="1:4" x14ac:dyDescent="0.35">
      <c r="A202" s="179">
        <f>'Cooper SUV_4x4_Van_So 18'!B21</f>
        <v>54804</v>
      </c>
      <c r="B202" s="174" t="str">
        <f>'Cooper SUV_4x4_Van_So 18'!C21</f>
        <v>LT235/85R16</v>
      </c>
      <c r="C202" s="151">
        <f>'Cooper SUV_4x4_Van_So 18'!M21</f>
        <v>0</v>
      </c>
      <c r="D202" s="152">
        <f>'Cooper SUV_4x4_Van_So 18'!J21</f>
        <v>114.11399999999999</v>
      </c>
    </row>
    <row r="203" spans="1:4" x14ac:dyDescent="0.35">
      <c r="A203" s="179">
        <f>'Cooper SUV_4x4_Van_So 18'!B22</f>
        <v>9023637</v>
      </c>
      <c r="B203" s="174" t="str">
        <f>'Cooper SUV_4x4_Van_So 18'!C22</f>
        <v>LT235/85R16</v>
      </c>
      <c r="C203" s="151">
        <f>'Cooper SUV_4x4_Van_So 18'!M22</f>
        <v>0</v>
      </c>
      <c r="D203" s="152">
        <f>'Cooper SUV_4x4_Van_So 18'!J22</f>
        <v>115.36799999999998</v>
      </c>
    </row>
    <row r="204" spans="1:4" x14ac:dyDescent="0.35">
      <c r="A204" s="179">
        <f>'Cooper SUV_4x4_Van_So 18'!B23</f>
        <v>5400514</v>
      </c>
      <c r="B204" s="174" t="str">
        <f>'Cooper SUV_4x4_Van_So 18'!C23</f>
        <v>LT235/85R16</v>
      </c>
      <c r="C204" s="151">
        <f>'Cooper SUV_4x4_Van_So 18'!M23</f>
        <v>0</v>
      </c>
      <c r="D204" s="152">
        <f>'Cooper SUV_4x4_Van_So 18'!J23</f>
        <v>105.75399999999999</v>
      </c>
    </row>
    <row r="205" spans="1:4" x14ac:dyDescent="0.35">
      <c r="A205" s="179" t="str">
        <f>'Cooper SUV_4x4_Van_So 18'!B25</f>
        <v>U019867</v>
      </c>
      <c r="B205" s="174" t="str">
        <f>'Cooper SUV_4x4_Van_So 18'!C25</f>
        <v>LT235/80R17</v>
      </c>
      <c r="C205" s="151">
        <f>'Cooper SUV_4x4_Van_So 18'!M25</f>
        <v>0</v>
      </c>
      <c r="D205" s="152">
        <f>'Cooper SUV_4x4_Van_So 18'!J25</f>
        <v>140.86599999999996</v>
      </c>
    </row>
    <row r="206" spans="1:4" x14ac:dyDescent="0.35">
      <c r="A206" s="179" t="str">
        <f>'Cooper SUV_4x4_Van_So 18'!B26</f>
        <v>U019974</v>
      </c>
      <c r="B206" s="174" t="str">
        <f>'Cooper SUV_4x4_Van_So 18'!C26</f>
        <v>LT255/80R17</v>
      </c>
      <c r="C206" s="151">
        <f>'Cooper SUV_4x4_Van_So 18'!M26</f>
        <v>0</v>
      </c>
      <c r="D206" s="152">
        <f>'Cooper SUV_4x4_Van_So 18'!J26</f>
        <v>141.70199999999997</v>
      </c>
    </row>
    <row r="207" spans="1:4" x14ac:dyDescent="0.35">
      <c r="A207" s="179">
        <f>'Cooper SUV_4x4_Van_So 18'!B28</f>
        <v>5400119</v>
      </c>
      <c r="B207" s="174" t="str">
        <f>'Cooper SUV_4x4_Van_So 18'!C28</f>
        <v>225/75R16</v>
      </c>
      <c r="C207" s="151">
        <f>'Cooper SUV_4x4_Van_So 18'!M28</f>
        <v>0</v>
      </c>
      <c r="D207" s="152">
        <f>'Cooper SUV_4x4_Van_So 18'!J28</f>
        <v>94.049999999999983</v>
      </c>
    </row>
    <row r="208" spans="1:4" x14ac:dyDescent="0.35">
      <c r="A208" s="179">
        <f>'Cooper SUV_4x4_Van_So 18'!B29</f>
        <v>5400014</v>
      </c>
      <c r="B208" s="174" t="str">
        <f>'Cooper SUV_4x4_Van_So 18'!C29</f>
        <v>235/75R15</v>
      </c>
      <c r="C208" s="151">
        <f>'Cooper SUV_4x4_Van_So 18'!M29</f>
        <v>0</v>
      </c>
      <c r="D208" s="152">
        <f>'Cooper SUV_4x4_Van_So 18'!J29</f>
        <v>80.255999999999986</v>
      </c>
    </row>
    <row r="209" spans="1:4" x14ac:dyDescent="0.35">
      <c r="A209" s="179">
        <f>'Cooper SUV_4x4_Van_So 18'!B30</f>
        <v>5400095</v>
      </c>
      <c r="B209" s="174" t="str">
        <f>'Cooper SUV_4x4_Van_So 18'!C30</f>
        <v>235/75R15</v>
      </c>
      <c r="C209" s="151">
        <f>'Cooper SUV_4x4_Van_So 18'!M30</f>
        <v>0</v>
      </c>
      <c r="D209" s="152">
        <f>'Cooper SUV_4x4_Van_So 18'!J30</f>
        <v>80.255999999999986</v>
      </c>
    </row>
    <row r="210" spans="1:4" x14ac:dyDescent="0.35">
      <c r="A210" s="179">
        <f>'Cooper SUV_4x4_Van_So 18'!B31</f>
        <v>50502</v>
      </c>
      <c r="B210" s="174" t="str">
        <f>'Cooper SUV_4x4_Van_So 18'!C31</f>
        <v>235/75R15</v>
      </c>
      <c r="C210" s="151">
        <f>'Cooper SUV_4x4_Van_So 18'!M31</f>
        <v>0</v>
      </c>
      <c r="D210" s="152">
        <f>'Cooper SUV_4x4_Van_So 18'!J31</f>
        <v>80.255999999999986</v>
      </c>
    </row>
    <row r="211" spans="1:4" x14ac:dyDescent="0.35">
      <c r="A211" s="179">
        <f>'Cooper SUV_4x4_Van_So 18'!B32</f>
        <v>5400216</v>
      </c>
      <c r="B211" s="174" t="str">
        <f>'Cooper SUV_4x4_Van_So 18'!C32</f>
        <v>245/75R16</v>
      </c>
      <c r="C211" s="151">
        <f>'Cooper SUV_4x4_Van_So 18'!M32</f>
        <v>0</v>
      </c>
      <c r="D211" s="152">
        <f>'Cooper SUV_4x4_Van_So 18'!J32</f>
        <v>97.811999999999983</v>
      </c>
    </row>
    <row r="212" spans="1:4" x14ac:dyDescent="0.35">
      <c r="A212" s="179">
        <f>'Cooper SUV_4x4_Van_So 18'!B33</f>
        <v>5400312</v>
      </c>
      <c r="B212" s="174" t="str">
        <f>'Cooper SUV_4x4_Van_So 18'!C33</f>
        <v>265/75R15</v>
      </c>
      <c r="C212" s="151">
        <f>'Cooper SUV_4x4_Van_So 18'!M33</f>
        <v>0</v>
      </c>
      <c r="D212" s="152">
        <f>'Cooper SUV_4x4_Van_So 18'!J33</f>
        <v>98.647999999999982</v>
      </c>
    </row>
    <row r="213" spans="1:4" x14ac:dyDescent="0.35">
      <c r="A213" s="179">
        <f>'Cooper SUV_4x4_Van_So 18'!B34</f>
        <v>5400313</v>
      </c>
      <c r="B213" s="174" t="str">
        <f>'Cooper SUV_4x4_Van_So 18'!C34</f>
        <v>265/75R16</v>
      </c>
      <c r="C213" s="151">
        <f>'Cooper SUV_4x4_Van_So 18'!M34</f>
        <v>0</v>
      </c>
      <c r="D213" s="152">
        <f>'Cooper SUV_4x4_Van_So 18'!J34</f>
        <v>110.76999999999998</v>
      </c>
    </row>
    <row r="214" spans="1:4" x14ac:dyDescent="0.35">
      <c r="A214" s="179">
        <f>'Cooper SUV_4x4_Van_So 18'!B35</f>
        <v>51769</v>
      </c>
      <c r="B214" s="174" t="str">
        <f>'Cooper SUV_4x4_Van_So 18'!C35</f>
        <v>265/75R16</v>
      </c>
      <c r="C214" s="151">
        <f>'Cooper SUV_4x4_Van_So 18'!M35</f>
        <v>0</v>
      </c>
      <c r="D214" s="152">
        <f>'Cooper SUV_4x4_Van_So 18'!J35</f>
        <v>110.76999999999998</v>
      </c>
    </row>
    <row r="215" spans="1:4" x14ac:dyDescent="0.35">
      <c r="A215" s="179">
        <f>'Cooper SUV_4x4_Van_So 18'!B36</f>
        <v>9022260</v>
      </c>
      <c r="B215" s="174" t="str">
        <f>'Cooper SUV_4x4_Van_So 18'!C36</f>
        <v>265/75R16</v>
      </c>
      <c r="C215" s="151">
        <f>'Cooper SUV_4x4_Van_So 18'!M36</f>
        <v>0</v>
      </c>
      <c r="D215" s="152">
        <f>'Cooper SUV_4x4_Van_So 18'!J36</f>
        <v>112.02399999999999</v>
      </c>
    </row>
    <row r="216" spans="1:4" x14ac:dyDescent="0.35">
      <c r="A216" s="179">
        <f>'Cooper SUV_4x4_Van_So 18'!B37</f>
        <v>54803</v>
      </c>
      <c r="B216" s="174" t="str">
        <f>'Cooper SUV_4x4_Van_So 18'!C37</f>
        <v>LT225/75R16</v>
      </c>
      <c r="C216" s="151">
        <f>'Cooper SUV_4x4_Van_So 18'!M37</f>
        <v>0</v>
      </c>
      <c r="D216" s="152">
        <f>'Cooper SUV_4x4_Van_So 18'!J37</f>
        <v>106.58999999999999</v>
      </c>
    </row>
    <row r="217" spans="1:4" x14ac:dyDescent="0.35">
      <c r="A217" s="179">
        <f>'Cooper SUV_4x4_Van_So 18'!B38</f>
        <v>9023668</v>
      </c>
      <c r="B217" s="174" t="str">
        <f>'Cooper SUV_4x4_Van_So 18'!C38</f>
        <v>LT225/75R16</v>
      </c>
      <c r="C217" s="151">
        <f>'Cooper SUV_4x4_Van_So 18'!M38</f>
        <v>0</v>
      </c>
      <c r="D217" s="152">
        <f>'Cooper SUV_4x4_Van_So 18'!J38</f>
        <v>107.84399999999998</v>
      </c>
    </row>
    <row r="218" spans="1:4" x14ac:dyDescent="0.35">
      <c r="A218" s="179">
        <f>'Cooper SUV_4x4_Van_So 18'!B39</f>
        <v>54802</v>
      </c>
      <c r="B218" s="174" t="str">
        <f>'Cooper SUV_4x4_Van_So 18'!C39</f>
        <v>LT245/75R16</v>
      </c>
      <c r="C218" s="151">
        <f>'Cooper SUV_4x4_Van_So 18'!M39</f>
        <v>0</v>
      </c>
      <c r="D218" s="152">
        <f>'Cooper SUV_4x4_Van_So 18'!J39</f>
        <v>116.20399999999998</v>
      </c>
    </row>
    <row r="219" spans="1:4" x14ac:dyDescent="0.35">
      <c r="A219" s="179">
        <f>'Cooper SUV_4x4_Van_So 18'!B40</f>
        <v>9023650</v>
      </c>
      <c r="B219" s="174" t="str">
        <f>'Cooper SUV_4x4_Van_So 18'!C40</f>
        <v>LT245/75R16</v>
      </c>
      <c r="C219" s="151">
        <f>'Cooper SUV_4x4_Van_So 18'!M40</f>
        <v>0</v>
      </c>
      <c r="D219" s="152">
        <f>'Cooper SUV_4x4_Van_So 18'!J40</f>
        <v>118.29399999999998</v>
      </c>
    </row>
    <row r="220" spans="1:4" x14ac:dyDescent="0.35">
      <c r="A220" s="179" t="str">
        <f>'Cooper SUV_4x4_Van_So 18'!B41</f>
        <v>U019866</v>
      </c>
      <c r="B220" s="174" t="str">
        <f>'Cooper SUV_4x4_Van_So 18'!C41</f>
        <v>LT245/75R17</v>
      </c>
      <c r="C220" s="151">
        <f>'Cooper SUV_4x4_Van_So 18'!M41</f>
        <v>0</v>
      </c>
      <c r="D220" s="152">
        <f>'Cooper SUV_4x4_Van_So 18'!J41</f>
        <v>156.74999999999997</v>
      </c>
    </row>
    <row r="221" spans="1:4" x14ac:dyDescent="0.35">
      <c r="A221" s="179">
        <f>'Cooper SUV_4x4_Van_So 18'!B42</f>
        <v>5400615</v>
      </c>
      <c r="B221" s="174" t="str">
        <f>'Cooper SUV_4x4_Van_So 18'!C42</f>
        <v>LT245/75R17</v>
      </c>
      <c r="C221" s="151">
        <f>'Cooper SUV_4x4_Van_So 18'!M42</f>
        <v>0</v>
      </c>
      <c r="D221" s="152">
        <f>'Cooper SUV_4x4_Van_So 18'!J42</f>
        <v>149.64399999999998</v>
      </c>
    </row>
    <row r="222" spans="1:4" x14ac:dyDescent="0.35">
      <c r="A222" s="179" t="str">
        <f>'Cooper SUV_4x4_Van_So 18'!B43</f>
        <v>U019975</v>
      </c>
      <c r="B222" s="174" t="str">
        <f>'Cooper SUV_4x4_Van_So 18'!C43</f>
        <v>LT255/75R17</v>
      </c>
      <c r="C222" s="151">
        <f>'Cooper SUV_4x4_Van_So 18'!M43</f>
        <v>0</v>
      </c>
      <c r="D222" s="152">
        <f>'Cooper SUV_4x4_Van_So 18'!J43</f>
        <v>157.16799999999995</v>
      </c>
    </row>
    <row r="223" spans="1:4" x14ac:dyDescent="0.35">
      <c r="A223" s="179">
        <f>'Cooper SUV_4x4_Van_So 18'!B44</f>
        <v>9023681</v>
      </c>
      <c r="B223" s="174" t="str">
        <f>'Cooper SUV_4x4_Van_So 18'!C44</f>
        <v>LT255/75R17</v>
      </c>
      <c r="C223" s="151">
        <f>'Cooper SUV_4x4_Van_So 18'!M44</f>
        <v>0</v>
      </c>
      <c r="D223" s="152">
        <f>'Cooper SUV_4x4_Van_So 18'!J44</f>
        <v>158.83999999999997</v>
      </c>
    </row>
    <row r="224" spans="1:4" x14ac:dyDescent="0.35">
      <c r="A224" s="179">
        <f>'Cooper SUV_4x4_Van_So 18'!B45</f>
        <v>9031607</v>
      </c>
      <c r="B224" s="174" t="str">
        <f>'Cooper SUV_4x4_Van_So 18'!C45</f>
        <v>LT265/75R16</v>
      </c>
      <c r="C224" s="151">
        <f>'Cooper SUV_4x4_Van_So 18'!M45</f>
        <v>0</v>
      </c>
      <c r="D224" s="152">
        <f>'Cooper SUV_4x4_Van_So 18'!J45</f>
        <v>135.43199999999996</v>
      </c>
    </row>
    <row r="225" spans="1:4" x14ac:dyDescent="0.35">
      <c r="A225" s="179">
        <f>'Cooper SUV_4x4_Van_So 18'!B46</f>
        <v>51720</v>
      </c>
      <c r="B225" s="174" t="str">
        <f>'Cooper SUV_4x4_Van_So 18'!C46</f>
        <v>LT265/75R16</v>
      </c>
      <c r="C225" s="151">
        <f>'Cooper SUV_4x4_Van_So 18'!M46</f>
        <v>0</v>
      </c>
      <c r="D225" s="152">
        <f>'Cooper SUV_4x4_Van_So 18'!J46</f>
        <v>120.38399999999999</v>
      </c>
    </row>
    <row r="226" spans="1:4" x14ac:dyDescent="0.35">
      <c r="A226" s="179">
        <f>'Cooper SUV_4x4_Van_So 18'!B47</f>
        <v>5400616</v>
      </c>
      <c r="B226" s="174" t="str">
        <f>'Cooper SUV_4x4_Van_So 18'!C47</f>
        <v>LT265/75R16</v>
      </c>
      <c r="C226" s="151">
        <f>'Cooper SUV_4x4_Van_So 18'!M47</f>
        <v>0</v>
      </c>
      <c r="D226" s="152">
        <f>'Cooper SUV_4x4_Van_So 18'!J47</f>
        <v>120.38399999999999</v>
      </c>
    </row>
    <row r="227" spans="1:4" x14ac:dyDescent="0.35">
      <c r="A227" s="179">
        <f>'Cooper SUV_4x4_Van_So 18'!B48</f>
        <v>9031608</v>
      </c>
      <c r="B227" s="174" t="str">
        <f>'Cooper SUV_4x4_Van_So 18'!C48</f>
        <v>LT285/75R16</v>
      </c>
      <c r="C227" s="151">
        <f>'Cooper SUV_4x4_Van_So 18'!M48</f>
        <v>0</v>
      </c>
      <c r="D227" s="152">
        <f>'Cooper SUV_4x4_Van_So 18'!J48</f>
        <v>147.136</v>
      </c>
    </row>
    <row r="228" spans="1:4" x14ac:dyDescent="0.35">
      <c r="A228" s="179">
        <f>'Cooper SUV_4x4_Van_So 18'!B49</f>
        <v>9026750</v>
      </c>
      <c r="B228" s="174" t="str">
        <f>'Cooper SUV_4x4_Van_So 18'!C49</f>
        <v>LT285/75R17</v>
      </c>
      <c r="C228" s="151">
        <f>'Cooper SUV_4x4_Van_So 18'!M49</f>
        <v>0</v>
      </c>
      <c r="D228" s="152">
        <f>'Cooper SUV_4x4_Van_So 18'!J49</f>
        <v>180.57599999999996</v>
      </c>
    </row>
    <row r="229" spans="1:4" x14ac:dyDescent="0.35">
      <c r="A229" s="179">
        <f>'Cooper SUV_4x4_Van_So 18'!B50</f>
        <v>9031660</v>
      </c>
      <c r="B229" s="174" t="str">
        <f>'Cooper SUV_4x4_Van_So 18'!C50</f>
        <v>LT315/75R16</v>
      </c>
      <c r="C229" s="151">
        <f>'Cooper SUV_4x4_Van_So 18'!M50</f>
        <v>0</v>
      </c>
      <c r="D229" s="152">
        <f>'Cooper SUV_4x4_Van_So 18'!J50</f>
        <v>153.82399999999998</v>
      </c>
    </row>
    <row r="230" spans="1:4" x14ac:dyDescent="0.35">
      <c r="A230" s="179">
        <f>'Cooper SUV_4x4_Van_So 18'!B52</f>
        <v>5400117</v>
      </c>
      <c r="B230" s="174" t="str">
        <f>'Cooper SUV_4x4_Van_So 18'!C52</f>
        <v>215/70R16</v>
      </c>
      <c r="C230" s="151">
        <f>'Cooper SUV_4x4_Van_So 18'!M52</f>
        <v>0</v>
      </c>
      <c r="D230" s="152">
        <f>'Cooper SUV_4x4_Van_So 18'!J52</f>
        <v>73.98599999999999</v>
      </c>
    </row>
    <row r="231" spans="1:4" x14ac:dyDescent="0.35">
      <c r="A231" s="179">
        <f>'Cooper SUV_4x4_Van_So 18'!B53</f>
        <v>9022253</v>
      </c>
      <c r="B231" s="174" t="str">
        <f>'Cooper SUV_4x4_Van_So 18'!C53</f>
        <v>215/70R16</v>
      </c>
      <c r="C231" s="151">
        <f>'Cooper SUV_4x4_Van_So 18'!M53</f>
        <v>0</v>
      </c>
      <c r="D231" s="152">
        <f>'Cooper SUV_4x4_Van_So 18'!J53</f>
        <v>81.927999999999997</v>
      </c>
    </row>
    <row r="232" spans="1:4" x14ac:dyDescent="0.35">
      <c r="A232" s="179">
        <f>'Cooper SUV_4x4_Van_So 18'!B54</f>
        <v>5190219</v>
      </c>
      <c r="B232" s="174" t="str">
        <f>'Cooper SUV_4x4_Van_So 18'!C54</f>
        <v>215/70R16</v>
      </c>
      <c r="C232" s="151">
        <f>'Cooper SUV_4x4_Van_So 18'!M54</f>
        <v>4</v>
      </c>
      <c r="D232" s="152">
        <f>'Cooper SUV_4x4_Van_So 18'!J54</f>
        <v>69.805999999999983</v>
      </c>
    </row>
    <row r="233" spans="1:4" x14ac:dyDescent="0.35">
      <c r="A233" s="179">
        <f>'Cooper SUV_4x4_Van_So 18'!B55</f>
        <v>5400118</v>
      </c>
      <c r="B233" s="174" t="str">
        <f>'Cooper SUV_4x4_Van_So 18'!C55</f>
        <v>225/70R15</v>
      </c>
      <c r="C233" s="151">
        <f>'Cooper SUV_4x4_Van_So 18'!M55</f>
        <v>0</v>
      </c>
      <c r="D233" s="152">
        <f>'Cooper SUV_4x4_Van_So 18'!J55</f>
        <v>78.165999999999983</v>
      </c>
    </row>
    <row r="234" spans="1:4" x14ac:dyDescent="0.35">
      <c r="A234" s="179">
        <f>'Cooper SUV_4x4_Van_So 18'!B56</f>
        <v>5190313</v>
      </c>
      <c r="B234" s="174" t="str">
        <f>'Cooper SUV_4x4_Van_So 18'!C56</f>
        <v>225/70R16</v>
      </c>
      <c r="C234" s="151">
        <f>'Cooper SUV_4x4_Van_So 18'!M56</f>
        <v>0</v>
      </c>
      <c r="D234" s="152">
        <f>'Cooper SUV_4x4_Van_So 18'!J56</f>
        <v>71.477999999999994</v>
      </c>
    </row>
    <row r="235" spans="1:4" x14ac:dyDescent="0.35">
      <c r="A235" s="179">
        <f>'Cooper SUV_4x4_Van_So 18'!B57</f>
        <v>5400011</v>
      </c>
      <c r="B235" s="174" t="str">
        <f>'Cooper SUV_4x4_Van_So 18'!C57</f>
        <v>225/70R16</v>
      </c>
      <c r="C235" s="151">
        <f>'Cooper SUV_4x4_Van_So 18'!M57</f>
        <v>0</v>
      </c>
      <c r="D235" s="152">
        <f>'Cooper SUV_4x4_Van_So 18'!J57</f>
        <v>79.001999999999995</v>
      </c>
    </row>
    <row r="236" spans="1:4" x14ac:dyDescent="0.35">
      <c r="A236" s="179">
        <f>'Cooper SUV_4x4_Van_So 18'!B58</f>
        <v>5190413</v>
      </c>
      <c r="B236" s="174" t="str">
        <f>'Cooper SUV_4x4_Van_So 18'!C58</f>
        <v>235/70R16</v>
      </c>
      <c r="C236" s="151">
        <f>'Cooper SUV_4x4_Van_So 18'!M58</f>
        <v>0</v>
      </c>
      <c r="D236" s="152">
        <f>'Cooper SUV_4x4_Van_So 18'!J58</f>
        <v>72.731999999999985</v>
      </c>
    </row>
    <row r="237" spans="1:4" x14ac:dyDescent="0.35">
      <c r="A237" s="179">
        <f>'Cooper SUV_4x4_Van_So 18'!B59</f>
        <v>5400013</v>
      </c>
      <c r="B237" s="174" t="str">
        <f>'Cooper SUV_4x4_Van_So 18'!C59</f>
        <v>235/70R16</v>
      </c>
      <c r="C237" s="151">
        <f>'Cooper SUV_4x4_Van_So 18'!M59</f>
        <v>0</v>
      </c>
      <c r="D237" s="152">
        <f>'Cooper SUV_4x4_Van_So 18'!J59</f>
        <v>80.673999999999978</v>
      </c>
    </row>
    <row r="238" spans="1:4" x14ac:dyDescent="0.35">
      <c r="A238" s="179">
        <f>'Cooper SUV_4x4_Van_So 18'!B60</f>
        <v>5400697</v>
      </c>
      <c r="B238" s="174" t="str">
        <f>'Cooper SUV_4x4_Van_So 18'!C60</f>
        <v>235/70R17</v>
      </c>
      <c r="C238" s="151">
        <f>'Cooper SUV_4x4_Van_So 18'!M60</f>
        <v>0</v>
      </c>
      <c r="D238" s="152">
        <f>'Cooper SUV_4x4_Van_So 18'!J60</f>
        <v>119.54799999999999</v>
      </c>
    </row>
    <row r="239" spans="1:4" x14ac:dyDescent="0.35">
      <c r="A239" s="179">
        <f>'Cooper SUV_4x4_Van_So 18'!B61</f>
        <v>5190414</v>
      </c>
      <c r="B239" s="174" t="str">
        <f>'Cooper SUV_4x4_Van_So 18'!C61</f>
        <v>245/70R16</v>
      </c>
      <c r="C239" s="151">
        <f>'Cooper SUV_4x4_Van_So 18'!M61</f>
        <v>0</v>
      </c>
      <c r="D239" s="152">
        <f>'Cooper SUV_4x4_Van_So 18'!J61</f>
        <v>75.657999999999987</v>
      </c>
    </row>
    <row r="240" spans="1:4" x14ac:dyDescent="0.35">
      <c r="A240" s="179">
        <f>'Cooper SUV_4x4_Van_So 18'!B62</f>
        <v>5400017</v>
      </c>
      <c r="B240" s="174" t="str">
        <f>'Cooper SUV_4x4_Van_So 18'!C62</f>
        <v>245/70R16</v>
      </c>
      <c r="C240" s="151">
        <f>'Cooper SUV_4x4_Van_So 18'!M62</f>
        <v>0</v>
      </c>
      <c r="D240" s="152">
        <f>'Cooper SUV_4x4_Van_So 18'!J62</f>
        <v>84.017999999999986</v>
      </c>
    </row>
    <row r="241" spans="1:4" x14ac:dyDescent="0.35">
      <c r="A241" s="179">
        <f>'Cooper SUV_4x4_Van_So 18'!B63</f>
        <v>5190495</v>
      </c>
      <c r="B241" s="174" t="str">
        <f>'Cooper SUV_4x4_Van_So 18'!C63</f>
        <v>245/70R16</v>
      </c>
      <c r="C241" s="151">
        <f>'Cooper SUV_4x4_Van_So 18'!M63</f>
        <v>0</v>
      </c>
      <c r="D241" s="152">
        <f>'Cooper SUV_4x4_Van_So 18'!J63</f>
        <v>79.001999999999995</v>
      </c>
    </row>
    <row r="242" spans="1:4" x14ac:dyDescent="0.35">
      <c r="A242" s="179">
        <f>'Cooper SUV_4x4_Van_So 18'!B64</f>
        <v>5400098</v>
      </c>
      <c r="B242" s="174" t="str">
        <f>'Cooper SUV_4x4_Van_So 18'!C64</f>
        <v>245/70R16</v>
      </c>
      <c r="C242" s="151">
        <f>'Cooper SUV_4x4_Van_So 18'!M64</f>
        <v>0</v>
      </c>
      <c r="D242" s="152">
        <f>'Cooper SUV_4x4_Van_So 18'!J64</f>
        <v>84.435999999999993</v>
      </c>
    </row>
    <row r="243" spans="1:4" x14ac:dyDescent="0.35">
      <c r="A243" s="179">
        <f>'Cooper SUV_4x4_Van_So 18'!B65</f>
        <v>5400215</v>
      </c>
      <c r="B243" s="174" t="str">
        <f>'Cooper SUV_4x4_Van_So 18'!C65</f>
        <v>245/70R17</v>
      </c>
      <c r="C243" s="151">
        <f>'Cooper SUV_4x4_Van_So 18'!M65</f>
        <v>0</v>
      </c>
      <c r="D243" s="152">
        <f>'Cooper SUV_4x4_Van_So 18'!J65</f>
        <v>119.54799999999999</v>
      </c>
    </row>
    <row r="244" spans="1:4" x14ac:dyDescent="0.35">
      <c r="A244" s="179">
        <f>'Cooper SUV_4x4_Van_So 18'!B66</f>
        <v>5400110</v>
      </c>
      <c r="B244" s="174" t="str">
        <f>'Cooper SUV_4x4_Van_So 18'!C66</f>
        <v>255/70R15</v>
      </c>
      <c r="C244" s="151">
        <f>'Cooper SUV_4x4_Van_So 18'!M66</f>
        <v>0</v>
      </c>
      <c r="D244" s="152">
        <f>'Cooper SUV_4x4_Van_So 18'!J66</f>
        <v>96.557999999999979</v>
      </c>
    </row>
    <row r="245" spans="1:4" x14ac:dyDescent="0.35">
      <c r="A245" s="179">
        <f>'Cooper SUV_4x4_Van_So 18'!B67</f>
        <v>5400111</v>
      </c>
      <c r="B245" s="174" t="str">
        <f>'Cooper SUV_4x4_Van_So 18'!C67</f>
        <v>255/70R16</v>
      </c>
      <c r="C245" s="151">
        <f>'Cooper SUV_4x4_Van_So 18'!M67</f>
        <v>0</v>
      </c>
      <c r="D245" s="152">
        <f>'Cooper SUV_4x4_Van_So 18'!J67</f>
        <v>103.66399999999999</v>
      </c>
    </row>
    <row r="246" spans="1:4" x14ac:dyDescent="0.35">
      <c r="A246" s="179">
        <f>'Cooper SUV_4x4_Van_So 18'!B68</f>
        <v>5400114</v>
      </c>
      <c r="B246" s="174" t="str">
        <f>'Cooper SUV_4x4_Van_So 18'!C68</f>
        <v>265/70R15</v>
      </c>
      <c r="C246" s="151">
        <f>'Cooper SUV_4x4_Van_So 18'!M68</f>
        <v>0</v>
      </c>
      <c r="D246" s="152">
        <f>'Cooper SUV_4x4_Van_So 18'!J68</f>
        <v>88.197999999999979</v>
      </c>
    </row>
    <row r="247" spans="1:4" x14ac:dyDescent="0.35">
      <c r="A247" s="179">
        <f>'Cooper SUV_4x4_Van_So 18'!B69</f>
        <v>5190417</v>
      </c>
      <c r="B247" s="174" t="str">
        <f>'Cooper SUV_4x4_Van_So 18'!C69</f>
        <v>265/70R16</v>
      </c>
      <c r="C247" s="151">
        <f>'Cooper SUV_4x4_Van_So 18'!M69</f>
        <v>0</v>
      </c>
      <c r="D247" s="152">
        <f>'Cooper SUV_4x4_Van_So 18'!J69</f>
        <v>93.213999999999984</v>
      </c>
    </row>
    <row r="248" spans="1:4" x14ac:dyDescent="0.35">
      <c r="A248" s="179">
        <f>'Cooper SUV_4x4_Van_So 18'!B70</f>
        <v>5400115</v>
      </c>
      <c r="B248" s="174" t="str">
        <f>'Cooper SUV_4x4_Van_So 18'!C70</f>
        <v>265/70R16</v>
      </c>
      <c r="C248" s="151">
        <f>'Cooper SUV_4x4_Van_So 18'!M70</f>
        <v>0</v>
      </c>
      <c r="D248" s="152">
        <f>'Cooper SUV_4x4_Van_So 18'!J70</f>
        <v>94.885999999999981</v>
      </c>
    </row>
    <row r="249" spans="1:4" x14ac:dyDescent="0.35">
      <c r="A249" s="179">
        <f>'Cooper SUV_4x4_Van_So 18'!B71</f>
        <v>9022257</v>
      </c>
      <c r="B249" s="174" t="str">
        <f>'Cooper SUV_4x4_Van_So 18'!C71</f>
        <v>265/70R16</v>
      </c>
      <c r="C249" s="151">
        <f>'Cooper SUV_4x4_Van_So 18'!M71</f>
        <v>0</v>
      </c>
      <c r="D249" s="152">
        <f>'Cooper SUV_4x4_Van_So 18'!J71</f>
        <v>95.303999999999988</v>
      </c>
    </row>
    <row r="250" spans="1:4" x14ac:dyDescent="0.35">
      <c r="A250" s="179">
        <f>'Cooper SUV_4x4_Van_So 18'!B72</f>
        <v>5400116</v>
      </c>
      <c r="B250" s="174" t="str">
        <f>'Cooper SUV_4x4_Van_So 18'!C72</f>
        <v>265/70R17</v>
      </c>
      <c r="C250" s="151">
        <f>'Cooper SUV_4x4_Van_So 18'!M72</f>
        <v>0</v>
      </c>
      <c r="D250" s="152">
        <f>'Cooper SUV_4x4_Van_So 18'!J72</f>
        <v>114.53199999999998</v>
      </c>
    </row>
    <row r="251" spans="1:4" x14ac:dyDescent="0.35">
      <c r="A251" s="179">
        <f>'Cooper SUV_4x4_Van_So 18'!B73</f>
        <v>5400311</v>
      </c>
      <c r="B251" s="174" t="str">
        <f>'Cooper SUV_4x4_Van_So 18'!C73</f>
        <v>265/70R18</v>
      </c>
      <c r="C251" s="151">
        <f>'Cooper SUV_4x4_Van_So 18'!M73</f>
        <v>0</v>
      </c>
      <c r="D251" s="152">
        <f>'Cooper SUV_4x4_Van_So 18'!J73</f>
        <v>134.59599999999998</v>
      </c>
    </row>
    <row r="252" spans="1:4" x14ac:dyDescent="0.35">
      <c r="A252" s="179">
        <f>'Cooper SUV_4x4_Van_So 18'!B74</f>
        <v>9027678</v>
      </c>
      <c r="B252" s="174" t="str">
        <f>'Cooper SUV_4x4_Van_So 18'!C74</f>
        <v>LT245/70R16</v>
      </c>
      <c r="C252" s="151">
        <f>'Cooper SUV_4x4_Van_So 18'!M74</f>
        <v>0</v>
      </c>
      <c r="D252" s="152">
        <f>'Cooper SUV_4x4_Van_So 18'!J74</f>
        <v>112.85999999999999</v>
      </c>
    </row>
    <row r="253" spans="1:4" x14ac:dyDescent="0.35">
      <c r="A253" s="179">
        <f>'Cooper SUV_4x4_Van_So 18'!B75</f>
        <v>51726</v>
      </c>
      <c r="B253" s="174" t="str">
        <f>'Cooper SUV_4x4_Van_So 18'!C75</f>
        <v>LT245/70R16</v>
      </c>
      <c r="C253" s="151">
        <f>'Cooper SUV_4x4_Van_So 18'!M75</f>
        <v>0</v>
      </c>
      <c r="D253" s="152">
        <f>'Cooper SUV_4x4_Van_So 18'!J75</f>
        <v>109.93399999999998</v>
      </c>
    </row>
    <row r="254" spans="1:4" x14ac:dyDescent="0.35">
      <c r="A254" s="179">
        <f>'Cooper SUV_4x4_Van_So 18'!B76</f>
        <v>5400519</v>
      </c>
      <c r="B254" s="174" t="str">
        <f>'Cooper SUV_4x4_Van_So 18'!C76</f>
        <v>LT245/70R16</v>
      </c>
      <c r="C254" s="151">
        <f>'Cooper SUV_4x4_Van_So 18'!M76</f>
        <v>0</v>
      </c>
      <c r="D254" s="152">
        <f>'Cooper SUV_4x4_Van_So 18'!J76</f>
        <v>109.93399999999998</v>
      </c>
    </row>
    <row r="255" spans="1:4" x14ac:dyDescent="0.35">
      <c r="A255" s="179" t="str">
        <f>'Cooper SUV_4x4_Van_So 18'!B77</f>
        <v>U019971</v>
      </c>
      <c r="B255" s="174" t="str">
        <f>'Cooper SUV_4x4_Van_So 18'!C77</f>
        <v>LT245/70R17</v>
      </c>
      <c r="C255" s="151">
        <f>'Cooper SUV_4x4_Van_So 18'!M77</f>
        <v>0</v>
      </c>
      <c r="D255" s="152">
        <f>'Cooper SUV_4x4_Van_So 18'!J77</f>
        <v>141.28399999999996</v>
      </c>
    </row>
    <row r="256" spans="1:4" x14ac:dyDescent="0.35">
      <c r="A256" s="179">
        <f>'Cooper SUV_4x4_Van_So 18'!B78</f>
        <v>5400610</v>
      </c>
      <c r="B256" s="174" t="str">
        <f>'Cooper SUV_4x4_Van_So 18'!C78</f>
        <v>LT245/70R17</v>
      </c>
      <c r="C256" s="151">
        <f>'Cooper SUV_4x4_Van_So 18'!M78</f>
        <v>0</v>
      </c>
      <c r="D256" s="152">
        <f>'Cooper SUV_4x4_Van_So 18'!J78</f>
        <v>130.41599999999997</v>
      </c>
    </row>
    <row r="257" spans="1:4" x14ac:dyDescent="0.35">
      <c r="A257" s="179">
        <f>'Cooper SUV_4x4_Van_So 18'!B79</f>
        <v>5400613</v>
      </c>
      <c r="B257" s="174" t="str">
        <f>'Cooper SUV_4x4_Van_So 18'!C79</f>
        <v>LT255/70R16</v>
      </c>
      <c r="C257" s="151">
        <f>'Cooper SUV_4x4_Van_So 18'!M79</f>
        <v>0</v>
      </c>
      <c r="D257" s="152">
        <f>'Cooper SUV_4x4_Van_So 18'!J79</f>
        <v>112.85999999999999</v>
      </c>
    </row>
    <row r="258" spans="1:4" x14ac:dyDescent="0.35">
      <c r="A258" s="179">
        <f>'Cooper SUV_4x4_Van_So 18'!B80</f>
        <v>51727</v>
      </c>
      <c r="B258" s="174" t="str">
        <f>'Cooper SUV_4x4_Van_So 18'!C80</f>
        <v>LT265/70R16</v>
      </c>
      <c r="C258" s="151">
        <f>'Cooper SUV_4x4_Van_So 18'!M80</f>
        <v>0</v>
      </c>
      <c r="D258" s="152">
        <f>'Cooper SUV_4x4_Van_So 18'!J80</f>
        <v>123.30999999999997</v>
      </c>
    </row>
    <row r="259" spans="1:4" x14ac:dyDescent="0.35">
      <c r="A259" s="179">
        <f>'Cooper SUV_4x4_Van_So 18'!B81</f>
        <v>5400611</v>
      </c>
      <c r="B259" s="174" t="str">
        <f>'Cooper SUV_4x4_Van_So 18'!C81</f>
        <v>LT265/70R16</v>
      </c>
      <c r="C259" s="151">
        <f>'Cooper SUV_4x4_Van_So 18'!M81</f>
        <v>0</v>
      </c>
      <c r="D259" s="152">
        <f>'Cooper SUV_4x4_Van_So 18'!J81</f>
        <v>123.30999999999997</v>
      </c>
    </row>
    <row r="260" spans="1:4" x14ac:dyDescent="0.35">
      <c r="A260" s="179">
        <f>'Cooper SUV_4x4_Van_So 18'!B82</f>
        <v>9027622</v>
      </c>
      <c r="B260" s="174" t="str">
        <f>'Cooper SUV_4x4_Van_So 18'!C82</f>
        <v>LT265/70R16</v>
      </c>
      <c r="C260" s="151">
        <f>'Cooper SUV_4x4_Van_So 18'!M82</f>
        <v>0</v>
      </c>
      <c r="D260" s="152">
        <f>'Cooper SUV_4x4_Van_So 18'!J82</f>
        <v>129.16199999999998</v>
      </c>
    </row>
    <row r="261" spans="1:4" x14ac:dyDescent="0.35">
      <c r="A261" s="179">
        <f>'Cooper SUV_4x4_Van_So 18'!B83</f>
        <v>54805</v>
      </c>
      <c r="B261" s="174" t="str">
        <f>'Cooper SUV_4x4_Van_So 18'!C83</f>
        <v>LT265/70R17</v>
      </c>
      <c r="C261" s="151">
        <f>'Cooper SUV_4x4_Van_So 18'!M83</f>
        <v>0</v>
      </c>
      <c r="D261" s="152">
        <f>'Cooper SUV_4x4_Van_So 18'!J83</f>
        <v>148.38999999999999</v>
      </c>
    </row>
    <row r="262" spans="1:4" x14ac:dyDescent="0.35">
      <c r="A262" s="179">
        <f>'Cooper SUV_4x4_Van_So 18'!B84</f>
        <v>9023627</v>
      </c>
      <c r="B262" s="174" t="str">
        <f>'Cooper SUV_4x4_Van_So 18'!C84</f>
        <v>LT265/70R17</v>
      </c>
      <c r="C262" s="151">
        <f>'Cooper SUV_4x4_Van_So 18'!M84</f>
        <v>0</v>
      </c>
      <c r="D262" s="152">
        <f>'Cooper SUV_4x4_Van_So 18'!J84</f>
        <v>150.06199999999998</v>
      </c>
    </row>
    <row r="263" spans="1:4" x14ac:dyDescent="0.35">
      <c r="A263" s="179" t="str">
        <f>'Cooper SUV_4x4_Van_So 18'!B85</f>
        <v>U019945</v>
      </c>
      <c r="B263" s="174" t="str">
        <f>'Cooper SUV_4x4_Van_So 18'!C85</f>
        <v>LT275/70R17</v>
      </c>
      <c r="C263" s="151">
        <f>'Cooper SUV_4x4_Van_So 18'!M85</f>
        <v>0</v>
      </c>
      <c r="D263" s="152">
        <f>'Cooper SUV_4x4_Van_So 18'!J85</f>
        <v>163.85599999999999</v>
      </c>
    </row>
    <row r="264" spans="1:4" x14ac:dyDescent="0.35">
      <c r="A264" s="179">
        <f>'Cooper SUV_4x4_Van_So 18'!B86</f>
        <v>9031609</v>
      </c>
      <c r="B264" s="174" t="str">
        <f>'Cooper SUV_4x4_Van_So 18'!C86</f>
        <v>LT275/70R18</v>
      </c>
      <c r="C264" s="151">
        <f>'Cooper SUV_4x4_Van_So 18'!M86</f>
        <v>0</v>
      </c>
      <c r="D264" s="152">
        <f>'Cooper SUV_4x4_Van_So 18'!J86</f>
        <v>180.15799999999999</v>
      </c>
    </row>
    <row r="265" spans="1:4" x14ac:dyDescent="0.35">
      <c r="A265" s="179">
        <f>'Cooper SUV_4x4_Van_So 18'!B87</f>
        <v>5400614</v>
      </c>
      <c r="B265" s="174" t="str">
        <f>'Cooper SUV_4x4_Van_So 18'!C87</f>
        <v>LT275/70R18</v>
      </c>
      <c r="C265" s="151">
        <f>'Cooper SUV_4x4_Van_So 18'!M87</f>
        <v>0</v>
      </c>
      <c r="D265" s="152">
        <f>'Cooper SUV_4x4_Van_So 18'!J87</f>
        <v>164.27399999999997</v>
      </c>
    </row>
    <row r="266" spans="1:4" x14ac:dyDescent="0.35">
      <c r="A266" s="179">
        <f>'Cooper SUV_4x4_Van_So 18'!B88</f>
        <v>54806</v>
      </c>
      <c r="B266" s="174" t="str">
        <f>'Cooper SUV_4x4_Van_So 18'!C88</f>
        <v>LT285/70R17</v>
      </c>
      <c r="C266" s="151">
        <f>'Cooper SUV_4x4_Van_So 18'!M88</f>
        <v>0</v>
      </c>
      <c r="D266" s="152">
        <f>'Cooper SUV_4x4_Van_So 18'!J88</f>
        <v>178.48599999999996</v>
      </c>
    </row>
    <row r="267" spans="1:4" x14ac:dyDescent="0.35">
      <c r="A267" s="179">
        <f>'Cooper SUV_4x4_Van_So 18'!B89</f>
        <v>9023652</v>
      </c>
      <c r="B267" s="174" t="str">
        <f>'Cooper SUV_4x4_Van_So 18'!C89</f>
        <v>LT285/70R17</v>
      </c>
      <c r="C267" s="151">
        <f>'Cooper SUV_4x4_Van_So 18'!M89</f>
        <v>0</v>
      </c>
      <c r="D267" s="152">
        <f>'Cooper SUV_4x4_Van_So 18'!J89</f>
        <v>180.15799999999999</v>
      </c>
    </row>
    <row r="268" spans="1:4" x14ac:dyDescent="0.35">
      <c r="A268" s="179">
        <f>'Cooper SUV_4x4_Van_So 18'!B90</f>
        <v>5400612</v>
      </c>
      <c r="B268" s="174" t="str">
        <f>'Cooper SUV_4x4_Van_So 18'!C90</f>
        <v>LT285/70R17</v>
      </c>
      <c r="C268" s="151">
        <f>'Cooper SUV_4x4_Van_So 18'!M90</f>
        <v>0</v>
      </c>
      <c r="D268" s="152">
        <f>'Cooper SUV_4x4_Van_So 18'!J90</f>
        <v>167.61799999999997</v>
      </c>
    </row>
    <row r="269" spans="1:4" x14ac:dyDescent="0.35">
      <c r="A269" s="179" t="str">
        <f>'Cooper SUV_4x4_Van_So 18'!B91</f>
        <v>U019972</v>
      </c>
      <c r="B269" s="174" t="str">
        <f>'Cooper SUV_4x4_Van_So 18'!C91</f>
        <v>LT295/70R17</v>
      </c>
      <c r="C269" s="151">
        <f>'Cooper SUV_4x4_Van_So 18'!M91</f>
        <v>0</v>
      </c>
      <c r="D269" s="152">
        <f>'Cooper SUV_4x4_Van_So 18'!J91</f>
        <v>196.87799999999999</v>
      </c>
    </row>
    <row r="270" spans="1:4" x14ac:dyDescent="0.35">
      <c r="A270" s="179">
        <f>'Cooper SUV_4x4_Van_So 18'!B92</f>
        <v>9023653</v>
      </c>
      <c r="B270" s="174" t="str">
        <f>'Cooper SUV_4x4_Van_So 18'!C92</f>
        <v>LT295/70R17</v>
      </c>
      <c r="C270" s="151">
        <f>'Cooper SUV_4x4_Van_So 18'!M92</f>
        <v>0</v>
      </c>
      <c r="D270" s="152">
        <f>'Cooper SUV_4x4_Van_So 18'!J92</f>
        <v>198.96799999999996</v>
      </c>
    </row>
    <row r="271" spans="1:4" x14ac:dyDescent="0.35">
      <c r="A271" s="179">
        <f>'Cooper SUV_4x4_Van_So 18'!B93</f>
        <v>9031661</v>
      </c>
      <c r="B271" s="174" t="str">
        <f>'Cooper SUV_4x4_Van_So 18'!C93</f>
        <v>LT305/70R16</v>
      </c>
      <c r="C271" s="151">
        <f>'Cooper SUV_4x4_Van_So 18'!M93</f>
        <v>0</v>
      </c>
      <c r="D271" s="152">
        <f>'Cooper SUV_4x4_Van_So 18'!J93</f>
        <v>174.72399999999999</v>
      </c>
    </row>
    <row r="272" spans="1:4" x14ac:dyDescent="0.35">
      <c r="A272" s="179">
        <f>'Cooper SUV_4x4_Van_So 18'!B94</f>
        <v>9031663</v>
      </c>
      <c r="B272" s="174" t="str">
        <f>'Cooper SUV_4x4_Van_So 18'!C94</f>
        <v>LT305/70R18</v>
      </c>
      <c r="C272" s="151">
        <f>'Cooper SUV_4x4_Van_So 18'!M94</f>
        <v>0</v>
      </c>
      <c r="D272" s="152">
        <f>'Cooper SUV_4x4_Van_So 18'!J94</f>
        <v>210.25399999999996</v>
      </c>
    </row>
    <row r="273" spans="1:4" x14ac:dyDescent="0.35">
      <c r="A273" s="179" t="str">
        <f>'Cooper SUV_4x4_Van_So 18'!B95</f>
        <v>U019906</v>
      </c>
      <c r="B273" s="174" t="str">
        <f>'Cooper SUV_4x4_Van_So 18'!C95</f>
        <v>LT315/70R17</v>
      </c>
      <c r="C273" s="151">
        <f>'Cooper SUV_4x4_Van_So 18'!M95</f>
        <v>0</v>
      </c>
      <c r="D273" s="152">
        <f>'Cooper SUV_4x4_Van_So 18'!J95</f>
        <v>203.98399999999995</v>
      </c>
    </row>
    <row r="274" spans="1:4" x14ac:dyDescent="0.35">
      <c r="A274" s="179">
        <f>'Cooper SUV_4x4_Van_So 18'!B96</f>
        <v>9023657</v>
      </c>
      <c r="B274" s="174" t="str">
        <f>'Cooper SUV_4x4_Van_So 18'!C96</f>
        <v>LT315/70R17</v>
      </c>
      <c r="C274" s="151">
        <f>'Cooper SUV_4x4_Van_So 18'!M96</f>
        <v>0</v>
      </c>
      <c r="D274" s="152">
        <f>'Cooper SUV_4x4_Van_So 18'!J96</f>
        <v>206.49199999999999</v>
      </c>
    </row>
    <row r="275" spans="1:4" x14ac:dyDescent="0.35">
      <c r="A275" s="179">
        <f>'Cooper SUV_4x4_Van_So 18'!B98</f>
        <v>5190218</v>
      </c>
      <c r="B275" s="174" t="str">
        <f>'Cooper SUV_4x4_Van_So 18'!C98</f>
        <v>215/65R16</v>
      </c>
      <c r="C275" s="151">
        <f>'Cooper SUV_4x4_Van_So 18'!M98</f>
        <v>4</v>
      </c>
      <c r="D275" s="152">
        <f>'Cooper SUV_4x4_Van_So 18'!J98</f>
        <v>63.117999999999995</v>
      </c>
    </row>
    <row r="276" spans="1:4" x14ac:dyDescent="0.35">
      <c r="A276" s="179">
        <f>'Cooper SUV_4x4_Van_So 18'!B99</f>
        <v>5190217</v>
      </c>
      <c r="B276" s="174" t="str">
        <f>'Cooper SUV_4x4_Van_So 18'!C99</f>
        <v>215/65R16</v>
      </c>
      <c r="C276" s="151">
        <f>'Cooper SUV_4x4_Van_So 18'!M99</f>
        <v>0</v>
      </c>
      <c r="D276" s="152">
        <f>'Cooper SUV_4x4_Van_So 18'!J99</f>
        <v>67.297999999999988</v>
      </c>
    </row>
    <row r="277" spans="1:4" x14ac:dyDescent="0.35">
      <c r="A277" s="179">
        <f>'Cooper SUV_4x4_Van_So 18'!B100</f>
        <v>5190513</v>
      </c>
      <c r="B277" s="174" t="str">
        <f>'Cooper SUV_4x4_Van_So 18'!C100</f>
        <v>215/65R17</v>
      </c>
      <c r="C277" s="151">
        <f>'Cooper SUV_4x4_Van_So 18'!M100</f>
        <v>0</v>
      </c>
      <c r="D277" s="152">
        <f>'Cooper SUV_4x4_Van_So 18'!J100</f>
        <v>81.509999999999977</v>
      </c>
    </row>
    <row r="278" spans="1:4" x14ac:dyDescent="0.35">
      <c r="A278" s="179">
        <f>'Cooper SUV_4x4_Van_So 18'!B101</f>
        <v>9022285</v>
      </c>
      <c r="B278" s="174" t="str">
        <f>'Cooper SUV_4x4_Van_So 18'!C101</f>
        <v>225/65R17</v>
      </c>
      <c r="C278" s="151">
        <f>'Cooper SUV_4x4_Van_So 18'!M101</f>
        <v>0</v>
      </c>
      <c r="D278" s="152">
        <f>'Cooper SUV_4x4_Van_So 18'!J101</f>
        <v>97.811999999999983</v>
      </c>
    </row>
    <row r="279" spans="1:4" x14ac:dyDescent="0.35">
      <c r="A279" s="179">
        <f>'Cooper SUV_4x4_Van_So 18'!B102</f>
        <v>5190312</v>
      </c>
      <c r="B279" s="174" t="str">
        <f>'Cooper SUV_4x4_Van_So 18'!C102</f>
        <v>225/65R17</v>
      </c>
      <c r="C279" s="151">
        <f>'Cooper SUV_4x4_Van_So 18'!M102</f>
        <v>0</v>
      </c>
      <c r="D279" s="152">
        <f>'Cooper SUV_4x4_Van_So 18'!J102</f>
        <v>82.763999999999982</v>
      </c>
    </row>
    <row r="280" spans="1:4" x14ac:dyDescent="0.35">
      <c r="A280" s="179">
        <f>'Cooper SUV_4x4_Van_So 18'!B103</f>
        <v>5400012</v>
      </c>
      <c r="B280" s="174" t="str">
        <f>'Cooper SUV_4x4_Van_So 18'!C103</f>
        <v>235/65R17</v>
      </c>
      <c r="C280" s="151">
        <f>'Cooper SUV_4x4_Van_So 18'!M103</f>
        <v>0</v>
      </c>
      <c r="D280" s="152">
        <f>'Cooper SUV_4x4_Van_So 18'!J103</f>
        <v>109.93399999999998</v>
      </c>
    </row>
    <row r="281" spans="1:4" x14ac:dyDescent="0.35">
      <c r="A281" s="179">
        <f>'Cooper SUV_4x4_Van_So 18'!B104</f>
        <v>5190411</v>
      </c>
      <c r="B281" s="174" t="str">
        <f>'Cooper SUV_4x4_Van_So 18'!C104</f>
        <v>235/65R17</v>
      </c>
      <c r="C281" s="151">
        <f>'Cooper SUV_4x4_Van_So 18'!M104</f>
        <v>0</v>
      </c>
      <c r="D281" s="152">
        <f>'Cooper SUV_4x4_Van_So 18'!J104</f>
        <v>91.95999999999998</v>
      </c>
    </row>
    <row r="282" spans="1:4" x14ac:dyDescent="0.35">
      <c r="A282" s="179">
        <f>'Cooper SUV_4x4_Van_So 18'!B105</f>
        <v>5400496</v>
      </c>
      <c r="B282" s="174" t="str">
        <f>'Cooper SUV_4x4_Van_So 18'!C105</f>
        <v>235/65R17</v>
      </c>
      <c r="C282" s="151">
        <f>'Cooper SUV_4x4_Van_So 18'!M105</f>
        <v>0</v>
      </c>
      <c r="D282" s="152">
        <f>'Cooper SUV_4x4_Van_So 18'!J105</f>
        <v>119.54799999999999</v>
      </c>
    </row>
    <row r="283" spans="1:4" x14ac:dyDescent="0.35">
      <c r="A283" s="179">
        <f>'Cooper SUV_4x4_Van_So 18'!B106</f>
        <v>5190492</v>
      </c>
      <c r="B283" s="174" t="str">
        <f>'Cooper SUV_4x4_Van_So 18'!C106</f>
        <v>235/65R17</v>
      </c>
      <c r="C283" s="151">
        <f>'Cooper SUV_4x4_Van_So 18'!M106</f>
        <v>0</v>
      </c>
      <c r="D283" s="152">
        <f>'Cooper SUV_4x4_Van_So 18'!J106</f>
        <v>93.213999999999984</v>
      </c>
    </row>
    <row r="284" spans="1:4" x14ac:dyDescent="0.35">
      <c r="A284" s="179">
        <f>'Cooper SUV_4x4_Van_So 18'!B107</f>
        <v>5400016</v>
      </c>
      <c r="B284" s="174" t="str">
        <f>'Cooper SUV_4x4_Van_So 18'!C107</f>
        <v>245/65R17</v>
      </c>
      <c r="C284" s="151">
        <f>'Cooper SUV_4x4_Van_So 18'!M107</f>
        <v>0</v>
      </c>
      <c r="D284" s="152">
        <f>'Cooper SUV_4x4_Van_So 18'!J107</f>
        <v>117.03999999999998</v>
      </c>
    </row>
    <row r="285" spans="1:4" x14ac:dyDescent="0.35">
      <c r="A285" s="179">
        <f>'Cooper SUV_4x4_Van_So 18'!B108</f>
        <v>9021253</v>
      </c>
      <c r="B285" s="174" t="str">
        <f>'Cooper SUV_4x4_Van_So 18'!C108</f>
        <v>245/65R17</v>
      </c>
      <c r="C285" s="151">
        <f>'Cooper SUV_4x4_Van_So 18'!M108</f>
        <v>0</v>
      </c>
      <c r="D285" s="152">
        <f>'Cooper SUV_4x4_Van_So 18'!J108</f>
        <v>120.80199999999998</v>
      </c>
    </row>
    <row r="286" spans="1:4" x14ac:dyDescent="0.35">
      <c r="A286" s="179">
        <f>'Cooper SUV_4x4_Van_So 18'!B109</f>
        <v>5400497</v>
      </c>
      <c r="B286" s="174" t="str">
        <f>'Cooper SUV_4x4_Van_So 18'!C109</f>
        <v>245/65R17</v>
      </c>
      <c r="C286" s="151">
        <f>'Cooper SUV_4x4_Van_So 18'!M109</f>
        <v>0</v>
      </c>
      <c r="D286" s="152">
        <f>'Cooper SUV_4x4_Van_So 18'!J109</f>
        <v>127.90799999999999</v>
      </c>
    </row>
    <row r="287" spans="1:4" x14ac:dyDescent="0.35">
      <c r="A287" s="179">
        <f>'Cooper SUV_4x4_Van_So 18'!B110</f>
        <v>5190013</v>
      </c>
      <c r="B287" s="174" t="str">
        <f>'Cooper SUV_4x4_Van_So 18'!C110</f>
        <v>255/65R16</v>
      </c>
      <c r="C287" s="151">
        <f>'Cooper SUV_4x4_Van_So 18'!M110</f>
        <v>0</v>
      </c>
      <c r="D287" s="152">
        <f>'Cooper SUV_4x4_Van_So 18'!J110</f>
        <v>82.763999999999982</v>
      </c>
    </row>
    <row r="288" spans="1:4" x14ac:dyDescent="0.35">
      <c r="A288" s="179">
        <f>'Cooper SUV_4x4_Van_So 18'!B111</f>
        <v>5400019</v>
      </c>
      <c r="B288" s="174" t="str">
        <f>'Cooper SUV_4x4_Van_So 18'!C111</f>
        <v>255/65R17</v>
      </c>
      <c r="C288" s="151">
        <f>'Cooper SUV_4x4_Van_So 18'!M111</f>
        <v>0</v>
      </c>
      <c r="D288" s="152">
        <f>'Cooper SUV_4x4_Van_So 18'!J111</f>
        <v>115.78599999999997</v>
      </c>
    </row>
    <row r="289" spans="1:4" x14ac:dyDescent="0.35">
      <c r="A289" s="179">
        <f>'Cooper SUV_4x4_Van_So 18'!B112</f>
        <v>5190012</v>
      </c>
      <c r="B289" s="174" t="str">
        <f>'Cooper SUV_4x4_Van_So 18'!C112</f>
        <v>265/65R17</v>
      </c>
      <c r="C289" s="151">
        <f>'Cooper SUV_4x4_Van_So 18'!M112</f>
        <v>0</v>
      </c>
      <c r="D289" s="152">
        <f>'Cooper SUV_4x4_Van_So 18'!J112</f>
        <v>101.15599999999999</v>
      </c>
    </row>
    <row r="290" spans="1:4" x14ac:dyDescent="0.35">
      <c r="A290" s="179">
        <f>'Cooper SUV_4x4_Van_So 18'!B113</f>
        <v>5400113</v>
      </c>
      <c r="B290" s="174" t="str">
        <f>'Cooper SUV_4x4_Van_So 18'!C113</f>
        <v>265/65R17</v>
      </c>
      <c r="C290" s="151">
        <f>'Cooper SUV_4x4_Van_So 18'!M113</f>
        <v>0</v>
      </c>
      <c r="D290" s="152">
        <f>'Cooper SUV_4x4_Van_So 18'!J113</f>
        <v>124.56399999999996</v>
      </c>
    </row>
    <row r="291" spans="1:4" x14ac:dyDescent="0.35">
      <c r="A291" s="179">
        <f>'Cooper SUV_4x4_Van_So 18'!B114</f>
        <v>9022263</v>
      </c>
      <c r="B291" s="174" t="str">
        <f>'Cooper SUV_4x4_Van_So 18'!C114</f>
        <v>265/65R17</v>
      </c>
      <c r="C291" s="151">
        <f>'Cooper SUV_4x4_Van_So 18'!M114</f>
        <v>0</v>
      </c>
      <c r="D291" s="152">
        <f>'Cooper SUV_4x4_Van_So 18'!J114</f>
        <v>127.48999999999998</v>
      </c>
    </row>
    <row r="292" spans="1:4" x14ac:dyDescent="0.35">
      <c r="A292" s="179">
        <f>'Cooper SUV_4x4_Van_So 18'!B115</f>
        <v>5400310</v>
      </c>
      <c r="B292" s="174" t="str">
        <f>'Cooper SUV_4x4_Van_So 18'!C115</f>
        <v>265/65R18</v>
      </c>
      <c r="C292" s="151">
        <f>'Cooper SUV_4x4_Van_So 18'!M115</f>
        <v>0</v>
      </c>
      <c r="D292" s="152">
        <f>'Cooper SUV_4x4_Van_So 18'!J115</f>
        <v>134.59599999999998</v>
      </c>
    </row>
    <row r="293" spans="1:4" x14ac:dyDescent="0.35">
      <c r="A293" s="179">
        <f>'Cooper SUV_4x4_Van_So 18'!B116</f>
        <v>5400410</v>
      </c>
      <c r="B293" s="174" t="str">
        <f>'Cooper SUV_4x4_Van_So 18'!C116</f>
        <v>275/65R18</v>
      </c>
      <c r="C293" s="151">
        <f>'Cooper SUV_4x4_Van_So 18'!M116</f>
        <v>0</v>
      </c>
      <c r="D293" s="152">
        <f>'Cooper SUV_4x4_Van_So 18'!J116</f>
        <v>145.88199999999998</v>
      </c>
    </row>
    <row r="294" spans="1:4" x14ac:dyDescent="0.35">
      <c r="A294" s="179" t="str">
        <f>'Cooper SUV_4x4_Van_So 18'!B117</f>
        <v>U019944</v>
      </c>
      <c r="B294" s="174" t="str">
        <f>'Cooper SUV_4x4_Van_So 18'!C117</f>
        <v>LT265/65R17</v>
      </c>
      <c r="C294" s="151">
        <f>'Cooper SUV_4x4_Van_So 18'!M117</f>
        <v>0</v>
      </c>
      <c r="D294" s="152">
        <f>'Cooper SUV_4x4_Van_So 18'!J117</f>
        <v>142.95599999999999</v>
      </c>
    </row>
    <row r="295" spans="1:4" x14ac:dyDescent="0.35">
      <c r="A295" s="179">
        <f>'Cooper SUV_4x4_Van_So 18'!B118</f>
        <v>5400517</v>
      </c>
      <c r="B295" s="174" t="str">
        <f>'Cooper SUV_4x4_Van_So 18'!C118</f>
        <v>LT265/65R17</v>
      </c>
      <c r="C295" s="151">
        <f>'Cooper SUV_4x4_Van_So 18'!M118</f>
        <v>0</v>
      </c>
      <c r="D295" s="152">
        <f>'Cooper SUV_4x4_Van_So 18'!J118</f>
        <v>131.66999999999999</v>
      </c>
    </row>
    <row r="296" spans="1:4" x14ac:dyDescent="0.35">
      <c r="A296" s="179">
        <f>'Cooper SUV_4x4_Van_So 18'!B119</f>
        <v>9031662</v>
      </c>
      <c r="B296" s="174" t="str">
        <f>'Cooper SUV_4x4_Van_So 18'!C119</f>
        <v>LT275/65R18</v>
      </c>
      <c r="C296" s="151">
        <f>'Cooper SUV_4x4_Van_So 18'!M119</f>
        <v>0</v>
      </c>
      <c r="D296" s="152">
        <f>'Cooper SUV_4x4_Van_So 18'!J119</f>
        <v>200.64</v>
      </c>
    </row>
    <row r="297" spans="1:4" x14ac:dyDescent="0.35">
      <c r="A297" s="179">
        <f>'Cooper SUV_4x4_Van_So 18'!B120</f>
        <v>5400518</v>
      </c>
      <c r="B297" s="174" t="str">
        <f>'Cooper SUV_4x4_Van_So 18'!C120</f>
        <v>LT275/65R18</v>
      </c>
      <c r="C297" s="151">
        <f>'Cooper SUV_4x4_Van_So 18'!M120</f>
        <v>0</v>
      </c>
      <c r="D297" s="152">
        <f>'Cooper SUV_4x4_Van_So 18'!J120</f>
        <v>186.84599999999998</v>
      </c>
    </row>
    <row r="298" spans="1:4" x14ac:dyDescent="0.35">
      <c r="A298" s="179">
        <f>'Cooper SUV_4x4_Van_So 18'!B121</f>
        <v>9023672</v>
      </c>
      <c r="B298" s="174" t="str">
        <f>'Cooper SUV_4x4_Van_So 18'!C121</f>
        <v>LT275/65R20</v>
      </c>
      <c r="C298" s="151">
        <f>'Cooper SUV_4x4_Van_So 18'!M121</f>
        <v>0</v>
      </c>
      <c r="D298" s="152">
        <f>'Cooper SUV_4x4_Van_So 18'!J121</f>
        <v>247.03799999999995</v>
      </c>
    </row>
    <row r="299" spans="1:4" x14ac:dyDescent="0.35">
      <c r="A299" s="179">
        <f>'Cooper SUV_4x4_Van_So 18'!B122</f>
        <v>9031606</v>
      </c>
      <c r="B299" s="174" t="str">
        <f>'Cooper SUV_4x4_Van_So 18'!C122</f>
        <v>LT295/65R20</v>
      </c>
      <c r="C299" s="151">
        <f>'Cooper SUV_4x4_Van_So 18'!M122</f>
        <v>0</v>
      </c>
      <c r="D299" s="152">
        <f>'Cooper SUV_4x4_Van_So 18'!J122</f>
        <v>262.08599999999996</v>
      </c>
    </row>
    <row r="300" spans="1:4" x14ac:dyDescent="0.35">
      <c r="A300" s="179" t="str">
        <f>'Cooper SUV_4x4_Van_So 18'!B123</f>
        <v>U019905</v>
      </c>
      <c r="B300" s="174" t="str">
        <f>'Cooper SUV_4x4_Van_So 18'!C123</f>
        <v>LT305/65R17</v>
      </c>
      <c r="C300" s="151">
        <f>'Cooper SUV_4x4_Van_So 18'!M123</f>
        <v>0</v>
      </c>
      <c r="D300" s="152">
        <f>'Cooper SUV_4x4_Van_So 18'!J123</f>
        <v>203.56599999999997</v>
      </c>
    </row>
    <row r="301" spans="1:4" x14ac:dyDescent="0.35">
      <c r="A301" s="179">
        <f>'Cooper SUV_4x4_Van_So 18'!B124</f>
        <v>9023692</v>
      </c>
      <c r="B301" s="174" t="str">
        <f>'Cooper SUV_4x4_Van_So 18'!C124</f>
        <v>LT305/65R17</v>
      </c>
      <c r="C301" s="151">
        <f>'Cooper SUV_4x4_Van_So 18'!M124</f>
        <v>0</v>
      </c>
      <c r="D301" s="152">
        <f>'Cooper SUV_4x4_Van_So 18'!J124</f>
        <v>206.49199999999999</v>
      </c>
    </row>
    <row r="302" spans="1:4" x14ac:dyDescent="0.35">
      <c r="A302" s="179">
        <f>'Cooper SUV_4x4_Van_So 18'!B126</f>
        <v>5190216</v>
      </c>
      <c r="B302" s="174" t="str">
        <f>'Cooper SUV_4x4_Van_So 18'!C126</f>
        <v>215/60R17</v>
      </c>
      <c r="C302" s="151">
        <f>'Cooper SUV_4x4_Van_So 18'!M126</f>
        <v>0</v>
      </c>
      <c r="D302" s="152">
        <f>'Cooper SUV_4x4_Van_So 18'!J126</f>
        <v>78.165999999999983</v>
      </c>
    </row>
    <row r="303" spans="1:4" x14ac:dyDescent="0.35">
      <c r="A303" s="179">
        <f>'Cooper SUV_4x4_Van_So 18'!B127</f>
        <v>5190011</v>
      </c>
      <c r="B303" s="174" t="str">
        <f>'Cooper SUV_4x4_Van_So 18'!C127</f>
        <v>225/60R17</v>
      </c>
      <c r="C303" s="151">
        <f>'Cooper SUV_4x4_Van_So 18'!M127</f>
        <v>0</v>
      </c>
      <c r="D303" s="152">
        <f>'Cooper SUV_4x4_Van_So 18'!J127</f>
        <v>88.615999999999985</v>
      </c>
    </row>
    <row r="304" spans="1:4" x14ac:dyDescent="0.35">
      <c r="A304" s="179">
        <f>'Cooper SUV_4x4_Van_So 18'!B128</f>
        <v>5190511</v>
      </c>
      <c r="B304" s="174" t="str">
        <f>'Cooper SUV_4x4_Van_So 18'!C128</f>
        <v>225/60R17</v>
      </c>
      <c r="C304" s="151">
        <f>'Cooper SUV_4x4_Van_So 18'!M128</f>
        <v>0</v>
      </c>
      <c r="D304" s="152">
        <f>'Cooper SUV_4x4_Van_So 18'!J128</f>
        <v>91.123999999999981</v>
      </c>
    </row>
    <row r="305" spans="1:4" x14ac:dyDescent="0.35">
      <c r="A305" s="179">
        <f>'Cooper SUV_4x4_Van_So 18'!B129</f>
        <v>5190311</v>
      </c>
      <c r="B305" s="174" t="str">
        <f>'Cooper SUV_4x4_Van_So 18'!C129</f>
        <v>225/60R18</v>
      </c>
      <c r="C305" s="151">
        <f>'Cooper SUV_4x4_Van_So 18'!M129</f>
        <v>0</v>
      </c>
      <c r="D305" s="152">
        <f>'Cooper SUV_4x4_Van_So 18'!J129</f>
        <v>95.303999999999988</v>
      </c>
    </row>
    <row r="306" spans="1:4" x14ac:dyDescent="0.35">
      <c r="A306" s="179">
        <f>'Cooper SUV_4x4_Van_So 18'!B130</f>
        <v>5190410</v>
      </c>
      <c r="B306" s="174" t="str">
        <f>'Cooper SUV_4x4_Van_So 18'!C130</f>
        <v>235/60R16</v>
      </c>
      <c r="C306" s="151">
        <f>'Cooper SUV_4x4_Van_So 18'!M130</f>
        <v>0</v>
      </c>
      <c r="D306" s="152">
        <f>'Cooper SUV_4x4_Van_So 18'!J130</f>
        <v>68.969999999999985</v>
      </c>
    </row>
    <row r="307" spans="1:4" x14ac:dyDescent="0.35">
      <c r="A307" s="179">
        <f>'Cooper SUV_4x4_Van_So 18'!B131</f>
        <v>5190014</v>
      </c>
      <c r="B307" s="174" t="str">
        <f>'Cooper SUV_4x4_Van_So 18'!C131</f>
        <v>235/60R17</v>
      </c>
      <c r="C307" s="151">
        <f>'Cooper SUV_4x4_Van_So 18'!M131</f>
        <v>0</v>
      </c>
      <c r="D307" s="152">
        <f>'Cooper SUV_4x4_Van_So 18'!J131</f>
        <v>91.541999999999987</v>
      </c>
    </row>
    <row r="308" spans="1:4" x14ac:dyDescent="0.35">
      <c r="A308" s="179">
        <f>'Cooper SUV_4x4_Van_So 18'!B132</f>
        <v>5190015</v>
      </c>
      <c r="B308" s="174" t="str">
        <f>'Cooper SUV_4x4_Van_So 18'!C132</f>
        <v>235/60R18</v>
      </c>
      <c r="C308" s="151">
        <f>'Cooper SUV_4x4_Van_So 18'!M132</f>
        <v>0</v>
      </c>
      <c r="D308" s="152">
        <f>'Cooper SUV_4x4_Van_So 18'!J132</f>
        <v>99.48399999999998</v>
      </c>
    </row>
    <row r="309" spans="1:4" x14ac:dyDescent="0.35">
      <c r="A309" s="179">
        <f>'Cooper SUV_4x4_Van_So 18'!B133</f>
        <v>5400495</v>
      </c>
      <c r="B309" s="174" t="str">
        <f>'Cooper SUV_4x4_Van_So 18'!C133</f>
        <v>235/60R18</v>
      </c>
      <c r="C309" s="151">
        <f>'Cooper SUV_4x4_Van_So 18'!M133</f>
        <v>0</v>
      </c>
      <c r="D309" s="152">
        <f>'Cooper SUV_4x4_Van_So 18'!J133</f>
        <v>127.48999999999998</v>
      </c>
    </row>
    <row r="310" spans="1:4" x14ac:dyDescent="0.35">
      <c r="A310" s="179">
        <f>'Cooper SUV_4x4_Van_So 18'!B134</f>
        <v>9026093</v>
      </c>
      <c r="B310" s="174" t="str">
        <f>'Cooper SUV_4x4_Van_So 18'!C134</f>
        <v>235/60R18</v>
      </c>
      <c r="C310" s="151">
        <f>'Cooper SUV_4x4_Van_So 18'!M134</f>
        <v>0</v>
      </c>
      <c r="D310" s="152">
        <f>'Cooper SUV_4x4_Van_So 18'!J134</f>
        <v>122.05599999999998</v>
      </c>
    </row>
    <row r="311" spans="1:4" x14ac:dyDescent="0.35">
      <c r="A311" s="179">
        <f>'Cooper SUV_4x4_Van_So 18'!B135</f>
        <v>5190193</v>
      </c>
      <c r="B311" s="174" t="str">
        <f>'Cooper SUV_4x4_Van_So 18'!C135</f>
        <v>235/60R18</v>
      </c>
      <c r="C311" s="151">
        <f>'Cooper SUV_4x4_Van_So 18'!M135</f>
        <v>0</v>
      </c>
      <c r="D311" s="152">
        <f>'Cooper SUV_4x4_Van_So 18'!J135</f>
        <v>104.49999999999999</v>
      </c>
    </row>
    <row r="312" spans="1:4" x14ac:dyDescent="0.35">
      <c r="A312" s="179">
        <f>'Cooper SUV_4x4_Van_So 18'!B136</f>
        <v>9022286</v>
      </c>
      <c r="B312" s="174" t="str">
        <f>'Cooper SUV_4x4_Van_So 18'!C136</f>
        <v>245/60R18</v>
      </c>
      <c r="C312" s="151">
        <f>'Cooper SUV_4x4_Van_So 18'!M136</f>
        <v>0</v>
      </c>
      <c r="D312" s="152">
        <f>'Cooper SUV_4x4_Van_So 18'!J136</f>
        <v>122.05599999999998</v>
      </c>
    </row>
    <row r="313" spans="1:4" x14ac:dyDescent="0.35">
      <c r="A313" s="179">
        <f>'Cooper SUV_4x4_Van_So 18'!B137</f>
        <v>5190496</v>
      </c>
      <c r="B313" s="174" t="str">
        <f>'Cooper SUV_4x4_Van_So 18'!C137</f>
        <v>255/60R18</v>
      </c>
      <c r="C313" s="151">
        <f>'Cooper SUV_4x4_Van_So 18'!M137</f>
        <v>0</v>
      </c>
      <c r="D313" s="152">
        <f>'Cooper SUV_4x4_Van_So 18'!J137</f>
        <v>107.00799999999998</v>
      </c>
    </row>
    <row r="314" spans="1:4" x14ac:dyDescent="0.35">
      <c r="A314" s="179">
        <f>'Cooper SUV_4x4_Van_So 18'!B138</f>
        <v>5400112</v>
      </c>
      <c r="B314" s="174" t="str">
        <f>'Cooper SUV_4x4_Van_So 18'!C138</f>
        <v>265/60R18</v>
      </c>
      <c r="C314" s="151">
        <f>'Cooper SUV_4x4_Van_So 18'!M138</f>
        <v>0</v>
      </c>
      <c r="D314" s="152">
        <f>'Cooper SUV_4x4_Van_So 18'!J138</f>
        <v>134.59599999999998</v>
      </c>
    </row>
    <row r="315" spans="1:4" x14ac:dyDescent="0.35">
      <c r="A315" s="179">
        <f>'Cooper SUV_4x4_Van_So 18'!B139</f>
        <v>9027116</v>
      </c>
      <c r="B315" s="174" t="str">
        <f>'Cooper SUV_4x4_Van_So 18'!C139</f>
        <v>275/60R20</v>
      </c>
      <c r="C315" s="151">
        <f>'Cooper SUV_4x4_Van_So 18'!M139</f>
        <v>0</v>
      </c>
      <c r="D315" s="152">
        <f>'Cooper SUV_4x4_Van_So 18'!J139</f>
        <v>159.25799999999998</v>
      </c>
    </row>
    <row r="316" spans="1:4" x14ac:dyDescent="0.35">
      <c r="A316" s="179">
        <f>'Cooper SUV_4x4_Van_So 18'!B140</f>
        <v>5400590</v>
      </c>
      <c r="B316" s="174" t="str">
        <f>'Cooper SUV_4x4_Van_So 18'!C140</f>
        <v>275/60R20</v>
      </c>
      <c r="C316" s="151">
        <f>'Cooper SUV_4x4_Van_So 18'!M140</f>
        <v>0</v>
      </c>
      <c r="D316" s="152">
        <f>'Cooper SUV_4x4_Van_So 18'!J140</f>
        <v>164.27399999999997</v>
      </c>
    </row>
    <row r="317" spans="1:4" x14ac:dyDescent="0.35">
      <c r="A317" s="179">
        <f>'Cooper SUV_4x4_Van_So 18'!B141</f>
        <v>5400593</v>
      </c>
      <c r="B317" s="174" t="str">
        <f>'Cooper SUV_4x4_Van_So 18'!C141</f>
        <v>285/60R18</v>
      </c>
      <c r="C317" s="151">
        <f>'Cooper SUV_4x4_Van_So 18'!M141</f>
        <v>0</v>
      </c>
      <c r="D317" s="152">
        <f>'Cooper SUV_4x4_Van_So 18'!J141</f>
        <v>156.33199999999997</v>
      </c>
    </row>
    <row r="318" spans="1:4" x14ac:dyDescent="0.35">
      <c r="A318" s="179">
        <f>'Cooper SUV_4x4_Van_So 18'!B142</f>
        <v>9026608</v>
      </c>
      <c r="B318" s="174" t="str">
        <f>'Cooper SUV_4x4_Van_So 18'!C142</f>
        <v>LT265/60R18</v>
      </c>
      <c r="C318" s="151">
        <f>'Cooper SUV_4x4_Van_So 18'!M142</f>
        <v>0</v>
      </c>
      <c r="D318" s="152">
        <f>'Cooper SUV_4x4_Van_So 18'!J142</f>
        <v>191.02599999999998</v>
      </c>
    </row>
    <row r="319" spans="1:4" x14ac:dyDescent="0.35">
      <c r="A319" s="179">
        <f>'Cooper SUV_4x4_Van_So 18'!B143</f>
        <v>9026751</v>
      </c>
      <c r="B319" s="174" t="str">
        <f>'Cooper SUV_4x4_Van_So 18'!C143</f>
        <v>LT265/60R20</v>
      </c>
      <c r="C319" s="151">
        <f>'Cooper SUV_4x4_Van_So 18'!M143</f>
        <v>0</v>
      </c>
      <c r="D319" s="152">
        <f>'Cooper SUV_4x4_Van_So 18'!J143</f>
        <v>224.46599999999995</v>
      </c>
    </row>
    <row r="320" spans="1:4" x14ac:dyDescent="0.35">
      <c r="A320" s="179" t="str">
        <f>'Cooper SUV_4x4_Van_So 18'!B144</f>
        <v>U019908</v>
      </c>
      <c r="B320" s="174" t="str">
        <f>'Cooper SUV_4x4_Van_So 18'!C144</f>
        <v>LT305/60R18</v>
      </c>
      <c r="C320" s="151">
        <f>'Cooper SUV_4x4_Van_So 18'!M144</f>
        <v>0</v>
      </c>
      <c r="D320" s="152">
        <f>'Cooper SUV_4x4_Van_So 18'!J144</f>
        <v>219.44999999999996</v>
      </c>
    </row>
    <row r="321" spans="1:4" x14ac:dyDescent="0.35">
      <c r="A321" s="179">
        <f>'Cooper SUV_4x4_Van_So 18'!B145</f>
        <v>9023662</v>
      </c>
      <c r="B321" s="174" t="str">
        <f>'Cooper SUV_4x4_Van_So 18'!C145</f>
        <v>LT305/60R18</v>
      </c>
      <c r="C321" s="151">
        <f>'Cooper SUV_4x4_Van_So 18'!M145</f>
        <v>0</v>
      </c>
      <c r="D321" s="152">
        <f>'Cooper SUV_4x4_Van_So 18'!J145</f>
        <v>221.95799999999994</v>
      </c>
    </row>
    <row r="322" spans="1:4" x14ac:dyDescent="0.35">
      <c r="A322" s="179">
        <f>'Cooper SUV_4x4_Van_So 18'!B147</f>
        <v>5190096</v>
      </c>
      <c r="B322" s="174" t="str">
        <f>'Cooper SUV_4x4_Van_So 18'!C147</f>
        <v>215/55R18</v>
      </c>
      <c r="C322" s="151">
        <f>'Cooper SUV_4x4_Van_So 18'!M147</f>
        <v>4</v>
      </c>
      <c r="D322" s="152">
        <f>'Cooper SUV_4x4_Van_So 18'!J147</f>
        <v>82.763999999999982</v>
      </c>
    </row>
    <row r="323" spans="1:4" x14ac:dyDescent="0.35">
      <c r="A323" s="179">
        <f>'Cooper SUV_4x4_Van_So 18'!B148</f>
        <v>5190310</v>
      </c>
      <c r="B323" s="174" t="str">
        <f>'Cooper SUV_4x4_Van_So 18'!C148</f>
        <v>225/55R18</v>
      </c>
      <c r="C323" s="151">
        <f>'Cooper SUV_4x4_Van_So 18'!M148</f>
        <v>4</v>
      </c>
      <c r="D323" s="152">
        <f>'Cooper SUV_4x4_Van_So 18'!J148</f>
        <v>89.86999999999999</v>
      </c>
    </row>
    <row r="324" spans="1:4" x14ac:dyDescent="0.35">
      <c r="A324" s="179">
        <f>'Cooper SUV_4x4_Van_So 18'!B149</f>
        <v>9026096</v>
      </c>
      <c r="B324" s="174" t="str">
        <f>'Cooper SUV_4x4_Van_So 18'!C149</f>
        <v>225/55R19</v>
      </c>
      <c r="C324" s="151">
        <f>'Cooper SUV_4x4_Van_So 18'!M149</f>
        <v>0</v>
      </c>
      <c r="D324" s="152">
        <f>'Cooper SUV_4x4_Van_So 18'!J149</f>
        <v>145.88199999999998</v>
      </c>
    </row>
    <row r="325" spans="1:4" x14ac:dyDescent="0.35">
      <c r="A325" s="179">
        <f>'Cooper SUV_4x4_Van_So 18'!B150</f>
        <v>5190397</v>
      </c>
      <c r="B325" s="174" t="str">
        <f>'Cooper SUV_4x4_Van_So 18'!C150</f>
        <v>235/55R17</v>
      </c>
      <c r="C325" s="151">
        <f>'Cooper SUV_4x4_Van_So 18'!M150</f>
        <v>0</v>
      </c>
      <c r="D325" s="152">
        <f>'Cooper SUV_4x4_Van_So 18'!J150</f>
        <v>87.361999999999995</v>
      </c>
    </row>
    <row r="326" spans="1:4" x14ac:dyDescent="0.35">
      <c r="A326" s="179">
        <f>'Cooper SUV_4x4_Van_So 18'!B151</f>
        <v>5190316</v>
      </c>
      <c r="B326" s="174" t="str">
        <f>'Cooper SUV_4x4_Van_So 18'!C151</f>
        <v>235/55R17</v>
      </c>
      <c r="C326" s="151">
        <f>'Cooper SUV_4x4_Van_So 18'!M151</f>
        <v>0</v>
      </c>
      <c r="D326" s="152">
        <f>'Cooper SUV_4x4_Van_So 18'!J151</f>
        <v>84.017999999999986</v>
      </c>
    </row>
    <row r="327" spans="1:4" x14ac:dyDescent="0.35">
      <c r="A327" s="179">
        <f>'Cooper SUV_4x4_Van_So 18'!B152</f>
        <v>5190315</v>
      </c>
      <c r="B327" s="174" t="str">
        <f>'Cooper SUV_4x4_Van_So 18'!C152</f>
        <v>235/55R17</v>
      </c>
      <c r="C327" s="151">
        <f>'Cooper SUV_4x4_Van_So 18'!M152</f>
        <v>0</v>
      </c>
      <c r="D327" s="152">
        <f>'Cooper SUV_4x4_Van_So 18'!J152</f>
        <v>89.86999999999999</v>
      </c>
    </row>
    <row r="328" spans="1:4" x14ac:dyDescent="0.35">
      <c r="A328" s="179">
        <f>'Cooper SUV_4x4_Van_So 18'!B153</f>
        <v>5190319</v>
      </c>
      <c r="B328" s="174" t="str">
        <f>'Cooper SUV_4x4_Van_So 18'!C153</f>
        <v>235/55R18</v>
      </c>
      <c r="C328" s="151">
        <f>'Cooper SUV_4x4_Van_So 18'!M153</f>
        <v>0</v>
      </c>
      <c r="D328" s="152">
        <f>'Cooper SUV_4x4_Van_So 18'!J153</f>
        <v>93.213999999999984</v>
      </c>
    </row>
    <row r="329" spans="1:4" x14ac:dyDescent="0.35">
      <c r="A329" s="179">
        <f>'Cooper SUV_4x4_Van_So 18'!B154</f>
        <v>5190318</v>
      </c>
      <c r="B329" s="174" t="str">
        <f>'Cooper SUV_4x4_Van_So 18'!C154</f>
        <v>235/55R18</v>
      </c>
      <c r="C329" s="151">
        <f>'Cooper SUV_4x4_Van_So 18'!M154</f>
        <v>0</v>
      </c>
      <c r="D329" s="152">
        <f>'Cooper SUV_4x4_Van_So 18'!J154</f>
        <v>95.303999999999988</v>
      </c>
    </row>
    <row r="330" spans="1:4" x14ac:dyDescent="0.35">
      <c r="A330" s="179">
        <f>'Cooper SUV_4x4_Van_So 18'!B155</f>
        <v>5190097</v>
      </c>
      <c r="B330" s="174" t="str">
        <f>'Cooper SUV_4x4_Van_So 18'!C155</f>
        <v>235/55R19</v>
      </c>
      <c r="C330" s="151">
        <f>'Cooper SUV_4x4_Van_So 18'!M155</f>
        <v>0</v>
      </c>
      <c r="D330" s="152">
        <f>'Cooper SUV_4x4_Van_So 18'!J155</f>
        <v>112.44199999999998</v>
      </c>
    </row>
    <row r="331" spans="1:4" x14ac:dyDescent="0.35">
      <c r="A331" s="179">
        <f>'Cooper SUV_4x4_Van_So 18'!B156</f>
        <v>5190114</v>
      </c>
      <c r="B331" s="174" t="str">
        <f>'Cooper SUV_4x4_Van_So 18'!C156</f>
        <v>235/55R19</v>
      </c>
      <c r="C331" s="151">
        <f>'Cooper SUV_4x4_Van_So 18'!M156</f>
        <v>0</v>
      </c>
      <c r="D331" s="152">
        <f>'Cooper SUV_4x4_Van_So 18'!J156</f>
        <v>115.78599999999997</v>
      </c>
    </row>
    <row r="332" spans="1:4" x14ac:dyDescent="0.35">
      <c r="A332" s="179">
        <f>'Cooper SUV_4x4_Van_So 18'!B157</f>
        <v>9026092</v>
      </c>
      <c r="B332" s="174" t="str">
        <f>'Cooper SUV_4x4_Van_So 18'!C157</f>
        <v>255/55R18</v>
      </c>
      <c r="C332" s="151">
        <f>'Cooper SUV_4x4_Van_So 18'!M157</f>
        <v>0</v>
      </c>
      <c r="D332" s="152">
        <f>'Cooper SUV_4x4_Van_So 18'!J157</f>
        <v>126.23599999999999</v>
      </c>
    </row>
    <row r="333" spans="1:4" x14ac:dyDescent="0.35">
      <c r="A333" s="179">
        <f>'Cooper SUV_4x4_Van_So 18'!B158</f>
        <v>5190098</v>
      </c>
      <c r="B333" s="174" t="str">
        <f>'Cooper SUV_4x4_Van_So 18'!C158</f>
        <v>255/55R18</v>
      </c>
      <c r="C333" s="151">
        <f>'Cooper SUV_4x4_Van_So 18'!M158</f>
        <v>0</v>
      </c>
      <c r="D333" s="152">
        <f>'Cooper SUV_4x4_Van_So 18'!J158</f>
        <v>96.557999999999979</v>
      </c>
    </row>
    <row r="334" spans="1:4" x14ac:dyDescent="0.35">
      <c r="A334" s="179">
        <f>'Cooper SUV_4x4_Van_So 18'!B159</f>
        <v>5190198</v>
      </c>
      <c r="B334" s="174" t="str">
        <f>'Cooper SUV_4x4_Van_So 18'!C159</f>
        <v>255/55R18</v>
      </c>
      <c r="C334" s="151">
        <f>'Cooper SUV_4x4_Van_So 18'!M159</f>
        <v>0</v>
      </c>
      <c r="D334" s="152">
        <f>'Cooper SUV_4x4_Van_So 18'!J159</f>
        <v>101.57399999999998</v>
      </c>
    </row>
    <row r="335" spans="1:4" x14ac:dyDescent="0.35">
      <c r="A335" s="179">
        <f>'Cooper SUV_4x4_Van_So 18'!B160</f>
        <v>5400297</v>
      </c>
      <c r="B335" s="174" t="str">
        <f>'Cooper SUV_4x4_Van_So 18'!C160</f>
        <v>255/55R19</v>
      </c>
      <c r="C335" s="151">
        <f>'Cooper SUV_4x4_Van_So 18'!M160</f>
        <v>0</v>
      </c>
      <c r="D335" s="152">
        <f>'Cooper SUV_4x4_Van_So 18'!J160</f>
        <v>140.44799999999998</v>
      </c>
    </row>
    <row r="336" spans="1:4" x14ac:dyDescent="0.35">
      <c r="A336" s="179">
        <f>'Cooper SUV_4x4_Van_So 18'!B161</f>
        <v>5190099</v>
      </c>
      <c r="B336" s="174" t="str">
        <f>'Cooper SUV_4x4_Van_So 18'!C161</f>
        <v>255/55R19</v>
      </c>
      <c r="C336" s="151">
        <f>'Cooper SUV_4x4_Van_So 18'!M161</f>
        <v>0</v>
      </c>
      <c r="D336" s="152">
        <f>'Cooper SUV_4x4_Van_So 18'!J161</f>
        <v>119.96599999999998</v>
      </c>
    </row>
    <row r="337" spans="1:4" x14ac:dyDescent="0.35">
      <c r="A337" s="179">
        <f>'Cooper SUV_4x4_Van_So 18'!B162</f>
        <v>5190418</v>
      </c>
      <c r="B337" s="174" t="str">
        <f>'Cooper SUV_4x4_Van_So 18'!C162</f>
        <v>275/55R17</v>
      </c>
      <c r="C337" s="151">
        <f>'Cooper SUV_4x4_Van_So 18'!M162</f>
        <v>0</v>
      </c>
      <c r="D337" s="152">
        <f>'Cooper SUV_4x4_Van_So 18'!J162</f>
        <v>104.49999999999999</v>
      </c>
    </row>
    <row r="338" spans="1:4" x14ac:dyDescent="0.35">
      <c r="A338" s="179">
        <f>'Cooper SUV_4x4_Van_So 18'!B163</f>
        <v>5400395</v>
      </c>
      <c r="B338" s="174" t="str">
        <f>'Cooper SUV_4x4_Van_So 18'!C163</f>
        <v>275/55R20</v>
      </c>
      <c r="C338" s="151">
        <f>'Cooper SUV_4x4_Van_So 18'!M163</f>
        <v>0</v>
      </c>
      <c r="D338" s="152">
        <f>'Cooper SUV_4x4_Van_So 18'!J163</f>
        <v>167.19999999999996</v>
      </c>
    </row>
    <row r="339" spans="1:4" x14ac:dyDescent="0.35">
      <c r="A339" s="179">
        <f>'Cooper SUV_4x4_Van_So 18'!B164</f>
        <v>9022283</v>
      </c>
      <c r="B339" s="174" t="str">
        <f>'Cooper SUV_4x4_Van_So 18'!C164</f>
        <v>275/55R20</v>
      </c>
      <c r="C339" s="151">
        <f>'Cooper SUV_4x4_Van_So 18'!M164</f>
        <v>0</v>
      </c>
      <c r="D339" s="152">
        <f>'Cooper SUV_4x4_Van_So 18'!J164</f>
        <v>156.33199999999997</v>
      </c>
    </row>
    <row r="340" spans="1:4" x14ac:dyDescent="0.35">
      <c r="A340" s="179" t="str">
        <f>'Cooper SUV_4x4_Van_So 18'!B165</f>
        <v>U019940</v>
      </c>
      <c r="B340" s="174" t="str">
        <f>'Cooper SUV_4x4_Van_So 18'!C165</f>
        <v>LT305/55R20</v>
      </c>
      <c r="C340" s="151">
        <f>'Cooper SUV_4x4_Van_So 18'!M165</f>
        <v>0</v>
      </c>
      <c r="D340" s="152">
        <f>'Cooper SUV_4x4_Van_So 18'!J165</f>
        <v>262.08599999999996</v>
      </c>
    </row>
    <row r="341" spans="1:4" x14ac:dyDescent="0.35">
      <c r="A341" s="179">
        <f>'Cooper SUV_4x4_Van_So 18'!B166</f>
        <v>9023654</v>
      </c>
      <c r="B341" s="174" t="str">
        <f>'Cooper SUV_4x4_Van_So 18'!C166</f>
        <v>LT305/55R20</v>
      </c>
      <c r="C341" s="151">
        <f>'Cooper SUV_4x4_Van_So 18'!M166</f>
        <v>0</v>
      </c>
      <c r="D341" s="152">
        <f>'Cooper SUV_4x4_Van_So 18'!J166</f>
        <v>265.42999999999995</v>
      </c>
    </row>
    <row r="342" spans="1:4" x14ac:dyDescent="0.35">
      <c r="A342" s="179">
        <f>'Cooper SUV_4x4_Van_So 18'!B168</f>
        <v>5190314</v>
      </c>
      <c r="B342" s="174" t="str">
        <f>'Cooper SUV_4x4_Van_So 18'!C168</f>
        <v>235/50R18</v>
      </c>
      <c r="C342" s="151">
        <f>'Cooper SUV_4x4_Van_So 18'!M168</f>
        <v>0</v>
      </c>
      <c r="D342" s="152">
        <f>'Cooper SUV_4x4_Van_So 18'!J168</f>
        <v>98.647999999999982</v>
      </c>
    </row>
    <row r="343" spans="1:4" x14ac:dyDescent="0.35">
      <c r="A343" s="179">
        <f>'Cooper SUV_4x4_Van_So 18'!B169</f>
        <v>5190110</v>
      </c>
      <c r="B343" s="174" t="str">
        <f>'Cooper SUV_4x4_Van_So 18'!C169</f>
        <v>235/50R19</v>
      </c>
      <c r="C343" s="151">
        <f>'Cooper SUV_4x4_Van_So 18'!M169</f>
        <v>0</v>
      </c>
      <c r="D343" s="152">
        <f>'Cooper SUV_4x4_Van_So 18'!J169</f>
        <v>107.00799999999998</v>
      </c>
    </row>
    <row r="344" spans="1:4" x14ac:dyDescent="0.35">
      <c r="A344" s="179">
        <f>'Cooper SUV_4x4_Van_So 18'!B170</f>
        <v>5190115</v>
      </c>
      <c r="B344" s="174" t="str">
        <f>'Cooper SUV_4x4_Van_So 18'!C170</f>
        <v>255/50R19</v>
      </c>
      <c r="C344" s="151">
        <f>'Cooper SUV_4x4_Van_So 18'!M170</f>
        <v>0</v>
      </c>
      <c r="D344" s="152">
        <f>'Cooper SUV_4x4_Van_So 18'!J170</f>
        <v>109.51599999999998</v>
      </c>
    </row>
    <row r="345" spans="1:4" x14ac:dyDescent="0.35">
      <c r="A345" s="179">
        <f>'Cooper SUV_4x4_Van_So 18'!B171</f>
        <v>5190290</v>
      </c>
      <c r="B345" s="174" t="str">
        <f>'Cooper SUV_4x4_Van_So 18'!C171</f>
        <v>255/50R19</v>
      </c>
      <c r="C345" s="151">
        <f>'Cooper SUV_4x4_Van_So 18'!M171</f>
        <v>0</v>
      </c>
      <c r="D345" s="152">
        <f>'Cooper SUV_4x4_Van_So 18'!J171</f>
        <v>109.51599999999998</v>
      </c>
    </row>
    <row r="346" spans="1:4" x14ac:dyDescent="0.35">
      <c r="A346" s="179">
        <f>'Cooper SUV_4x4_Van_So 18'!B172</f>
        <v>5190419</v>
      </c>
      <c r="B346" s="174" t="str">
        <f>'Cooper SUV_4x4_Van_So 18'!C172</f>
        <v>255/50R20</v>
      </c>
      <c r="C346" s="151">
        <f>'Cooper SUV_4x4_Van_So 18'!M172</f>
        <v>0</v>
      </c>
      <c r="D346" s="152">
        <f>'Cooper SUV_4x4_Van_So 18'!J172</f>
        <v>146.29999999999995</v>
      </c>
    </row>
    <row r="347" spans="1:4" x14ac:dyDescent="0.35">
      <c r="A347" s="179">
        <f>'Cooper SUV_4x4_Van_So 18'!B173</f>
        <v>5190199</v>
      </c>
      <c r="B347" s="174" t="str">
        <f>'Cooper SUV_4x4_Van_So 18'!C173</f>
        <v>265/50R19</v>
      </c>
      <c r="C347" s="151">
        <f>'Cooper SUV_4x4_Van_So 18'!M173</f>
        <v>0</v>
      </c>
      <c r="D347" s="152">
        <f>'Cooper SUV_4x4_Van_So 18'!J173</f>
        <v>128.74399999999997</v>
      </c>
    </row>
    <row r="348" spans="1:4" x14ac:dyDescent="0.35">
      <c r="A348" s="179">
        <f>'Cooper SUV_4x4_Van_So 18'!B174</f>
        <v>5400491</v>
      </c>
      <c r="B348" s="174" t="str">
        <f>'Cooper SUV_4x4_Van_So 18'!C174</f>
        <v>285/50R20</v>
      </c>
      <c r="C348" s="151">
        <f>'Cooper SUV_4x4_Van_So 18'!M174</f>
        <v>0</v>
      </c>
      <c r="D348" s="152">
        <f>'Cooper SUV_4x4_Van_So 18'!J174</f>
        <v>173.46999999999997</v>
      </c>
    </row>
    <row r="349" spans="1:4" x14ac:dyDescent="0.35">
      <c r="A349" s="179">
        <f>'Cooper SUV_4x4_Van_So 18'!B176</f>
        <v>5190590</v>
      </c>
      <c r="B349" s="174" t="str">
        <f>'Cooper SUV_4x4_Van_So 18'!C176</f>
        <v>225/45R19</v>
      </c>
      <c r="C349" s="151">
        <f>'Cooper SUV_4x4_Van_So 18'!M176</f>
        <v>0</v>
      </c>
      <c r="D349" s="152">
        <f>'Cooper SUV_4x4_Van_So 18'!J176</f>
        <v>125.818</v>
      </c>
    </row>
    <row r="350" spans="1:4" x14ac:dyDescent="0.35">
      <c r="A350" s="179">
        <f>'Cooper SUV_4x4_Van_So 18'!B177</f>
        <v>5190592</v>
      </c>
      <c r="B350" s="174" t="str">
        <f>'Cooper SUV_4x4_Van_So 18'!C177</f>
        <v>235/45R19</v>
      </c>
      <c r="C350" s="151">
        <f>'Cooper SUV_4x4_Van_So 18'!M177</f>
        <v>0</v>
      </c>
      <c r="D350" s="152">
        <f>'Cooper SUV_4x4_Van_So 18'!J177</f>
        <v>125.818</v>
      </c>
    </row>
    <row r="351" spans="1:4" x14ac:dyDescent="0.35">
      <c r="A351" s="179">
        <f>'Cooper SUV_4x4_Van_So 18'!B178</f>
        <v>5190594</v>
      </c>
      <c r="B351" s="174" t="str">
        <f>'Cooper SUV_4x4_Van_So 18'!C178</f>
        <v>245/45R19</v>
      </c>
      <c r="C351" s="151">
        <f>'Cooper SUV_4x4_Van_So 18'!M178</f>
        <v>0</v>
      </c>
      <c r="D351" s="152">
        <f>'Cooper SUV_4x4_Van_So 18'!J178</f>
        <v>127.90799999999999</v>
      </c>
    </row>
    <row r="352" spans="1:4" x14ac:dyDescent="0.35">
      <c r="A352" s="179">
        <f>'Cooper SUV_4x4_Van_So 18'!B179</f>
        <v>5190595</v>
      </c>
      <c r="B352" s="174" t="str">
        <f>'Cooper SUV_4x4_Van_So 18'!C179</f>
        <v>245/45R20</v>
      </c>
      <c r="C352" s="151">
        <f>'Cooper SUV_4x4_Van_So 18'!M179</f>
        <v>0</v>
      </c>
      <c r="D352" s="152">
        <f>'Cooper SUV_4x4_Van_So 18'!J179</f>
        <v>134.17799999999997</v>
      </c>
    </row>
    <row r="353" spans="1:4" x14ac:dyDescent="0.35">
      <c r="A353" s="179">
        <f>'Cooper SUV_4x4_Van_So 18'!B180</f>
        <v>5190117</v>
      </c>
      <c r="B353" s="174" t="str">
        <f>'Cooper SUV_4x4_Van_So 18'!C180</f>
        <v>255/45R20</v>
      </c>
      <c r="C353" s="151">
        <f>'Cooper SUV_4x4_Van_So 18'!M180</f>
        <v>0</v>
      </c>
      <c r="D353" s="152">
        <f>'Cooper SUV_4x4_Van_So 18'!J180</f>
        <v>142.11999999999998</v>
      </c>
    </row>
    <row r="354" spans="1:4" x14ac:dyDescent="0.35">
      <c r="A354" s="179">
        <f>'Cooper SUV_4x4_Van_So 18'!B181</f>
        <v>5190211</v>
      </c>
      <c r="B354" s="174" t="str">
        <f>'Cooper SUV_4x4_Van_So 18'!C181</f>
        <v>265/45R20</v>
      </c>
      <c r="C354" s="151">
        <f>'Cooper SUV_4x4_Van_So 18'!M181</f>
        <v>0</v>
      </c>
      <c r="D354" s="152">
        <f>'Cooper SUV_4x4_Van_So 18'!J181</f>
        <v>156.33199999999997</v>
      </c>
    </row>
    <row r="355" spans="1:4" x14ac:dyDescent="0.35">
      <c r="A355" s="179">
        <f>'Cooper SUV_4x4_Van_So 18'!B182</f>
        <v>5190293</v>
      </c>
      <c r="B355" s="174" t="str">
        <f>'Cooper SUV_4x4_Van_So 18'!C182</f>
        <v>275/45R19</v>
      </c>
      <c r="C355" s="151">
        <f>'Cooper SUV_4x4_Van_So 18'!M182</f>
        <v>0</v>
      </c>
      <c r="D355" s="152">
        <f>'Cooper SUV_4x4_Van_So 18'!J182</f>
        <v>128.32599999999996</v>
      </c>
    </row>
    <row r="356" spans="1:4" x14ac:dyDescent="0.35">
      <c r="A356" s="179">
        <f>'Cooper SUV_4x4_Van_So 18'!B183</f>
        <v>5400394</v>
      </c>
      <c r="B356" s="174" t="str">
        <f>'Cooper SUV_4x4_Van_So 18'!C183</f>
        <v>275/45R20</v>
      </c>
      <c r="C356" s="151">
        <f>'Cooper SUV_4x4_Van_So 18'!M183</f>
        <v>0</v>
      </c>
      <c r="D356" s="152">
        <f>'Cooper SUV_4x4_Van_So 18'!J183</f>
        <v>169.29</v>
      </c>
    </row>
    <row r="357" spans="1:4" x14ac:dyDescent="0.35">
      <c r="A357" s="179">
        <f>'Cooper SUV_4x4_Van_So 18'!B184</f>
        <v>5190292</v>
      </c>
      <c r="B357" s="174" t="str">
        <f>'Cooper SUV_4x4_Van_So 18'!C184</f>
        <v>275/45R20</v>
      </c>
      <c r="C357" s="151">
        <f>'Cooper SUV_4x4_Van_So 18'!M184</f>
        <v>0</v>
      </c>
      <c r="D357" s="152">
        <f>'Cooper SUV_4x4_Van_So 18'!J184</f>
        <v>139.61199999999997</v>
      </c>
    </row>
    <row r="358" spans="1:4" x14ac:dyDescent="0.35">
      <c r="A358" s="179">
        <f>'Cooper SUV_4x4_Van_So 18'!B185</f>
        <v>5190596</v>
      </c>
      <c r="B358" s="174" t="str">
        <f>'Cooper SUV_4x4_Van_So 18'!C185</f>
        <v>275/45R21</v>
      </c>
      <c r="C358" s="151">
        <f>'Cooper SUV_4x4_Van_So 18'!M185</f>
        <v>0</v>
      </c>
      <c r="D358" s="152">
        <f>'Cooper SUV_4x4_Van_So 18'!J185</f>
        <v>168.45399999999995</v>
      </c>
    </row>
    <row r="359" spans="1:4" x14ac:dyDescent="0.35">
      <c r="A359" s="179">
        <f>'Cooper SUV_4x4_Van_So 18'!B186</f>
        <v>5190196</v>
      </c>
      <c r="B359" s="174" t="str">
        <f>'Cooper SUV_4x4_Van_So 18'!C186</f>
        <v>285/45R19</v>
      </c>
      <c r="C359" s="151">
        <f>'Cooper SUV_4x4_Van_So 18'!M186</f>
        <v>0</v>
      </c>
      <c r="D359" s="152">
        <f>'Cooper SUV_4x4_Van_So 18'!J186</f>
        <v>140.86599999999996</v>
      </c>
    </row>
    <row r="360" spans="1:4" x14ac:dyDescent="0.35">
      <c r="A360" s="179">
        <f>'Cooper SUV_4x4_Van_So 18'!B188</f>
        <v>5190294</v>
      </c>
      <c r="B360" s="174" t="str">
        <f>'Cooper SUV_4x4_Van_So 18'!C188</f>
        <v>275/40R20</v>
      </c>
      <c r="C360" s="151">
        <f>'Cooper SUV_4x4_Van_So 18'!M188</f>
        <v>0</v>
      </c>
      <c r="D360" s="152">
        <f>'Cooper SUV_4x4_Van_So 18'!J188</f>
        <v>133.76</v>
      </c>
    </row>
    <row r="361" spans="1:4" x14ac:dyDescent="0.35">
      <c r="A361" s="179">
        <f>'Cooper SUV_4x4_Van_So 18'!B190</f>
        <v>5190295</v>
      </c>
      <c r="B361" s="174" t="str">
        <f>'Cooper SUV_4x4_Van_So 18'!C190</f>
        <v>295/35R21</v>
      </c>
      <c r="C361" s="151">
        <f>'Cooper SUV_4x4_Van_So 18'!M190</f>
        <v>0</v>
      </c>
      <c r="D361" s="152">
        <f>'Cooper SUV_4x4_Van_So 18'!J190</f>
        <v>175.14199999999997</v>
      </c>
    </row>
    <row r="362" spans="1:4" x14ac:dyDescent="0.35">
      <c r="A362" s="179">
        <f>'Cooper SUV_4x4_Van_So 18'!B192</f>
        <v>9023693</v>
      </c>
      <c r="B362" s="174" t="str">
        <f>'Cooper SUV_4x4_Van_So 18'!C192</f>
        <v>LT37X13.50R17</v>
      </c>
      <c r="C362" s="151">
        <f>'Cooper SUV_4x4_Van_So 18'!M192</f>
        <v>0</v>
      </c>
      <c r="D362" s="152">
        <f>'Cooper SUV_4x4_Van_So 18'!J192</f>
        <v>232.40799999999996</v>
      </c>
    </row>
    <row r="363" spans="1:4" x14ac:dyDescent="0.35">
      <c r="A363" s="179">
        <f>'Cooper SUV_4x4_Van_So 18'!B193</f>
        <v>9031665</v>
      </c>
      <c r="B363" s="174" t="str">
        <f>'Cooper SUV_4x4_Van_So 18'!C193</f>
        <v>LT37X13.50R18</v>
      </c>
      <c r="C363" s="151">
        <f>'Cooper SUV_4x4_Van_So 18'!M193</f>
        <v>0</v>
      </c>
      <c r="D363" s="152">
        <f>'Cooper SUV_4x4_Van_So 18'!J193</f>
        <v>246.20199999999997</v>
      </c>
    </row>
    <row r="364" spans="1:4" x14ac:dyDescent="0.35">
      <c r="A364" s="179">
        <f>'Cooper SUV_4x4_Van_So 18'!B194</f>
        <v>9027703</v>
      </c>
      <c r="B364" s="174" t="str">
        <f>'Cooper SUV_4x4_Van_So 18'!C194</f>
        <v>LT40X13.50R17</v>
      </c>
      <c r="C364" s="151">
        <f>'Cooper SUV_4x4_Van_So 18'!M194</f>
        <v>0</v>
      </c>
      <c r="D364" s="152">
        <f>'Cooper SUV_4x4_Van_So 18'!J194</f>
        <v>239.09599999999998</v>
      </c>
    </row>
    <row r="365" spans="1:4" x14ac:dyDescent="0.35">
      <c r="A365" s="179" t="str">
        <f>'Cooper SUV_4x4_Van_So 18'!B195</f>
        <v>U019902</v>
      </c>
      <c r="B365" s="174" t="str">
        <f>'Cooper SUV_4x4_Van_So 18'!C195</f>
        <v>LT33X12.50R15</v>
      </c>
      <c r="C365" s="151">
        <f>'Cooper SUV_4x4_Van_So 18'!M195</f>
        <v>0</v>
      </c>
      <c r="D365" s="152">
        <f>'Cooper SUV_4x4_Van_So 18'!J195</f>
        <v>140.44799999999998</v>
      </c>
    </row>
    <row r="366" spans="1:4" x14ac:dyDescent="0.35">
      <c r="A366" s="179">
        <f>'Cooper SUV_4x4_Van_So 18'!B196</f>
        <v>9023635</v>
      </c>
      <c r="B366" s="174" t="str">
        <f>'Cooper SUV_4x4_Van_So 18'!C196</f>
        <v>LT33X12.50R15</v>
      </c>
      <c r="C366" s="151">
        <f>'Cooper SUV_4x4_Van_So 18'!M196</f>
        <v>0</v>
      </c>
      <c r="D366" s="152">
        <f>'Cooper SUV_4x4_Van_So 18'!J196</f>
        <v>142.11999999999998</v>
      </c>
    </row>
    <row r="367" spans="1:4" x14ac:dyDescent="0.35">
      <c r="A367" s="179" t="str">
        <f>'Cooper SUV_4x4_Van_So 18'!B197</f>
        <v>U019970</v>
      </c>
      <c r="B367" s="174" t="str">
        <f>'Cooper SUV_4x4_Van_So 18'!C197</f>
        <v>LT35X12.50R15</v>
      </c>
      <c r="C367" s="151">
        <f>'Cooper SUV_4x4_Van_So 18'!M197</f>
        <v>0</v>
      </c>
      <c r="D367" s="152">
        <f>'Cooper SUV_4x4_Van_So 18'!J197</f>
        <v>162.18399999999997</v>
      </c>
    </row>
    <row r="368" spans="1:4" x14ac:dyDescent="0.35">
      <c r="A368" s="179">
        <f>'Cooper SUV_4x4_Van_So 18'!B198</f>
        <v>9023651</v>
      </c>
      <c r="B368" s="174" t="str">
        <f>'Cooper SUV_4x4_Van_So 18'!C198</f>
        <v>LT35X12.50R15</v>
      </c>
      <c r="C368" s="151">
        <f>'Cooper SUV_4x4_Van_So 18'!M198</f>
        <v>0</v>
      </c>
      <c r="D368" s="152">
        <f>'Cooper SUV_4x4_Van_So 18'!J198</f>
        <v>164.27399999999997</v>
      </c>
    </row>
    <row r="369" spans="1:4" x14ac:dyDescent="0.35">
      <c r="A369" s="179" t="str">
        <f>'Cooper SUV_4x4_Van_So 18'!B199</f>
        <v>U019942</v>
      </c>
      <c r="B369" s="174" t="str">
        <f>'Cooper SUV_4x4_Van_So 18'!C199</f>
        <v>LT35X12.50R20</v>
      </c>
      <c r="C369" s="151">
        <f>'Cooper SUV_4x4_Van_So 18'!M199</f>
        <v>0</v>
      </c>
      <c r="D369" s="152">
        <f>'Cooper SUV_4x4_Van_So 18'!J199</f>
        <v>244.11199999999997</v>
      </c>
    </row>
    <row r="370" spans="1:4" x14ac:dyDescent="0.35">
      <c r="A370" s="179">
        <f>'Cooper SUV_4x4_Van_So 18'!B200</f>
        <v>9023673</v>
      </c>
      <c r="B370" s="174" t="str">
        <f>'Cooper SUV_4x4_Van_So 18'!C200</f>
        <v>LT35X12.50R20</v>
      </c>
      <c r="C370" s="151">
        <f>'Cooper SUV_4x4_Van_So 18'!M200</f>
        <v>0</v>
      </c>
      <c r="D370" s="152">
        <f>'Cooper SUV_4x4_Van_So 18'!J200</f>
        <v>246.61999999999995</v>
      </c>
    </row>
    <row r="371" spans="1:4" x14ac:dyDescent="0.35">
      <c r="A371" s="179">
        <f>'Cooper SUV_4x4_Van_So 18'!B201</f>
        <v>9023682</v>
      </c>
      <c r="B371" s="174" t="str">
        <f>'Cooper SUV_4x4_Van_So 18'!C201</f>
        <v>LT35X12.50R22</v>
      </c>
      <c r="C371" s="151">
        <f>'Cooper SUV_4x4_Van_So 18'!M201</f>
        <v>0</v>
      </c>
      <c r="D371" s="152">
        <f>'Cooper SUV_4x4_Van_So 18'!J201</f>
        <v>271.69999999999993</v>
      </c>
    </row>
    <row r="372" spans="1:4" x14ac:dyDescent="0.35">
      <c r="A372" s="179">
        <f>'Cooper SUV_4x4_Van_So 18'!B202</f>
        <v>9031664</v>
      </c>
      <c r="B372" s="174" t="str">
        <f>'Cooper SUV_4x4_Van_So 18'!C202</f>
        <v>LT37X12.50R17</v>
      </c>
      <c r="C372" s="151">
        <f>'Cooper SUV_4x4_Van_So 18'!M202</f>
        <v>0</v>
      </c>
      <c r="D372" s="152">
        <f>'Cooper SUV_4x4_Van_So 18'!J202</f>
        <v>226.13799999999995</v>
      </c>
    </row>
    <row r="373" spans="1:4" x14ac:dyDescent="0.35">
      <c r="A373" s="179">
        <f>'Cooper SUV_4x4_Van_So 18'!B203</f>
        <v>9023680</v>
      </c>
      <c r="B373" s="174" t="str">
        <f>'Cooper SUV_4x4_Van_So 18'!C203</f>
        <v>LT32X11.50R15</v>
      </c>
      <c r="C373" s="151">
        <f>'Cooper SUV_4x4_Van_So 18'!M203</f>
        <v>0</v>
      </c>
      <c r="D373" s="152">
        <f>'Cooper SUV_4x4_Van_So 18'!J203</f>
        <v>133.76</v>
      </c>
    </row>
    <row r="374" spans="1:4" x14ac:dyDescent="0.35">
      <c r="A374" s="179" t="str">
        <f>'Cooper SUV_4x4_Van_So 18'!B204</f>
        <v>U019901</v>
      </c>
      <c r="B374" s="174" t="str">
        <f>'Cooper SUV_4x4_Van_So 18'!C204</f>
        <v>LT31X10.50R15</v>
      </c>
      <c r="C374" s="151">
        <f>'Cooper SUV_4x4_Van_So 18'!M204</f>
        <v>0</v>
      </c>
      <c r="D374" s="152">
        <f>'Cooper SUV_4x4_Van_So 18'!J204</f>
        <v>104.49999999999999</v>
      </c>
    </row>
    <row r="375" spans="1:4" x14ac:dyDescent="0.35">
      <c r="A375" s="179">
        <f>'Cooper SUV_4x4_Van_So 18'!B205</f>
        <v>9023638</v>
      </c>
      <c r="B375" s="174" t="str">
        <f>'Cooper SUV_4x4_Van_So 18'!C205</f>
        <v>LT31X10.50R15</v>
      </c>
      <c r="C375" s="151">
        <f>'Cooper SUV_4x4_Van_So 18'!M205</f>
        <v>0</v>
      </c>
      <c r="D375" s="152">
        <f>'Cooper SUV_4x4_Van_So 18'!J205</f>
        <v>105.33599999999998</v>
      </c>
    </row>
    <row r="376" spans="1:4" x14ac:dyDescent="0.35">
      <c r="A376" s="179">
        <f>'Cooper SUV_4x4_Van_So 18'!B206</f>
        <v>5400515</v>
      </c>
      <c r="B376" s="174" t="str">
        <f>'Cooper SUV_4x4_Van_So 18'!C206</f>
        <v>LT31X10.50R15</v>
      </c>
      <c r="C376" s="151">
        <f>'Cooper SUV_4x4_Van_So 18'!M206</f>
        <v>0</v>
      </c>
      <c r="D376" s="152">
        <f>'Cooper SUV_4x4_Van_So 18'!J206</f>
        <v>102.40999999999998</v>
      </c>
    </row>
    <row r="377" spans="1:4" x14ac:dyDescent="0.35">
      <c r="A377" s="179">
        <f>'Cooper SUV_4x4_Van_So 18'!B207</f>
        <v>9027676</v>
      </c>
      <c r="B377" s="174" t="str">
        <f>'Cooper SUV_4x4_Van_So 18'!C207</f>
        <v>LT30X9.50R15</v>
      </c>
      <c r="C377" s="151">
        <f>'Cooper SUV_4x4_Van_So 18'!M207</f>
        <v>0</v>
      </c>
      <c r="D377" s="152">
        <f>'Cooper SUV_4x4_Van_So 18'!J207</f>
        <v>102.40999999999998</v>
      </c>
    </row>
    <row r="378" spans="1:4" x14ac:dyDescent="0.35">
      <c r="A378" s="179">
        <f>'Cooper SUV_4x4_Van_So 18'!B208</f>
        <v>9023661</v>
      </c>
      <c r="B378" s="174" t="str">
        <f>'Cooper SUV_4x4_Van_So 18'!C208</f>
        <v>LT30X9.50R15</v>
      </c>
      <c r="C378" s="151">
        <f>'Cooper SUV_4x4_Van_So 18'!M208</f>
        <v>0</v>
      </c>
      <c r="D378" s="152">
        <f>'Cooper SUV_4x4_Van_So 18'!J208</f>
        <v>103.66399999999999</v>
      </c>
    </row>
    <row r="379" spans="1:4" x14ac:dyDescent="0.35">
      <c r="A379" s="179">
        <f>'Cooper SUV_4x4_Van_So 18'!B209</f>
        <v>51707</v>
      </c>
      <c r="B379" s="174" t="str">
        <f>'Cooper SUV_4x4_Van_So 18'!C209</f>
        <v>LT30X9.50R15</v>
      </c>
      <c r="C379" s="151">
        <f>'Cooper SUV_4x4_Van_So 18'!M209</f>
        <v>0</v>
      </c>
      <c r="D379" s="152">
        <f>'Cooper SUV_4x4_Van_So 18'!J209</f>
        <v>99.065999999999988</v>
      </c>
    </row>
    <row r="380" spans="1:4" x14ac:dyDescent="0.35">
      <c r="A380" s="179">
        <f>'Cooper SUV_4x4_Van_So 18'!B210</f>
        <v>5400516</v>
      </c>
      <c r="B380" s="174" t="str">
        <f>'Cooper SUV_4x4_Van_So 18'!C210</f>
        <v>LT30X9.50R15</v>
      </c>
      <c r="C380" s="151">
        <f>'Cooper SUV_4x4_Van_So 18'!M210</f>
        <v>0</v>
      </c>
      <c r="D380" s="152">
        <f>'Cooper SUV_4x4_Van_So 18'!J210</f>
        <v>99.065999999999988</v>
      </c>
    </row>
    <row r="381" spans="1:4" x14ac:dyDescent="0.35">
      <c r="A381" s="179" t="str">
        <f>'Cooper SUV_4x4_Van_So 18'!B212</f>
        <v>S080040</v>
      </c>
      <c r="B381" s="174" t="str">
        <f>'Cooper SUV_4x4_Van_So 18'!C212</f>
        <v>185R14 C</v>
      </c>
      <c r="C381" s="151">
        <f>'Cooper SUV_4x4_Van_So 18'!M212</f>
        <v>0</v>
      </c>
      <c r="D381" s="152">
        <f>'Cooper SUV_4x4_Van_So 18'!J212</f>
        <v>47.796875</v>
      </c>
    </row>
    <row r="382" spans="1:4" x14ac:dyDescent="0.35">
      <c r="A382" s="179" t="str">
        <f>'Cooper SUV_4x4_Van_So 18'!B214</f>
        <v>S080019</v>
      </c>
      <c r="B382" s="174" t="str">
        <f>'Cooper SUV_4x4_Van_So 18'!C214</f>
        <v>185/75R16 C</v>
      </c>
      <c r="C382" s="151">
        <f>'Cooper SUV_4x4_Van_So 18'!M214</f>
        <v>0</v>
      </c>
      <c r="D382" s="152">
        <f>'Cooper SUV_4x4_Van_So 18'!J214</f>
        <v>65.253124999999997</v>
      </c>
    </row>
    <row r="383" spans="1:4" x14ac:dyDescent="0.35">
      <c r="A383" s="179" t="str">
        <f>'Cooper SUV_4x4_Van_So 18'!B215</f>
        <v>S080022</v>
      </c>
      <c r="B383" s="174" t="str">
        <f>'Cooper SUV_4x4_Van_So 18'!C215</f>
        <v>195/75R16 C</v>
      </c>
      <c r="C383" s="151">
        <f>'Cooper SUV_4x4_Van_So 18'!M215</f>
        <v>0</v>
      </c>
      <c r="D383" s="152">
        <f>'Cooper SUV_4x4_Van_So 18'!J215</f>
        <v>67.746875000000003</v>
      </c>
    </row>
    <row r="384" spans="1:4" x14ac:dyDescent="0.35">
      <c r="A384" s="179" t="str">
        <f>'Cooper SUV_4x4_Van_So 18'!B216</f>
        <v>S080024</v>
      </c>
      <c r="B384" s="174" t="str">
        <f>'Cooper SUV_4x4_Van_So 18'!C216</f>
        <v>205/75R16 C</v>
      </c>
      <c r="C384" s="151">
        <f>'Cooper SUV_4x4_Van_So 18'!M216</f>
        <v>0</v>
      </c>
      <c r="D384" s="152">
        <f>'Cooper SUV_4x4_Van_So 18'!J216</f>
        <v>73.565624999999997</v>
      </c>
    </row>
    <row r="385" spans="1:4" x14ac:dyDescent="0.35">
      <c r="A385" s="179" t="str">
        <f>'Cooper SUV_4x4_Van_So 18'!B217</f>
        <v>S080020</v>
      </c>
      <c r="B385" s="174" t="str">
        <f>'Cooper SUV_4x4_Van_So 18'!C217</f>
        <v>215/75R16 C</v>
      </c>
      <c r="C385" s="151">
        <f>'Cooper SUV_4x4_Van_So 18'!M217</f>
        <v>0</v>
      </c>
      <c r="D385" s="152">
        <f>'Cooper SUV_4x4_Van_So 18'!J217</f>
        <v>85.618749999999991</v>
      </c>
    </row>
    <row r="386" spans="1:4" x14ac:dyDescent="0.35">
      <c r="A386" s="179">
        <f>'Cooper SUV_4x4_Van_So 18'!B218</f>
        <v>4080019</v>
      </c>
      <c r="B386" s="174" t="str">
        <f>'Cooper SUV_4x4_Van_So 18'!C218</f>
        <v>225/75R16 C</v>
      </c>
      <c r="C386" s="151">
        <f>'Cooper SUV_4x4_Van_So 18'!M218</f>
        <v>0</v>
      </c>
      <c r="D386" s="152">
        <f>'Cooper SUV_4x4_Van_So 18'!J218</f>
        <v>96.840624999999989</v>
      </c>
    </row>
    <row r="387" spans="1:4" x14ac:dyDescent="0.35">
      <c r="A387" s="179" t="str">
        <f>'Cooper SUV_4x4_Van_So 18'!B220</f>
        <v>S080032</v>
      </c>
      <c r="B387" s="174" t="str">
        <f>'Cooper SUV_4x4_Van_So 18'!C220</f>
        <v>165/70R14 C</v>
      </c>
      <c r="C387" s="151">
        <f>'Cooper SUV_4x4_Van_So 18'!M220</f>
        <v>0</v>
      </c>
      <c r="D387" s="152">
        <f>'Cooper SUV_4x4_Van_So 18'!J220</f>
        <v>50.290624999999999</v>
      </c>
    </row>
    <row r="388" spans="1:4" x14ac:dyDescent="0.35">
      <c r="A388" s="179" t="str">
        <f>'Cooper SUV_4x4_Van_So 18'!B221</f>
        <v>S080041</v>
      </c>
      <c r="B388" s="174" t="str">
        <f>'Cooper SUV_4x4_Van_So 18'!C221</f>
        <v>175/70R14 C</v>
      </c>
      <c r="C388" s="151">
        <f>'Cooper SUV_4x4_Van_So 18'!M221</f>
        <v>0</v>
      </c>
      <c r="D388" s="152">
        <f>'Cooper SUV_4x4_Van_So 18'!J221</f>
        <v>52.784374999999997</v>
      </c>
    </row>
    <row r="389" spans="1:4" x14ac:dyDescent="0.35">
      <c r="A389" s="179" t="str">
        <f>'Cooper SUV_4x4_Van_So 18'!B222</f>
        <v>S080017</v>
      </c>
      <c r="B389" s="174" t="str">
        <f>'Cooper SUV_4x4_Van_So 18'!C222</f>
        <v>195/70R15 C</v>
      </c>
      <c r="C389" s="151">
        <f>'Cooper SUV_4x4_Van_So 18'!M222</f>
        <v>0</v>
      </c>
      <c r="D389" s="152">
        <f>'Cooper SUV_4x4_Van_So 18'!J222</f>
        <v>54.03125</v>
      </c>
    </row>
    <row r="390" spans="1:4" x14ac:dyDescent="0.35">
      <c r="A390" s="179" t="str">
        <f>'Cooper SUV_4x4_Van_So 18'!B223</f>
        <v>S080026</v>
      </c>
      <c r="B390" s="174" t="str">
        <f>'Cooper SUV_4x4_Van_So 18'!C223</f>
        <v>215/70R15 C</v>
      </c>
      <c r="C390" s="151">
        <f>'Cooper SUV_4x4_Van_So 18'!M223</f>
        <v>0</v>
      </c>
      <c r="D390" s="152">
        <f>'Cooper SUV_4x4_Van_So 18'!J223</f>
        <v>66.915624999999991</v>
      </c>
    </row>
    <row r="391" spans="1:4" x14ac:dyDescent="0.35">
      <c r="A391" s="179" t="str">
        <f>'Cooper SUV_4x4_Van_So 18'!B224</f>
        <v>S080042</v>
      </c>
      <c r="B391" s="174" t="str">
        <f>'Cooper SUV_4x4_Van_So 18'!C224</f>
        <v>215/70R15 C</v>
      </c>
      <c r="C391" s="151">
        <f>'Cooper SUV_4x4_Van_So 18'!M224</f>
        <v>0</v>
      </c>
      <c r="D391" s="152">
        <f>'Cooper SUV_4x4_Van_So 18'!J224</f>
        <v>68.578125</v>
      </c>
    </row>
    <row r="392" spans="1:4" x14ac:dyDescent="0.35">
      <c r="A392" s="179" t="str">
        <f>'Cooper SUV_4x4_Van_So 18'!B225</f>
        <v>S080018</v>
      </c>
      <c r="B392" s="174" t="str">
        <f>'Cooper SUV_4x4_Van_So 18'!C225</f>
        <v>225/70R15 C</v>
      </c>
      <c r="C392" s="151">
        <f>'Cooper SUV_4x4_Van_So 18'!M225</f>
        <v>0</v>
      </c>
      <c r="D392" s="152">
        <f>'Cooper SUV_4x4_Van_So 18'!J225</f>
        <v>70.65625</v>
      </c>
    </row>
    <row r="393" spans="1:4" x14ac:dyDescent="0.35">
      <c r="A393" s="179" t="str">
        <f>'Cooper SUV_4x4_Van_So 18'!B226</f>
        <v>S080043</v>
      </c>
      <c r="B393" s="174" t="str">
        <f>'Cooper SUV_4x4_Van_So 18'!C226</f>
        <v>225/70R15 C</v>
      </c>
      <c r="C393" s="151">
        <f>'Cooper SUV_4x4_Van_So 18'!M226</f>
        <v>0</v>
      </c>
      <c r="D393" s="152">
        <f>'Cooper SUV_4x4_Van_So 18'!J226</f>
        <v>70.65625</v>
      </c>
    </row>
    <row r="394" spans="1:4" x14ac:dyDescent="0.35">
      <c r="A394" s="179" t="str">
        <f>'Cooper SUV_4x4_Van_So 18'!B228</f>
        <v>S080034</v>
      </c>
      <c r="B394" s="174" t="str">
        <f>'Cooper SUV_4x4_Van_So 18'!C228</f>
        <v>175/65R14 C</v>
      </c>
      <c r="C394" s="151">
        <f>'Cooper SUV_4x4_Van_So 18'!M228</f>
        <v>0</v>
      </c>
      <c r="D394" s="152">
        <f>'Cooper SUV_4x4_Van_So 18'!J228</f>
        <v>49.459374999999994</v>
      </c>
    </row>
    <row r="395" spans="1:4" x14ac:dyDescent="0.35">
      <c r="A395" s="179" t="str">
        <f>'Cooper SUV_4x4_Van_So 18'!B229</f>
        <v>S080021</v>
      </c>
      <c r="B395" s="174" t="str">
        <f>'Cooper SUV_4x4_Van_So 18'!C229</f>
        <v>195/65R16 C</v>
      </c>
      <c r="C395" s="151">
        <f>'Cooper SUV_4x4_Van_So 18'!M229</f>
        <v>0</v>
      </c>
      <c r="D395" s="152">
        <f>'Cooper SUV_4x4_Van_So 18'!J229</f>
        <v>65.253124999999997</v>
      </c>
    </row>
    <row r="396" spans="1:4" x14ac:dyDescent="0.35">
      <c r="A396" s="179" t="str">
        <f>'Cooper SUV_4x4_Van_So 18'!B230</f>
        <v>S080036</v>
      </c>
      <c r="B396" s="174" t="str">
        <f>'Cooper SUV_4x4_Van_So 18'!C230</f>
        <v>195/65R16 C</v>
      </c>
      <c r="C396" s="151">
        <f>'Cooper SUV_4x4_Van_So 18'!M230</f>
        <v>0</v>
      </c>
      <c r="D396" s="152">
        <f>'Cooper SUV_4x4_Van_So 18'!J230</f>
        <v>65.253124999999997</v>
      </c>
    </row>
    <row r="397" spans="1:4" x14ac:dyDescent="0.35">
      <c r="A397" s="179" t="str">
        <f>'Cooper SUV_4x4_Van_So 18'!B231</f>
        <v>S080037</v>
      </c>
      <c r="B397" s="174" t="str">
        <f>'Cooper SUV_4x4_Van_So 18'!C231</f>
        <v>205/65R15 C</v>
      </c>
      <c r="C397" s="151">
        <f>'Cooper SUV_4x4_Van_So 18'!M231</f>
        <v>0</v>
      </c>
      <c r="D397" s="152">
        <f>'Cooper SUV_4x4_Van_So 18'!J231</f>
        <v>68.162499999999994</v>
      </c>
    </row>
    <row r="398" spans="1:4" x14ac:dyDescent="0.35">
      <c r="A398" s="179" t="str">
        <f>'Cooper SUV_4x4_Van_So 18'!B232</f>
        <v>S080012</v>
      </c>
      <c r="B398" s="174" t="str">
        <f>'Cooper SUV_4x4_Van_So 18'!C232</f>
        <v>205/65R16 C</v>
      </c>
      <c r="C398" s="151">
        <f>'Cooper SUV_4x4_Van_So 18'!M232</f>
        <v>0</v>
      </c>
      <c r="D398" s="152">
        <f>'Cooper SUV_4x4_Van_So 18'!J232</f>
        <v>73.149999999999991</v>
      </c>
    </row>
    <row r="399" spans="1:4" x14ac:dyDescent="0.35">
      <c r="A399" s="179" t="str">
        <f>'Cooper SUV_4x4_Van_So 18'!B233</f>
        <v>S080025</v>
      </c>
      <c r="B399" s="174" t="str">
        <f>'Cooper SUV_4x4_Van_So 18'!C233</f>
        <v>215/65R15 C</v>
      </c>
      <c r="C399" s="151">
        <f>'Cooper SUV_4x4_Van_So 18'!M233</f>
        <v>0</v>
      </c>
      <c r="D399" s="152">
        <f>'Cooper SUV_4x4_Van_So 18'!J233</f>
        <v>74.396874999999994</v>
      </c>
    </row>
    <row r="400" spans="1:4" x14ac:dyDescent="0.35">
      <c r="A400" s="179" t="str">
        <f>'Cooper SUV_4x4_Van_So 18'!B234</f>
        <v>S080038</v>
      </c>
      <c r="B400" s="174" t="str">
        <f>'Cooper SUV_4x4_Van_So 18'!C234</f>
        <v>215/65R16 C</v>
      </c>
      <c r="C400" s="151">
        <f>'Cooper SUV_4x4_Van_So 18'!M234</f>
        <v>0</v>
      </c>
      <c r="D400" s="152">
        <f>'Cooper SUV_4x4_Van_So 18'!J234</f>
        <v>75.228124999999991</v>
      </c>
    </row>
    <row r="401" spans="1:4" x14ac:dyDescent="0.35">
      <c r="A401" s="179" t="str">
        <f>'Cooper SUV_4x4_Van_So 18'!B235</f>
        <v>S080014</v>
      </c>
      <c r="B401" s="174" t="str">
        <f>'Cooper SUV_4x4_Van_So 18'!C235</f>
        <v>215/65R16 C</v>
      </c>
      <c r="C401" s="151">
        <f>'Cooper SUV_4x4_Van_So 18'!M235</f>
        <v>0</v>
      </c>
      <c r="D401" s="152">
        <f>'Cooper SUV_4x4_Van_So 18'!J235</f>
        <v>75.228124999999991</v>
      </c>
    </row>
    <row r="402" spans="1:4" x14ac:dyDescent="0.35">
      <c r="A402" s="179" t="str">
        <f>'Cooper SUV_4x4_Van_So 18'!B236</f>
        <v>S080039</v>
      </c>
      <c r="B402" s="174" t="str">
        <f>'Cooper SUV_4x4_Van_So 18'!C236</f>
        <v>215/65R16 C</v>
      </c>
      <c r="C402" s="151">
        <f>'Cooper SUV_4x4_Van_So 18'!M236</f>
        <v>0</v>
      </c>
      <c r="D402" s="152">
        <f>'Cooper SUV_4x4_Van_So 18'!J236</f>
        <v>75.228124999999991</v>
      </c>
    </row>
    <row r="403" spans="1:4" x14ac:dyDescent="0.35">
      <c r="A403" s="179">
        <f>'Cooper SUV_4x4_Van_So 18'!B237</f>
        <v>4080015</v>
      </c>
      <c r="B403" s="174" t="str">
        <f>'Cooper SUV_4x4_Van_So 18'!C237</f>
        <v>225/65R16 C</v>
      </c>
      <c r="C403" s="151">
        <f>'Cooper SUV_4x4_Van_So 18'!M237</f>
        <v>0</v>
      </c>
      <c r="D403" s="152">
        <f>'Cooper SUV_4x4_Van_So 18'!J237</f>
        <v>85.203125</v>
      </c>
    </row>
    <row r="404" spans="1:4" x14ac:dyDescent="0.35">
      <c r="A404" s="179">
        <f>'Cooper SUV_4x4_Van_So 18'!B238</f>
        <v>4080016</v>
      </c>
      <c r="B404" s="174" t="str">
        <f>'Cooper SUV_4x4_Van_So 18'!C238</f>
        <v>235/65R16 C</v>
      </c>
      <c r="C404" s="151">
        <f>'Cooper SUV_4x4_Van_So 18'!M238</f>
        <v>0</v>
      </c>
      <c r="D404" s="152">
        <f>'Cooper SUV_4x4_Van_So 18'!J238</f>
        <v>88.943749999999994</v>
      </c>
    </row>
    <row r="405" spans="1:4" x14ac:dyDescent="0.35">
      <c r="A405" s="179" t="str">
        <f>'Cooper SUV_4x4_Van_So 18'!B240</f>
        <v>S080030</v>
      </c>
      <c r="B405" s="174" t="str">
        <f>'Cooper SUV_4x4_Van_So 18'!C240</f>
        <v>195/60R16 C</v>
      </c>
      <c r="C405" s="151">
        <f>'Cooper SUV_4x4_Van_So 18'!M240</f>
        <v>0</v>
      </c>
      <c r="D405" s="152">
        <f>'Cooper SUV_4x4_Van_So 18'!J240</f>
        <v>66.084374999999994</v>
      </c>
    </row>
    <row r="406" spans="1:4" x14ac:dyDescent="0.35">
      <c r="A406" s="179" t="str">
        <f>'Cooper SUV_4x4_Van_So 18'!B241</f>
        <v>S080011</v>
      </c>
      <c r="B406" s="174" t="str">
        <f>'Cooper SUV_4x4_Van_So 18'!C241</f>
        <v>215/60R16 C</v>
      </c>
      <c r="C406" s="151">
        <f>'Cooper SUV_4x4_Van_So 18'!M241</f>
        <v>0</v>
      </c>
      <c r="D406" s="152">
        <f>'Cooper SUV_4x4_Van_So 18'!J241</f>
        <v>75.228124999999991</v>
      </c>
    </row>
    <row r="407" spans="1:4" x14ac:dyDescent="0.35">
      <c r="A407" s="180" t="str">
        <f>'Avon PW_CL_STL_ So 18'!B19</f>
        <v>S040011</v>
      </c>
      <c r="B407" s="175" t="str">
        <f>'Avon PW_CL_STL_ So 18'!C19</f>
        <v>155/70R13</v>
      </c>
      <c r="C407" s="155">
        <f>'Avon PW_CL_STL_ So 18'!M19</f>
        <v>0</v>
      </c>
      <c r="D407" s="170">
        <f>'Avon PW_CL_STL_ So 18'!J19</f>
        <v>26.162999999999997</v>
      </c>
    </row>
    <row r="408" spans="1:4" x14ac:dyDescent="0.35">
      <c r="A408" s="180" t="str">
        <f>'Avon PW_CL_STL_ So 18'!B20</f>
        <v>S040012</v>
      </c>
      <c r="B408" s="175" t="str">
        <f>'Avon PW_CL_STL_ So 18'!C20</f>
        <v>165/70R13</v>
      </c>
      <c r="C408" s="155">
        <f>'Avon PW_CL_STL_ So 18'!M20</f>
        <v>0</v>
      </c>
      <c r="D408" s="170">
        <f>'Avon PW_CL_STL_ So 18'!J20</f>
        <v>28.100999999999999</v>
      </c>
    </row>
    <row r="409" spans="1:4" x14ac:dyDescent="0.35">
      <c r="A409" s="180" t="str">
        <f>'Avon PW_CL_STL_ So 18'!B21</f>
        <v>S040013</v>
      </c>
      <c r="B409" s="175" t="str">
        <f>'Avon PW_CL_STL_ So 18'!C21</f>
        <v>175/70R13</v>
      </c>
      <c r="C409" s="155">
        <f>'Avon PW_CL_STL_ So 18'!M21</f>
        <v>0</v>
      </c>
      <c r="D409" s="170">
        <f>'Avon PW_CL_STL_ So 18'!J21</f>
        <v>30.038999999999998</v>
      </c>
    </row>
    <row r="410" spans="1:4" x14ac:dyDescent="0.35">
      <c r="A410" s="180" t="str">
        <f>'Avon PW_CL_STL_ So 18'!B22</f>
        <v>S040017</v>
      </c>
      <c r="B410" s="175" t="str">
        <f>'Avon PW_CL_STL_ So 18'!C22</f>
        <v>165/70R14</v>
      </c>
      <c r="C410" s="155">
        <f>'Avon PW_CL_STL_ So 18'!M22</f>
        <v>0</v>
      </c>
      <c r="D410" s="170">
        <f>'Avon PW_CL_STL_ So 18'!J22</f>
        <v>32.461500000000001</v>
      </c>
    </row>
    <row r="411" spans="1:4" x14ac:dyDescent="0.35">
      <c r="A411" s="180" t="str">
        <f>'Avon PW_CL_STL_ So 18'!B23</f>
        <v>S700017</v>
      </c>
      <c r="B411" s="175" t="str">
        <f>'Avon PW_CL_STL_ So 18'!C23</f>
        <v>165/70R14</v>
      </c>
      <c r="C411" s="155">
        <f>'Avon PW_CL_STL_ So 18'!M23</f>
        <v>0</v>
      </c>
      <c r="D411" s="170">
        <f>'Avon PW_CL_STL_ So 18'!J23</f>
        <v>33.430499999999995</v>
      </c>
    </row>
    <row r="412" spans="1:4" x14ac:dyDescent="0.35">
      <c r="A412" s="180" t="str">
        <f>'Avon PW_CL_STL_ So 18'!B24</f>
        <v>S040098</v>
      </c>
      <c r="B412" s="175" t="str">
        <f>'Avon PW_CL_STL_ So 18'!C24</f>
        <v>165/70R14</v>
      </c>
      <c r="C412" s="155">
        <f>'Avon PW_CL_STL_ So 18'!M24</f>
        <v>0</v>
      </c>
      <c r="D412" s="170">
        <f>'Avon PW_CL_STL_ So 18'!J24</f>
        <v>33.914999999999999</v>
      </c>
    </row>
    <row r="413" spans="1:4" x14ac:dyDescent="0.35">
      <c r="A413" s="180" t="str">
        <f>'Avon PW_CL_STL_ So 18'!B25</f>
        <v>S700098</v>
      </c>
      <c r="B413" s="175" t="str">
        <f>'Avon PW_CL_STL_ So 18'!C25</f>
        <v>165/70R14</v>
      </c>
      <c r="C413" s="155">
        <f>'Avon PW_CL_STL_ So 18'!M25</f>
        <v>0</v>
      </c>
      <c r="D413" s="170">
        <f>'Avon PW_CL_STL_ So 18'!J25</f>
        <v>35.368500000000004</v>
      </c>
    </row>
    <row r="414" spans="1:4" x14ac:dyDescent="0.35">
      <c r="A414" s="180" t="str">
        <f>'Avon PW_CL_STL_ So 18'!B26</f>
        <v>S040019</v>
      </c>
      <c r="B414" s="175" t="str">
        <f>'Avon PW_CL_STL_ So 18'!C26</f>
        <v>175/70R14</v>
      </c>
      <c r="C414" s="155">
        <f>'Avon PW_CL_STL_ So 18'!M26</f>
        <v>0</v>
      </c>
      <c r="D414" s="170">
        <f>'Avon PW_CL_STL_ So 18'!J26</f>
        <v>37.3065</v>
      </c>
    </row>
    <row r="415" spans="1:4" x14ac:dyDescent="0.35">
      <c r="A415" s="180" t="str">
        <f>'Avon PW_CL_STL_ So 18'!B27</f>
        <v>S700114</v>
      </c>
      <c r="B415" s="175" t="str">
        <f>'Avon PW_CL_STL_ So 18'!C27</f>
        <v>175/70R14</v>
      </c>
      <c r="C415" s="155">
        <f>'Avon PW_CL_STL_ So 18'!M27</f>
        <v>0</v>
      </c>
      <c r="D415" s="170">
        <f>'Avon PW_CL_STL_ So 18'!J27</f>
        <v>38.76</v>
      </c>
    </row>
    <row r="416" spans="1:4" x14ac:dyDescent="0.35">
      <c r="A416" s="180" t="str">
        <f>'Avon PW_CL_STL_ So 18'!B28</f>
        <v>S040190</v>
      </c>
      <c r="B416" s="175" t="str">
        <f>'Avon PW_CL_STL_ So 18'!C28</f>
        <v>175/70R14</v>
      </c>
      <c r="C416" s="155">
        <f>'Avon PW_CL_STL_ So 18'!M28</f>
        <v>0</v>
      </c>
      <c r="D416" s="170">
        <f>'Avon PW_CL_STL_ So 18'!J28</f>
        <v>40.213499999999996</v>
      </c>
    </row>
    <row r="417" spans="1:4" x14ac:dyDescent="0.35">
      <c r="A417" s="180" t="str">
        <f>'Avon PW_CL_STL_ So 18'!B29</f>
        <v>S700195</v>
      </c>
      <c r="B417" s="175" t="str">
        <f>'Avon PW_CL_STL_ So 18'!C29</f>
        <v>175/70R14</v>
      </c>
      <c r="C417" s="155">
        <f>'Avon PW_CL_STL_ So 18'!M29</f>
        <v>0</v>
      </c>
      <c r="D417" s="170">
        <f>'Avon PW_CL_STL_ So 18'!J29</f>
        <v>41.666999999999994</v>
      </c>
    </row>
    <row r="418" spans="1:4" x14ac:dyDescent="0.35">
      <c r="A418" s="180" t="str">
        <f>'Avon PW_CL_STL_ So 18'!B30</f>
        <v>S040214</v>
      </c>
      <c r="B418" s="175" t="str">
        <f>'Avon PW_CL_STL_ So 18'!C30</f>
        <v>185/70R14</v>
      </c>
      <c r="C418" s="155">
        <f>'Avon PW_CL_STL_ So 18'!M30</f>
        <v>0</v>
      </c>
      <c r="D418" s="170">
        <f>'Avon PW_CL_STL_ So 18'!J30</f>
        <v>42.636000000000003</v>
      </c>
    </row>
    <row r="419" spans="1:4" x14ac:dyDescent="0.35">
      <c r="A419" s="180" t="str">
        <f>'Avon PW_CL_STL_ So 18'!B31</f>
        <v>S700215</v>
      </c>
      <c r="B419" s="175" t="str">
        <f>'Avon PW_CL_STL_ So 18'!C31</f>
        <v>185/70R14</v>
      </c>
      <c r="C419" s="155">
        <f>'Avon PW_CL_STL_ So 18'!M31</f>
        <v>0</v>
      </c>
      <c r="D419" s="170">
        <f>'Avon PW_CL_STL_ So 18'!J31</f>
        <v>43.604999999999997</v>
      </c>
    </row>
    <row r="420" spans="1:4" x14ac:dyDescent="0.35">
      <c r="A420" s="180" t="str">
        <f>'Avon PW_CL_STL_ So 18'!B32</f>
        <v>S040111</v>
      </c>
      <c r="B420" s="175" t="str">
        <f>'Avon PW_CL_STL_ So 18'!C32</f>
        <v>185/70R14</v>
      </c>
      <c r="C420" s="155">
        <f>'Avon PW_CL_STL_ So 18'!M32</f>
        <v>0</v>
      </c>
      <c r="D420" s="170">
        <f>'Avon PW_CL_STL_ So 18'!J32</f>
        <v>39.728999999999999</v>
      </c>
    </row>
    <row r="421" spans="1:4" x14ac:dyDescent="0.35">
      <c r="A421" s="180" t="str">
        <f>'Avon PW_CL_STL_ So 18'!B33</f>
        <v>S700214</v>
      </c>
      <c r="B421" s="175" t="str">
        <f>'Avon PW_CL_STL_ So 18'!C33</f>
        <v>185/70R14</v>
      </c>
      <c r="C421" s="155">
        <f>'Avon PW_CL_STL_ So 18'!M33</f>
        <v>0</v>
      </c>
      <c r="D421" s="170">
        <f>'Avon PW_CL_STL_ So 18'!J33</f>
        <v>40.698</v>
      </c>
    </row>
    <row r="422" spans="1:4" x14ac:dyDescent="0.35">
      <c r="A422" s="180" t="str">
        <f>'Avon PW_CL_STL_ So 18'!B35</f>
        <v>S040014</v>
      </c>
      <c r="B422" s="175" t="str">
        <f>'Avon PW_CL_STL_ So 18'!C35</f>
        <v>155/65R13</v>
      </c>
      <c r="C422" s="155">
        <f>'Avon PW_CL_STL_ So 18'!M35</f>
        <v>0</v>
      </c>
      <c r="D422" s="170">
        <f>'Avon PW_CL_STL_ So 18'!J35</f>
        <v>29.07</v>
      </c>
    </row>
    <row r="423" spans="1:4" x14ac:dyDescent="0.35">
      <c r="A423" s="180" t="str">
        <f>'Avon PW_CL_STL_ So 18'!B36</f>
        <v>S040015</v>
      </c>
      <c r="B423" s="175" t="str">
        <f>'Avon PW_CL_STL_ So 18'!C36</f>
        <v>165/65R13</v>
      </c>
      <c r="C423" s="155">
        <f>'Avon PW_CL_STL_ So 18'!M36</f>
        <v>0</v>
      </c>
      <c r="D423" s="170">
        <f>'Avon PW_CL_STL_ So 18'!J36</f>
        <v>30.038999999999998</v>
      </c>
    </row>
    <row r="424" spans="1:4" x14ac:dyDescent="0.35">
      <c r="A424" s="180" t="str">
        <f>'Avon PW_CL_STL_ So 18'!B37</f>
        <v>S040016</v>
      </c>
      <c r="B424" s="175" t="str">
        <f>'Avon PW_CL_STL_ So 18'!C37</f>
        <v>175/65R13</v>
      </c>
      <c r="C424" s="155">
        <f>'Avon PW_CL_STL_ So 18'!M37</f>
        <v>0</v>
      </c>
      <c r="D424" s="170">
        <f>'Avon PW_CL_STL_ So 18'!J37</f>
        <v>34.399499999999996</v>
      </c>
    </row>
    <row r="425" spans="1:4" x14ac:dyDescent="0.35">
      <c r="A425" s="180" t="str">
        <f>'Avon PW_CL_STL_ So 18'!B38</f>
        <v>S040112</v>
      </c>
      <c r="B425" s="175" t="str">
        <f>'Avon PW_CL_STL_ So 18'!C38</f>
        <v>155/65R14</v>
      </c>
      <c r="C425" s="155">
        <f>'Avon PW_CL_STL_ So 18'!M38</f>
        <v>0</v>
      </c>
      <c r="D425" s="170">
        <f>'Avon PW_CL_STL_ So 18'!J38</f>
        <v>30.523500000000002</v>
      </c>
    </row>
    <row r="426" spans="1:4" x14ac:dyDescent="0.35">
      <c r="A426" s="180" t="str">
        <f>'Avon PW_CL_STL_ So 18'!B39</f>
        <v>S700011</v>
      </c>
      <c r="B426" s="175" t="str">
        <f>'Avon PW_CL_STL_ So 18'!C39</f>
        <v>155/65R14</v>
      </c>
      <c r="C426" s="155">
        <f>'Avon PW_CL_STL_ So 18'!M39</f>
        <v>0</v>
      </c>
      <c r="D426" s="170">
        <f>'Avon PW_CL_STL_ So 18'!J39</f>
        <v>31.492499999999996</v>
      </c>
    </row>
    <row r="427" spans="1:4" x14ac:dyDescent="0.35">
      <c r="A427" s="180" t="str">
        <f>'Avon PW_CL_STL_ So 18'!B40</f>
        <v>S040113</v>
      </c>
      <c r="B427" s="175" t="str">
        <f>'Avon PW_CL_STL_ So 18'!C40</f>
        <v>165/65R14</v>
      </c>
      <c r="C427" s="155">
        <f>'Avon PW_CL_STL_ So 18'!M40</f>
        <v>0</v>
      </c>
      <c r="D427" s="170">
        <f>'Avon PW_CL_STL_ So 18'!J40</f>
        <v>30.523500000000002</v>
      </c>
    </row>
    <row r="428" spans="1:4" x14ac:dyDescent="0.35">
      <c r="A428" s="180" t="str">
        <f>'Avon PW_CL_STL_ So 18'!B41</f>
        <v>S700015</v>
      </c>
      <c r="B428" s="175" t="str">
        <f>'Avon PW_CL_STL_ So 18'!C41</f>
        <v>165/65R14</v>
      </c>
      <c r="C428" s="155">
        <f>'Avon PW_CL_STL_ So 18'!M41</f>
        <v>0</v>
      </c>
      <c r="D428" s="170">
        <f>'Avon PW_CL_STL_ So 18'!J41</f>
        <v>31.492499999999996</v>
      </c>
    </row>
    <row r="429" spans="1:4" x14ac:dyDescent="0.35">
      <c r="A429" s="180" t="str">
        <f>'Avon PW_CL_STL_ So 18'!B42</f>
        <v>S040215</v>
      </c>
      <c r="B429" s="175" t="str">
        <f>'Avon PW_CL_STL_ So 18'!C42</f>
        <v>175/65R14</v>
      </c>
      <c r="C429" s="155">
        <f>'Avon PW_CL_STL_ So 18'!M42</f>
        <v>0</v>
      </c>
      <c r="D429" s="170">
        <f>'Avon PW_CL_STL_ So 18'!J42</f>
        <v>39.244500000000002</v>
      </c>
    </row>
    <row r="430" spans="1:4" x14ac:dyDescent="0.35">
      <c r="A430" s="180" t="str">
        <f>'Avon PW_CL_STL_ So 18'!B43</f>
        <v>S700110</v>
      </c>
      <c r="B430" s="175" t="str">
        <f>'Avon PW_CL_STL_ So 18'!C43</f>
        <v>175/65R14</v>
      </c>
      <c r="C430" s="155">
        <f>'Avon PW_CL_STL_ So 18'!M43</f>
        <v>0</v>
      </c>
      <c r="D430" s="170">
        <f>'Avon PW_CL_STL_ So 18'!J43</f>
        <v>40.213499999999996</v>
      </c>
    </row>
    <row r="431" spans="1:4" x14ac:dyDescent="0.35">
      <c r="A431" s="180" t="str">
        <f>'Avon PW_CL_STL_ So 18'!B44</f>
        <v>S040114</v>
      </c>
      <c r="B431" s="175" t="str">
        <f>'Avon PW_CL_STL_ So 18'!C44</f>
        <v>175/65R14</v>
      </c>
      <c r="C431" s="155">
        <f>'Avon PW_CL_STL_ So 18'!M44</f>
        <v>0</v>
      </c>
      <c r="D431" s="170">
        <f>'Avon PW_CL_STL_ So 18'!J44</f>
        <v>30.235936507936504</v>
      </c>
    </row>
    <row r="432" spans="1:4" x14ac:dyDescent="0.35">
      <c r="A432" s="180" t="str">
        <f>'Avon PW_CL_STL_ So 18'!B45</f>
        <v>S700019</v>
      </c>
      <c r="B432" s="175" t="str">
        <f>'Avon PW_CL_STL_ So 18'!C45</f>
        <v>175/65R14</v>
      </c>
      <c r="C432" s="155">
        <f>'Avon PW_CL_STL_ So 18'!M45</f>
        <v>0</v>
      </c>
      <c r="D432" s="170">
        <f>'Avon PW_CL_STL_ So 18'!J45</f>
        <v>32.461500000000001</v>
      </c>
    </row>
    <row r="433" spans="1:4" x14ac:dyDescent="0.35">
      <c r="A433" s="180" t="str">
        <f>'Avon PW_CL_STL_ So 18'!B46</f>
        <v>S040195</v>
      </c>
      <c r="B433" s="175" t="str">
        <f>'Avon PW_CL_STL_ So 18'!C46</f>
        <v>175/65R14</v>
      </c>
      <c r="C433" s="155">
        <f>'Avon PW_CL_STL_ So 18'!M46</f>
        <v>0</v>
      </c>
      <c r="D433" s="170">
        <f>'Avon PW_CL_STL_ So 18'!J46</f>
        <v>35.853000000000002</v>
      </c>
    </row>
    <row r="434" spans="1:4" x14ac:dyDescent="0.35">
      <c r="A434" s="180" t="str">
        <f>'Avon PW_CL_STL_ So 18'!B47</f>
        <v>S700191</v>
      </c>
      <c r="B434" s="175" t="str">
        <f>'Avon PW_CL_STL_ So 18'!C47</f>
        <v>175/65R14</v>
      </c>
      <c r="C434" s="155">
        <f>'Avon PW_CL_STL_ So 18'!M47</f>
        <v>0</v>
      </c>
      <c r="D434" s="170">
        <f>'Avon PW_CL_STL_ So 18'!J47</f>
        <v>36.821999999999996</v>
      </c>
    </row>
    <row r="435" spans="1:4" x14ac:dyDescent="0.35">
      <c r="A435" s="180" t="str">
        <f>'Avon PW_CL_STL_ So 18'!B48</f>
        <v>S040216</v>
      </c>
      <c r="B435" s="175" t="str">
        <f>'Avon PW_CL_STL_ So 18'!C48</f>
        <v>185/65R14</v>
      </c>
      <c r="C435" s="155">
        <f>'Avon PW_CL_STL_ So 18'!M48</f>
        <v>0</v>
      </c>
      <c r="D435" s="170">
        <f>'Avon PW_CL_STL_ So 18'!J48</f>
        <v>39.728999999999999</v>
      </c>
    </row>
    <row r="436" spans="1:4" x14ac:dyDescent="0.35">
      <c r="A436" s="180" t="str">
        <f>'Avon PW_CL_STL_ So 18'!B49</f>
        <v>S700210</v>
      </c>
      <c r="B436" s="175" t="str">
        <f>'Avon PW_CL_STL_ So 18'!C49</f>
        <v>185/65R14</v>
      </c>
      <c r="C436" s="155">
        <f>'Avon PW_CL_STL_ So 18'!M49</f>
        <v>0</v>
      </c>
      <c r="D436" s="170">
        <f>'Avon PW_CL_STL_ So 18'!J49</f>
        <v>40.698</v>
      </c>
    </row>
    <row r="437" spans="1:4" x14ac:dyDescent="0.35">
      <c r="A437" s="180" t="str">
        <f>'Avon PW_CL_STL_ So 18'!B50</f>
        <v>S040116</v>
      </c>
      <c r="B437" s="175" t="str">
        <f>'Avon PW_CL_STL_ So 18'!C50</f>
        <v>185/65R14</v>
      </c>
      <c r="C437" s="155">
        <f>'Avon PW_CL_STL_ So 18'!M50</f>
        <v>0</v>
      </c>
      <c r="D437" s="170">
        <f>'Avon PW_CL_STL_ So 18'!J50</f>
        <v>34.399499999999996</v>
      </c>
    </row>
    <row r="438" spans="1:4" x14ac:dyDescent="0.35">
      <c r="A438" s="180" t="str">
        <f>'Avon PW_CL_STL_ So 18'!B51</f>
        <v>S700119</v>
      </c>
      <c r="B438" s="175" t="str">
        <f>'Avon PW_CL_STL_ So 18'!C51</f>
        <v>185/65R14</v>
      </c>
      <c r="C438" s="155">
        <f>'Avon PW_CL_STL_ So 18'!M51</f>
        <v>0</v>
      </c>
      <c r="D438" s="170">
        <f>'Avon PW_CL_STL_ So 18'!J51</f>
        <v>35.853000000000002</v>
      </c>
    </row>
    <row r="439" spans="1:4" x14ac:dyDescent="0.35">
      <c r="A439" s="180" t="str">
        <f>'Avon PW_CL_STL_ So 18'!B52</f>
        <v>S040119</v>
      </c>
      <c r="B439" s="175" t="str">
        <f>'Avon PW_CL_STL_ So 18'!C52</f>
        <v>165/65R15</v>
      </c>
      <c r="C439" s="155">
        <f>'Avon PW_CL_STL_ So 18'!M52</f>
        <v>0</v>
      </c>
      <c r="D439" s="170">
        <f>'Avon PW_CL_STL_ So 18'!J52</f>
        <v>37.3065</v>
      </c>
    </row>
    <row r="440" spans="1:4" x14ac:dyDescent="0.35">
      <c r="A440" s="180" t="str">
        <f>'Avon PW_CL_STL_ So 18'!B53</f>
        <v>S700016</v>
      </c>
      <c r="B440" s="175" t="str">
        <f>'Avon PW_CL_STL_ So 18'!C53</f>
        <v>165/65R15</v>
      </c>
      <c r="C440" s="155">
        <f>'Avon PW_CL_STL_ So 18'!M53</f>
        <v>0</v>
      </c>
      <c r="D440" s="170">
        <f>'Avon PW_CL_STL_ So 18'!J53</f>
        <v>38.76</v>
      </c>
    </row>
    <row r="441" spans="1:4" x14ac:dyDescent="0.35">
      <c r="A441" s="180" t="str">
        <f>'Avon PW_CL_STL_ So 18'!B54</f>
        <v>S040219</v>
      </c>
      <c r="B441" s="175" t="str">
        <f>'Avon PW_CL_STL_ So 18'!C54</f>
        <v>175/65R15</v>
      </c>
      <c r="C441" s="155">
        <f>'Avon PW_CL_STL_ So 18'!M54</f>
        <v>0</v>
      </c>
      <c r="D441" s="170">
        <f>'Avon PW_CL_STL_ So 18'!J54</f>
        <v>40.698</v>
      </c>
    </row>
    <row r="442" spans="1:4" x14ac:dyDescent="0.35">
      <c r="A442" s="180" t="str">
        <f>'Avon PW_CL_STL_ So 18'!B55</f>
        <v>S700113</v>
      </c>
      <c r="B442" s="175" t="str">
        <f>'Avon PW_CL_STL_ So 18'!C55</f>
        <v>175/65R15</v>
      </c>
      <c r="C442" s="155">
        <f>'Avon PW_CL_STL_ So 18'!M55</f>
        <v>0</v>
      </c>
      <c r="D442" s="170">
        <f>'Avon PW_CL_STL_ So 18'!J55</f>
        <v>42.151499999999999</v>
      </c>
    </row>
    <row r="443" spans="1:4" x14ac:dyDescent="0.35">
      <c r="A443" s="180" t="str">
        <f>'Avon PW_CL_STL_ So 18'!B56</f>
        <v>S040210</v>
      </c>
      <c r="B443" s="175" t="str">
        <f>'Avon PW_CL_STL_ So 18'!C56</f>
        <v>175/65R15</v>
      </c>
      <c r="C443" s="155">
        <f>'Avon PW_CL_STL_ So 18'!M56</f>
        <v>0</v>
      </c>
      <c r="D443" s="170">
        <f>'Avon PW_CL_STL_ So 18'!J56</f>
        <v>36.821999999999996</v>
      </c>
    </row>
    <row r="444" spans="1:4" x14ac:dyDescent="0.35">
      <c r="A444" s="180" t="str">
        <f>'Avon PW_CL_STL_ So 18'!B57</f>
        <v>S700112</v>
      </c>
      <c r="B444" s="175" t="str">
        <f>'Avon PW_CL_STL_ So 18'!C57</f>
        <v>175/65R15</v>
      </c>
      <c r="C444" s="155">
        <f>'Avon PW_CL_STL_ So 18'!M57</f>
        <v>0</v>
      </c>
      <c r="D444" s="170">
        <f>'Avon PW_CL_STL_ So 18'!J57</f>
        <v>38.275499999999994</v>
      </c>
    </row>
    <row r="445" spans="1:4" x14ac:dyDescent="0.35">
      <c r="A445" s="180" t="str">
        <f>'Avon PW_CL_STL_ So 18'!B58</f>
        <v>S040310</v>
      </c>
      <c r="B445" s="175" t="str">
        <f>'Avon PW_CL_STL_ So 18'!C58</f>
        <v>185/65R15</v>
      </c>
      <c r="C445" s="155">
        <f>'Avon PW_CL_STL_ So 18'!M58</f>
        <v>0</v>
      </c>
      <c r="D445" s="170">
        <f>'Avon PW_CL_STL_ So 18'!J58</f>
        <v>38.275499999999994</v>
      </c>
    </row>
    <row r="446" spans="1:4" x14ac:dyDescent="0.35">
      <c r="A446" s="180" t="str">
        <f>'Avon PW_CL_STL_ So 18'!B59</f>
        <v>S700212</v>
      </c>
      <c r="B446" s="175" t="str">
        <f>'Avon PW_CL_STL_ So 18'!C59</f>
        <v>185/65R15</v>
      </c>
      <c r="C446" s="155">
        <f>'Avon PW_CL_STL_ So 18'!M59</f>
        <v>0</v>
      </c>
      <c r="D446" s="170">
        <f>'Avon PW_CL_STL_ So 18'!J59</f>
        <v>39.244500000000002</v>
      </c>
    </row>
    <row r="447" spans="1:4" x14ac:dyDescent="0.35">
      <c r="A447" s="180" t="str">
        <f>'Avon PW_CL_STL_ So 18'!B60</f>
        <v>S040211</v>
      </c>
      <c r="B447" s="175" t="str">
        <f>'Avon PW_CL_STL_ So 18'!C60</f>
        <v>185/65R15</v>
      </c>
      <c r="C447" s="155">
        <f>'Avon PW_CL_STL_ So 18'!M60</f>
        <v>0</v>
      </c>
      <c r="D447" s="170">
        <f>'Avon PW_CL_STL_ So 18'!J60</f>
        <v>36.821999999999996</v>
      </c>
    </row>
    <row r="448" spans="1:4" x14ac:dyDescent="0.35">
      <c r="A448" s="180" t="str">
        <f>'Avon PW_CL_STL_ So 18'!B61</f>
        <v>S700211</v>
      </c>
      <c r="B448" s="175" t="str">
        <f>'Avon PW_CL_STL_ So 18'!C61</f>
        <v>185/65R15</v>
      </c>
      <c r="C448" s="155">
        <f>'Avon PW_CL_STL_ So 18'!M61</f>
        <v>0</v>
      </c>
      <c r="D448" s="170">
        <f>'Avon PW_CL_STL_ So 18'!J61</f>
        <v>38.275499999999994</v>
      </c>
    </row>
    <row r="449" spans="1:4" x14ac:dyDescent="0.35">
      <c r="A449" s="180" t="str">
        <f>'Avon PW_CL_STL_ So 18'!B62</f>
        <v>S040091</v>
      </c>
      <c r="B449" s="175" t="str">
        <f>'Avon PW_CL_STL_ So 18'!C62</f>
        <v>185/65R15</v>
      </c>
      <c r="C449" s="155">
        <f>'Avon PW_CL_STL_ So 18'!M62</f>
        <v>0</v>
      </c>
      <c r="D449" s="170">
        <f>'Avon PW_CL_STL_ So 18'!J62</f>
        <v>37.3065</v>
      </c>
    </row>
    <row r="450" spans="1:4" x14ac:dyDescent="0.35">
      <c r="A450" s="180" t="str">
        <f>'Avon PW_CL_STL_ So 18'!B63</f>
        <v>S700293</v>
      </c>
      <c r="B450" s="175" t="str">
        <f>'Avon PW_CL_STL_ So 18'!C63</f>
        <v>185/65R15</v>
      </c>
      <c r="C450" s="155">
        <f>'Avon PW_CL_STL_ So 18'!M63</f>
        <v>0</v>
      </c>
      <c r="D450" s="170">
        <f>'Avon PW_CL_STL_ So 18'!J63</f>
        <v>38.76</v>
      </c>
    </row>
    <row r="451" spans="1:4" x14ac:dyDescent="0.35">
      <c r="A451" s="180" t="str">
        <f>'Avon PW_CL_STL_ So 18'!B64</f>
        <v>S040311</v>
      </c>
      <c r="B451" s="175" t="str">
        <f>'Avon PW_CL_STL_ So 18'!C64</f>
        <v>195/65R15</v>
      </c>
      <c r="C451" s="155">
        <f>'Avon PW_CL_STL_ So 18'!M64</f>
        <v>0</v>
      </c>
      <c r="D451" s="170">
        <f>'Avon PW_CL_STL_ So 18'!J64</f>
        <v>38.275499999999994</v>
      </c>
    </row>
    <row r="452" spans="1:4" x14ac:dyDescent="0.35">
      <c r="A452" s="180" t="str">
        <f>'Avon PW_CL_STL_ So 18'!B65</f>
        <v>S700218</v>
      </c>
      <c r="B452" s="175" t="str">
        <f>'Avon PW_CL_STL_ So 18'!C65</f>
        <v>195/65R15</v>
      </c>
      <c r="C452" s="155">
        <f>'Avon PW_CL_STL_ So 18'!M65</f>
        <v>0</v>
      </c>
      <c r="D452" s="170">
        <f>'Avon PW_CL_STL_ So 18'!J65</f>
        <v>39.244500000000002</v>
      </c>
    </row>
    <row r="453" spans="1:4" x14ac:dyDescent="0.35">
      <c r="A453" s="180" t="str">
        <f>'Avon PW_CL_STL_ So 18'!B66</f>
        <v>S040212</v>
      </c>
      <c r="B453" s="175" t="str">
        <f>'Avon PW_CL_STL_ So 18'!C66</f>
        <v>195/65R15</v>
      </c>
      <c r="C453" s="155">
        <f>'Avon PW_CL_STL_ So 18'!M66</f>
        <v>0</v>
      </c>
      <c r="D453" s="170">
        <f>'Avon PW_CL_STL_ So 18'!J66</f>
        <v>38.275499999999994</v>
      </c>
    </row>
    <row r="454" spans="1:4" x14ac:dyDescent="0.35">
      <c r="A454" s="180" t="str">
        <f>'Avon PW_CL_STL_ So 18'!B67</f>
        <v>S700217</v>
      </c>
      <c r="B454" s="175" t="str">
        <f>'Avon PW_CL_STL_ So 18'!C67</f>
        <v>195/65R15</v>
      </c>
      <c r="C454" s="155">
        <f>'Avon PW_CL_STL_ So 18'!M67</f>
        <v>0</v>
      </c>
      <c r="D454" s="170">
        <f>'Avon PW_CL_STL_ So 18'!J67</f>
        <v>39.244500000000002</v>
      </c>
    </row>
    <row r="455" spans="1:4" x14ac:dyDescent="0.35">
      <c r="A455" s="180" t="str">
        <f>'Avon PW_CL_STL_ So 18'!B68</f>
        <v>S460017</v>
      </c>
      <c r="B455" s="175" t="str">
        <f>'Avon PW_CL_STL_ So 18'!C68</f>
        <v>195/65R15</v>
      </c>
      <c r="C455" s="155">
        <f>'Avon PW_CL_STL_ So 18'!M68</f>
        <v>0</v>
      </c>
      <c r="D455" s="170">
        <f>'Avon PW_CL_STL_ So 18'!J68</f>
        <v>37.789592592592598</v>
      </c>
    </row>
    <row r="456" spans="1:4" x14ac:dyDescent="0.35">
      <c r="A456" s="180" t="str">
        <f>'Avon PW_CL_STL_ So 18'!B69</f>
        <v>S040392</v>
      </c>
      <c r="B456" s="175" t="str">
        <f>'Avon PW_CL_STL_ So 18'!C69</f>
        <v>195/65R15</v>
      </c>
      <c r="C456" s="155">
        <f>'Avon PW_CL_STL_ So 18'!M69</f>
        <v>0</v>
      </c>
      <c r="D456" s="170">
        <f>'Avon PW_CL_STL_ So 18'!J69</f>
        <v>45.058499999999995</v>
      </c>
    </row>
    <row r="457" spans="1:4" x14ac:dyDescent="0.35">
      <c r="A457" s="180" t="str">
        <f>'Avon PW_CL_STL_ So 18'!B70</f>
        <v>S700390</v>
      </c>
      <c r="B457" s="175" t="str">
        <f>'Avon PW_CL_STL_ So 18'!C70</f>
        <v>195/65R15</v>
      </c>
      <c r="C457" s="155">
        <f>'Avon PW_CL_STL_ So 18'!M70</f>
        <v>0</v>
      </c>
      <c r="D457" s="170">
        <f>'Avon PW_CL_STL_ So 18'!J70</f>
        <v>46.027500000000003</v>
      </c>
    </row>
    <row r="458" spans="1:4" x14ac:dyDescent="0.35">
      <c r="A458" s="180" t="str">
        <f>'Avon PW_CL_STL_ So 18'!B71</f>
        <v>S040293</v>
      </c>
      <c r="B458" s="175" t="str">
        <f>'Avon PW_CL_STL_ So 18'!C71</f>
        <v>195/65R15</v>
      </c>
      <c r="C458" s="155">
        <f>'Avon PW_CL_STL_ So 18'!M71</f>
        <v>0</v>
      </c>
      <c r="D458" s="170">
        <f>'Avon PW_CL_STL_ So 18'!J71</f>
        <v>42.636000000000003</v>
      </c>
    </row>
    <row r="459" spans="1:4" x14ac:dyDescent="0.35">
      <c r="A459" s="180" t="str">
        <f>'Avon PW_CL_STL_ So 18'!B72</f>
        <v>S700299</v>
      </c>
      <c r="B459" s="175" t="str">
        <f>'Avon PW_CL_STL_ So 18'!C72</f>
        <v>195/65R15</v>
      </c>
      <c r="C459" s="155">
        <f>'Avon PW_CL_STL_ So 18'!M72</f>
        <v>0</v>
      </c>
      <c r="D459" s="170">
        <f>'Avon PW_CL_STL_ So 18'!J72</f>
        <v>43.604999999999997</v>
      </c>
    </row>
    <row r="460" spans="1:4" x14ac:dyDescent="0.35">
      <c r="A460" s="180" t="str">
        <f>'Avon PW_CL_STL_ So 18'!B73</f>
        <v>S040317</v>
      </c>
      <c r="B460" s="175" t="str">
        <f>'Avon PW_CL_STL_ So 18'!C73</f>
        <v>205/65R15</v>
      </c>
      <c r="C460" s="155">
        <f>'Avon PW_CL_STL_ So 18'!M73</f>
        <v>0</v>
      </c>
      <c r="D460" s="170">
        <f>'Avon PW_CL_STL_ So 18'!J73</f>
        <v>52.325999999999993</v>
      </c>
    </row>
    <row r="461" spans="1:4" x14ac:dyDescent="0.35">
      <c r="A461" s="180" t="str">
        <f>'Avon PW_CL_STL_ So 18'!B74</f>
        <v>S460018</v>
      </c>
      <c r="B461" s="175" t="str">
        <f>'Avon PW_CL_STL_ So 18'!C74</f>
        <v>205/65R15</v>
      </c>
      <c r="C461" s="155">
        <f>'Avon PW_CL_STL_ So 18'!M74</f>
        <v>0</v>
      </c>
      <c r="D461" s="170">
        <f>'Avon PW_CL_STL_ So 18'!J74</f>
        <v>54.264000000000003</v>
      </c>
    </row>
    <row r="462" spans="1:4" x14ac:dyDescent="0.35">
      <c r="A462" s="180" t="str">
        <f>'Avon PW_CL_STL_ So 18'!B76</f>
        <v>S040217</v>
      </c>
      <c r="B462" s="175" t="str">
        <f>'Avon PW_CL_STL_ So 18'!C76</f>
        <v>165/60R14</v>
      </c>
      <c r="C462" s="155">
        <f>'Avon PW_CL_STL_ So 18'!M76</f>
        <v>0</v>
      </c>
      <c r="D462" s="170">
        <f>'Avon PW_CL_STL_ So 18'!J76</f>
        <v>39.728999999999999</v>
      </c>
    </row>
    <row r="463" spans="1:4" x14ac:dyDescent="0.35">
      <c r="A463" s="180" t="str">
        <f>'Avon PW_CL_STL_ So 18'!B77</f>
        <v>S700013</v>
      </c>
      <c r="B463" s="175" t="str">
        <f>'Avon PW_CL_STL_ So 18'!C77</f>
        <v>165/60R14</v>
      </c>
      <c r="C463" s="155">
        <f>'Avon PW_CL_STL_ So 18'!M77</f>
        <v>0</v>
      </c>
      <c r="D463" s="170">
        <f>'Avon PW_CL_STL_ So 18'!J77</f>
        <v>40.698</v>
      </c>
    </row>
    <row r="464" spans="1:4" x14ac:dyDescent="0.35">
      <c r="A464" s="180" t="str">
        <f>'Avon PW_CL_STL_ So 18'!B78</f>
        <v>S040117</v>
      </c>
      <c r="B464" s="175" t="str">
        <f>'Avon PW_CL_STL_ So 18'!C78</f>
        <v>165/60R14</v>
      </c>
      <c r="C464" s="155">
        <f>'Avon PW_CL_STL_ So 18'!M78</f>
        <v>0</v>
      </c>
      <c r="D464" s="170">
        <f>'Avon PW_CL_STL_ So 18'!J78</f>
        <v>36.337499999999999</v>
      </c>
    </row>
    <row r="465" spans="1:4" x14ac:dyDescent="0.35">
      <c r="A465" s="180" t="str">
        <f>'Avon PW_CL_STL_ So 18'!B79</f>
        <v>S700012</v>
      </c>
      <c r="B465" s="175" t="str">
        <f>'Avon PW_CL_STL_ So 18'!C79</f>
        <v>165/60R14</v>
      </c>
      <c r="C465" s="155">
        <f>'Avon PW_CL_STL_ So 18'!M79</f>
        <v>0</v>
      </c>
      <c r="D465" s="170">
        <f>'Avon PW_CL_STL_ So 18'!J79</f>
        <v>37.3065</v>
      </c>
    </row>
    <row r="466" spans="1:4" x14ac:dyDescent="0.35">
      <c r="A466" s="180" t="str">
        <f>'Avon PW_CL_STL_ So 18'!B80</f>
        <v>S040218</v>
      </c>
      <c r="B466" s="175" t="str">
        <f>'Avon PW_CL_STL_ So 18'!C80</f>
        <v>185/60R14</v>
      </c>
      <c r="C466" s="155">
        <f>'Avon PW_CL_STL_ So 18'!M80</f>
        <v>0</v>
      </c>
      <c r="D466" s="170">
        <f>'Avon PW_CL_STL_ So 18'!J80</f>
        <v>34.399499999999996</v>
      </c>
    </row>
    <row r="467" spans="1:4" x14ac:dyDescent="0.35">
      <c r="A467" s="180" t="str">
        <f>'Avon PW_CL_STL_ So 18'!B81</f>
        <v>S700116</v>
      </c>
      <c r="B467" s="175" t="str">
        <f>'Avon PW_CL_STL_ So 18'!C81</f>
        <v>185/60R14</v>
      </c>
      <c r="C467" s="155">
        <f>'Avon PW_CL_STL_ So 18'!M81</f>
        <v>0</v>
      </c>
      <c r="D467" s="170">
        <f>'Avon PW_CL_STL_ So 18'!J81</f>
        <v>35.853000000000002</v>
      </c>
    </row>
    <row r="468" spans="1:4" x14ac:dyDescent="0.35">
      <c r="A468" s="180" t="str">
        <f>'Avon PW_CL_STL_ So 18'!B82</f>
        <v>S040118</v>
      </c>
      <c r="B468" s="175" t="str">
        <f>'Avon PW_CL_STL_ So 18'!C82</f>
        <v>185/60R14</v>
      </c>
      <c r="C468" s="155">
        <f>'Avon PW_CL_STL_ So 18'!M82</f>
        <v>0</v>
      </c>
      <c r="D468" s="170">
        <f>'Avon PW_CL_STL_ So 18'!J82</f>
        <v>33.430499999999995</v>
      </c>
    </row>
    <row r="469" spans="1:4" x14ac:dyDescent="0.35">
      <c r="A469" s="180" t="str">
        <f>'Avon PW_CL_STL_ So 18'!B83</f>
        <v>S700014</v>
      </c>
      <c r="B469" s="175" t="str">
        <f>'Avon PW_CL_STL_ So 18'!C83</f>
        <v>165/60R15</v>
      </c>
      <c r="C469" s="155">
        <f>'Avon PW_CL_STL_ So 18'!M83</f>
        <v>0</v>
      </c>
      <c r="D469" s="170">
        <f>'Avon PW_CL_STL_ So 18'!J83</f>
        <v>40.698</v>
      </c>
    </row>
    <row r="470" spans="1:4" x14ac:dyDescent="0.35">
      <c r="A470" s="180" t="str">
        <f>'Avon PW_CL_STL_ So 18'!B84</f>
        <v>S040313</v>
      </c>
      <c r="B470" s="175" t="str">
        <f>'Avon PW_CL_STL_ So 18'!C84</f>
        <v>185/60R15</v>
      </c>
      <c r="C470" s="155">
        <f>'Avon PW_CL_STL_ So 18'!M84</f>
        <v>0</v>
      </c>
      <c r="D470" s="170">
        <f>'Avon PW_CL_STL_ So 18'!J84</f>
        <v>39.728999999999999</v>
      </c>
    </row>
    <row r="471" spans="1:4" x14ac:dyDescent="0.35">
      <c r="A471" s="180" t="str">
        <f>'Avon PW_CL_STL_ So 18'!B85</f>
        <v>S700117</v>
      </c>
      <c r="B471" s="175" t="str">
        <f>'Avon PW_CL_STL_ So 18'!C85</f>
        <v>185/60R15</v>
      </c>
      <c r="C471" s="155">
        <f>'Avon PW_CL_STL_ So 18'!M85</f>
        <v>0</v>
      </c>
      <c r="D471" s="170">
        <f>'Avon PW_CL_STL_ So 18'!J85</f>
        <v>40.698</v>
      </c>
    </row>
    <row r="472" spans="1:4" x14ac:dyDescent="0.35">
      <c r="A472" s="180" t="str">
        <f>'Avon PW_CL_STL_ So 18'!B86</f>
        <v>S040393</v>
      </c>
      <c r="B472" s="175" t="str">
        <f>'Avon PW_CL_STL_ So 18'!C86</f>
        <v>185/60R15</v>
      </c>
      <c r="C472" s="155">
        <f>'Avon PW_CL_STL_ So 18'!M86</f>
        <v>0</v>
      </c>
      <c r="D472" s="170">
        <f>'Avon PW_CL_STL_ So 18'!J86</f>
        <v>45.058499999999995</v>
      </c>
    </row>
    <row r="473" spans="1:4" x14ac:dyDescent="0.35">
      <c r="A473" s="180" t="str">
        <f>'Avon PW_CL_STL_ So 18'!B87</f>
        <v>S700198</v>
      </c>
      <c r="B473" s="175" t="str">
        <f>'Avon PW_CL_STL_ So 18'!C87</f>
        <v>185/60R15</v>
      </c>
      <c r="C473" s="155">
        <f>'Avon PW_CL_STL_ So 18'!M87</f>
        <v>0</v>
      </c>
      <c r="D473" s="170">
        <f>'Avon PW_CL_STL_ So 18'!J87</f>
        <v>46.027500000000003</v>
      </c>
    </row>
    <row r="474" spans="1:4" x14ac:dyDescent="0.35">
      <c r="A474" s="180" t="str">
        <f>'Avon PW_CL_STL_ So 18'!B88</f>
        <v>S040314</v>
      </c>
      <c r="B474" s="175" t="str">
        <f>'Avon PW_CL_STL_ So 18'!C88</f>
        <v>195/60R15</v>
      </c>
      <c r="C474" s="155">
        <f>'Avon PW_CL_STL_ So 18'!M88</f>
        <v>0</v>
      </c>
      <c r="D474" s="170">
        <f>'Avon PW_CL_STL_ So 18'!J88</f>
        <v>40.698</v>
      </c>
    </row>
    <row r="475" spans="1:4" x14ac:dyDescent="0.35">
      <c r="A475" s="180" t="str">
        <f>'Avon PW_CL_STL_ So 18'!B89</f>
        <v>S700216</v>
      </c>
      <c r="B475" s="175" t="str">
        <f>'Avon PW_CL_STL_ So 18'!C89</f>
        <v>195/60R15</v>
      </c>
      <c r="C475" s="155">
        <f>'Avon PW_CL_STL_ So 18'!M89</f>
        <v>0</v>
      </c>
      <c r="D475" s="170">
        <f>'Avon PW_CL_STL_ So 18'!J89</f>
        <v>42.151499999999999</v>
      </c>
    </row>
    <row r="476" spans="1:4" x14ac:dyDescent="0.35">
      <c r="A476" s="180" t="str">
        <f>'Avon PW_CL_STL_ So 18'!B90</f>
        <v>S460013</v>
      </c>
      <c r="B476" s="175" t="str">
        <f>'Avon PW_CL_STL_ So 18'!C90</f>
        <v>195/60R15</v>
      </c>
      <c r="C476" s="155">
        <f>'Avon PW_CL_STL_ So 18'!M90</f>
        <v>0</v>
      </c>
      <c r="D476" s="170">
        <f>'Avon PW_CL_STL_ So 18'!J90</f>
        <v>45.542999999999999</v>
      </c>
    </row>
    <row r="477" spans="1:4" x14ac:dyDescent="0.35">
      <c r="A477" s="180" t="str">
        <f>'Avon PW_CL_STL_ So 18'!B91</f>
        <v>S040315</v>
      </c>
      <c r="B477" s="175" t="str">
        <f>'Avon PW_CL_STL_ So 18'!C91</f>
        <v>205/60R15</v>
      </c>
      <c r="C477" s="155">
        <f>'Avon PW_CL_STL_ So 18'!M91</f>
        <v>0</v>
      </c>
      <c r="D477" s="170">
        <f>'Avon PW_CL_STL_ So 18'!J91</f>
        <v>48.449999999999996</v>
      </c>
    </row>
    <row r="478" spans="1:4" x14ac:dyDescent="0.35">
      <c r="A478" s="180" t="str">
        <f>'Avon PW_CL_STL_ So 18'!B92</f>
        <v>S460014</v>
      </c>
      <c r="B478" s="175" t="str">
        <f>'Avon PW_CL_STL_ So 18'!C92</f>
        <v>205/60R15</v>
      </c>
      <c r="C478" s="155">
        <f>'Avon PW_CL_STL_ So 18'!M92</f>
        <v>0</v>
      </c>
      <c r="D478" s="170">
        <f>'Avon PW_CL_STL_ So 18'!J92</f>
        <v>50.387999999999998</v>
      </c>
    </row>
    <row r="479" spans="1:4" x14ac:dyDescent="0.35">
      <c r="A479" s="180" t="str">
        <f>'Avon PW_CL_STL_ So 18'!B93</f>
        <v>S040395</v>
      </c>
      <c r="B479" s="175" t="str">
        <f>'Avon PW_CL_STL_ So 18'!C93</f>
        <v>205/60R15</v>
      </c>
      <c r="C479" s="155">
        <f>'Avon PW_CL_STL_ So 18'!M93</f>
        <v>0</v>
      </c>
      <c r="D479" s="170">
        <f>'Avon PW_CL_STL_ So 18'!J93</f>
        <v>50.872500000000002</v>
      </c>
    </row>
    <row r="480" spans="1:4" x14ac:dyDescent="0.35">
      <c r="A480" s="180" t="str">
        <f>'Avon PW_CL_STL_ So 18'!B94</f>
        <v>S460210</v>
      </c>
      <c r="B480" s="175" t="str">
        <f>'Avon PW_CL_STL_ So 18'!C94</f>
        <v>195/60R16</v>
      </c>
      <c r="C480" s="155">
        <f>'Avon PW_CL_STL_ So 18'!M94</f>
        <v>0</v>
      </c>
      <c r="D480" s="170">
        <f>'Avon PW_CL_STL_ So 18'!J94</f>
        <v>62.500500000000002</v>
      </c>
    </row>
    <row r="481" spans="1:4" x14ac:dyDescent="0.35">
      <c r="A481" s="180" t="str">
        <f>'Avon PW_CL_STL_ So 18'!B95</f>
        <v>S040316</v>
      </c>
      <c r="B481" s="175" t="str">
        <f>'Avon PW_CL_STL_ So 18'!C95</f>
        <v>205/60R16</v>
      </c>
      <c r="C481" s="155">
        <f>'Avon PW_CL_STL_ So 18'!M95</f>
        <v>0</v>
      </c>
      <c r="D481" s="170">
        <f>'Avon PW_CL_STL_ So 18'!J95</f>
        <v>52.325999999999993</v>
      </c>
    </row>
    <row r="482" spans="1:4" x14ac:dyDescent="0.35">
      <c r="A482" s="180" t="str">
        <f>'Avon PW_CL_STL_ So 18'!B96</f>
        <v>S460096</v>
      </c>
      <c r="B482" s="175" t="str">
        <f>'Avon PW_CL_STL_ So 18'!C96</f>
        <v>205/60R16</v>
      </c>
      <c r="C482" s="155">
        <f>'Avon PW_CL_STL_ So 18'!M96</f>
        <v>0</v>
      </c>
      <c r="D482" s="170">
        <f>'Avon PW_CL_STL_ So 18'!J96</f>
        <v>64.438499999999991</v>
      </c>
    </row>
    <row r="483" spans="1:4" x14ac:dyDescent="0.35">
      <c r="A483" s="180" t="str">
        <f>'Avon PW_CL_STL_ So 18'!B97</f>
        <v>S460099</v>
      </c>
      <c r="B483" s="175" t="str">
        <f>'Avon PW_CL_STL_ So 18'!C97</f>
        <v>215/60R16</v>
      </c>
      <c r="C483" s="155">
        <f>'Avon PW_CL_STL_ So 18'!M97</f>
        <v>0</v>
      </c>
      <c r="D483" s="170">
        <f>'Avon PW_CL_STL_ So 18'!J97</f>
        <v>73.159500000000008</v>
      </c>
    </row>
    <row r="484" spans="1:4" x14ac:dyDescent="0.35">
      <c r="A484" s="180" t="str">
        <f>'Avon PW_CL_STL_ So 18'!B99</f>
        <v>S040318</v>
      </c>
      <c r="B484" s="175" t="str">
        <f>'Avon PW_CL_STL_ So 18'!C99</f>
        <v>185/55R14</v>
      </c>
      <c r="C484" s="155">
        <f>'Avon PW_CL_STL_ So 18'!M99</f>
        <v>0</v>
      </c>
      <c r="D484" s="170">
        <f>'Avon PW_CL_STL_ So 18'!J99</f>
        <v>45.058499999999995</v>
      </c>
    </row>
    <row r="485" spans="1:4" x14ac:dyDescent="0.35">
      <c r="A485" s="180" t="str">
        <f>'Avon PW_CL_STL_ So 18'!B100</f>
        <v>S040319</v>
      </c>
      <c r="B485" s="175" t="str">
        <f>'Avon PW_CL_STL_ So 18'!C100</f>
        <v>185/55R15</v>
      </c>
      <c r="C485" s="155">
        <f>'Avon PW_CL_STL_ So 18'!M100</f>
        <v>0</v>
      </c>
      <c r="D485" s="170">
        <f>'Avon PW_CL_STL_ So 18'!J100</f>
        <v>45.542999999999999</v>
      </c>
    </row>
    <row r="486" spans="1:4" x14ac:dyDescent="0.35">
      <c r="A486" s="180" t="str">
        <f>'Avon PW_CL_STL_ So 18'!B101</f>
        <v>S460019</v>
      </c>
      <c r="B486" s="175" t="str">
        <f>'Avon PW_CL_STL_ So 18'!C101</f>
        <v>185/55R15</v>
      </c>
      <c r="C486" s="155">
        <f>'Avon PW_CL_STL_ So 18'!M101</f>
        <v>0</v>
      </c>
      <c r="D486" s="170">
        <f>'Avon PW_CL_STL_ So 18'!J101</f>
        <v>46.512</v>
      </c>
    </row>
    <row r="487" spans="1:4" x14ac:dyDescent="0.35">
      <c r="A487" s="180" t="str">
        <f>'Avon PW_CL_STL_ So 18'!B102</f>
        <v>S040320</v>
      </c>
      <c r="B487" s="175" t="str">
        <f>'Avon PW_CL_STL_ So 18'!C102</f>
        <v>195/55R15</v>
      </c>
      <c r="C487" s="155">
        <f>'Avon PW_CL_STL_ So 18'!M102</f>
        <v>0</v>
      </c>
      <c r="D487" s="170">
        <f>'Avon PW_CL_STL_ So 18'!J102</f>
        <v>47.965499999999999</v>
      </c>
    </row>
    <row r="488" spans="1:4" x14ac:dyDescent="0.35">
      <c r="A488" s="180" t="str">
        <f>'Avon PW_CL_STL_ So 18'!B103</f>
        <v>S460110</v>
      </c>
      <c r="B488" s="175" t="str">
        <f>'Avon PW_CL_STL_ So 18'!C103</f>
        <v>195/55R15</v>
      </c>
      <c r="C488" s="155">
        <f>'Avon PW_CL_STL_ So 18'!M103</f>
        <v>0</v>
      </c>
      <c r="D488" s="170">
        <f>'Avon PW_CL_STL_ So 18'!J103</f>
        <v>48.449999999999996</v>
      </c>
    </row>
    <row r="489" spans="1:4" x14ac:dyDescent="0.35">
      <c r="A489" s="180" t="str">
        <f>'Avon PW_CL_STL_ So 18'!B104</f>
        <v>S460119</v>
      </c>
      <c r="B489" s="175" t="str">
        <f>'Avon PW_CL_STL_ So 18'!C104</f>
        <v>185/55R16</v>
      </c>
      <c r="C489" s="155">
        <f>'Avon PW_CL_STL_ So 18'!M104</f>
        <v>0</v>
      </c>
      <c r="D489" s="170">
        <f>'Avon PW_CL_STL_ So 18'!J104</f>
        <v>55.232999999999997</v>
      </c>
    </row>
    <row r="490" spans="1:4" x14ac:dyDescent="0.35">
      <c r="A490" s="180" t="str">
        <f>'Avon PW_CL_STL_ So 18'!B105</f>
        <v>S460111</v>
      </c>
      <c r="B490" s="175" t="str">
        <f>'Avon PW_CL_STL_ So 18'!C105</f>
        <v>195/55R16</v>
      </c>
      <c r="C490" s="155">
        <f>'Avon PW_CL_STL_ So 18'!M105</f>
        <v>0</v>
      </c>
      <c r="D490" s="170">
        <f>'Avon PW_CL_STL_ So 18'!J105</f>
        <v>57.170999999999999</v>
      </c>
    </row>
    <row r="491" spans="1:4" x14ac:dyDescent="0.35">
      <c r="A491" s="180" t="str">
        <f>'Avon PW_CL_STL_ So 18'!B106</f>
        <v>S040321</v>
      </c>
      <c r="B491" s="175" t="str">
        <f>'Avon PW_CL_STL_ So 18'!C106</f>
        <v>205/55R16</v>
      </c>
      <c r="C491" s="155">
        <f>'Avon PW_CL_STL_ So 18'!M106</f>
        <v>0</v>
      </c>
      <c r="D491" s="170">
        <f>'Avon PW_CL_STL_ So 18'!J106</f>
        <v>46.027500000000003</v>
      </c>
    </row>
    <row r="492" spans="1:4" x14ac:dyDescent="0.35">
      <c r="A492" s="180" t="str">
        <f>'Avon PW_CL_STL_ So 18'!B107</f>
        <v>S460112</v>
      </c>
      <c r="B492" s="175" t="str">
        <f>'Avon PW_CL_STL_ So 18'!C107</f>
        <v>205/55R16</v>
      </c>
      <c r="C492" s="155">
        <f>'Avon PW_CL_STL_ So 18'!M107</f>
        <v>0</v>
      </c>
      <c r="D492" s="170">
        <f>'Avon PW_CL_STL_ So 18'!J107</f>
        <v>42.631777777777771</v>
      </c>
    </row>
    <row r="493" spans="1:4" x14ac:dyDescent="0.35">
      <c r="A493" s="180" t="str">
        <f>'Avon PW_CL_STL_ So 18'!B108</f>
        <v>S460011</v>
      </c>
      <c r="B493" s="175" t="str">
        <f>'Avon PW_CL_STL_ So 18'!C108</f>
        <v>205/55R16</v>
      </c>
      <c r="C493" s="155">
        <f>'Avon PW_CL_STL_ So 18'!M108</f>
        <v>0</v>
      </c>
      <c r="D493" s="170">
        <f>'Avon PW_CL_STL_ So 18'!J108</f>
        <v>43.604999999999997</v>
      </c>
    </row>
    <row r="494" spans="1:4" x14ac:dyDescent="0.35">
      <c r="A494" s="180" t="str">
        <f>'Avon PW_CL_STL_ So 18'!B109</f>
        <v>S040391</v>
      </c>
      <c r="B494" s="175" t="str">
        <f>'Avon PW_CL_STL_ So 18'!C109</f>
        <v>205/55R16</v>
      </c>
      <c r="C494" s="155">
        <f>'Avon PW_CL_STL_ So 18'!M109</f>
        <v>0</v>
      </c>
      <c r="D494" s="170">
        <f>'Avon PW_CL_STL_ So 18'!J109</f>
        <v>49.419000000000004</v>
      </c>
    </row>
    <row r="495" spans="1:4" x14ac:dyDescent="0.35">
      <c r="A495" s="180" t="str">
        <f>'Avon PW_CL_STL_ So 18'!B110</f>
        <v>S460190</v>
      </c>
      <c r="B495" s="175" t="str">
        <f>'Avon PW_CL_STL_ So 18'!C110</f>
        <v>205/55R16</v>
      </c>
      <c r="C495" s="155">
        <f>'Avon PW_CL_STL_ So 18'!M110</f>
        <v>0</v>
      </c>
      <c r="D495" s="170">
        <f>'Avon PW_CL_STL_ So 18'!J110</f>
        <v>50.872500000000002</v>
      </c>
    </row>
    <row r="496" spans="1:4" x14ac:dyDescent="0.35">
      <c r="A496" s="180" t="str">
        <f>'Avon PW_CL_STL_ So 18'!B111</f>
        <v>S460091</v>
      </c>
      <c r="B496" s="175" t="str">
        <f>'Avon PW_CL_STL_ So 18'!C111</f>
        <v>205/55R16</v>
      </c>
      <c r="C496" s="155">
        <f>'Avon PW_CL_STL_ So 18'!M111</f>
        <v>0</v>
      </c>
      <c r="D496" s="170">
        <f>'Avon PW_CL_STL_ So 18'!J111</f>
        <v>50.872500000000002</v>
      </c>
    </row>
    <row r="497" spans="1:4" x14ac:dyDescent="0.35">
      <c r="A497" s="180" t="str">
        <f>'Avon PW_CL_STL_ So 18'!B112</f>
        <v>S460113</v>
      </c>
      <c r="B497" s="175" t="str">
        <f>'Avon PW_CL_STL_ So 18'!C112</f>
        <v>215/55R16</v>
      </c>
      <c r="C497" s="155">
        <f>'Avon PW_CL_STL_ So 18'!M112</f>
        <v>0</v>
      </c>
      <c r="D497" s="170">
        <f>'Avon PW_CL_STL_ So 18'!J112</f>
        <v>67.393000000000001</v>
      </c>
    </row>
    <row r="498" spans="1:4" x14ac:dyDescent="0.35">
      <c r="A498" s="180" t="str">
        <f>'Avon PW_CL_STL_ So 18'!B113</f>
        <v>S460092</v>
      </c>
      <c r="B498" s="175" t="str">
        <f>'Avon PW_CL_STL_ So 18'!C113</f>
        <v>215/55R16</v>
      </c>
      <c r="C498" s="155">
        <f>'Avon PW_CL_STL_ So 18'!M113</f>
        <v>0</v>
      </c>
      <c r="D498" s="170">
        <f>'Avon PW_CL_STL_ So 18'!J113</f>
        <v>65.891999999999996</v>
      </c>
    </row>
    <row r="499" spans="1:4" x14ac:dyDescent="0.35">
      <c r="A499" s="180">
        <f>'Avon PW_CL_STL_ So 18'!B114</f>
        <v>4460211</v>
      </c>
      <c r="B499" s="175" t="str">
        <f>'Avon PW_CL_STL_ So 18'!C114</f>
        <v>225/55R16</v>
      </c>
      <c r="C499" s="155">
        <f>'Avon PW_CL_STL_ So 18'!M114</f>
        <v>0</v>
      </c>
      <c r="D499" s="170">
        <f>'Avon PW_CL_STL_ So 18'!J114</f>
        <v>70.252499999999998</v>
      </c>
    </row>
    <row r="500" spans="1:4" x14ac:dyDescent="0.35">
      <c r="A500" s="180">
        <f>'Avon PW_CL_STL_ So 18'!B115</f>
        <v>4460092</v>
      </c>
      <c r="B500" s="175" t="str">
        <f>'Avon PW_CL_STL_ So 18'!C115</f>
        <v>225/55R16</v>
      </c>
      <c r="C500" s="155">
        <f>'Avon PW_CL_STL_ So 18'!M115</f>
        <v>0</v>
      </c>
      <c r="D500" s="170">
        <f>'Avon PW_CL_STL_ So 18'!J115</f>
        <v>70.737000000000009</v>
      </c>
    </row>
    <row r="501" spans="1:4" x14ac:dyDescent="0.35">
      <c r="A501" s="180">
        <f>'Avon PW_CL_STL_ So 18'!B116</f>
        <v>4460190</v>
      </c>
      <c r="B501" s="175" t="str">
        <f>'Avon PW_CL_STL_ So 18'!C116</f>
        <v>225/55R16</v>
      </c>
      <c r="C501" s="155">
        <f>'Avon PW_CL_STL_ So 18'!M116</f>
        <v>0</v>
      </c>
      <c r="D501" s="170">
        <f>'Avon PW_CL_STL_ So 18'!J116</f>
        <v>70.737000000000009</v>
      </c>
    </row>
    <row r="502" spans="1:4" x14ac:dyDescent="0.35">
      <c r="A502" s="180" t="str">
        <f>'Avon PW_CL_STL_ So 18'!B117</f>
        <v>S460191</v>
      </c>
      <c r="B502" s="175" t="str">
        <f>'Avon PW_CL_STL_ So 18'!C117</f>
        <v>205/55R17</v>
      </c>
      <c r="C502" s="155">
        <f>'Avon PW_CL_STL_ So 18'!M117</f>
        <v>0</v>
      </c>
      <c r="D502" s="170">
        <f>'Avon PW_CL_STL_ So 18'!J117</f>
        <v>75.097499999999997</v>
      </c>
    </row>
    <row r="503" spans="1:4" x14ac:dyDescent="0.35">
      <c r="A503" s="180">
        <f>'Avon PW_CL_STL_ So 18'!B118</f>
        <v>4460011</v>
      </c>
      <c r="B503" s="175" t="str">
        <f>'Avon PW_CL_STL_ So 18'!C118</f>
        <v>215/55R17</v>
      </c>
      <c r="C503" s="155">
        <f>'Avon PW_CL_STL_ So 18'!M118</f>
        <v>0</v>
      </c>
      <c r="D503" s="170">
        <f>'Avon PW_CL_STL_ So 18'!J118</f>
        <v>72.674999999999997</v>
      </c>
    </row>
    <row r="504" spans="1:4" x14ac:dyDescent="0.35">
      <c r="A504" s="180">
        <f>'Avon PW_CL_STL_ So 18'!B119</f>
        <v>4460292</v>
      </c>
      <c r="B504" s="175" t="str">
        <f>'Avon PW_CL_STL_ So 18'!C119</f>
        <v>215/55R17</v>
      </c>
      <c r="C504" s="155">
        <f>'Avon PW_CL_STL_ So 18'!M119</f>
        <v>0</v>
      </c>
      <c r="D504" s="170">
        <f>'Avon PW_CL_STL_ So 18'!J119</f>
        <v>77.035499999999999</v>
      </c>
    </row>
    <row r="505" spans="1:4" x14ac:dyDescent="0.35">
      <c r="A505" s="180">
        <f>'Avon PW_CL_STL_ So 18'!B120</f>
        <v>4460093</v>
      </c>
      <c r="B505" s="175" t="str">
        <f>'Avon PW_CL_STL_ So 18'!C120</f>
        <v>225/55R17</v>
      </c>
      <c r="C505" s="155">
        <f>'Avon PW_CL_STL_ So 18'!M120</f>
        <v>0</v>
      </c>
      <c r="D505" s="170">
        <f>'Avon PW_CL_STL_ So 18'!J120</f>
        <v>78.489000000000004</v>
      </c>
    </row>
    <row r="506" spans="1:4" x14ac:dyDescent="0.35">
      <c r="A506" s="180">
        <f>'Avon PW_CL_STL_ So 18'!B121</f>
        <v>4460191</v>
      </c>
      <c r="B506" s="175" t="str">
        <f>'Avon PW_CL_STL_ So 18'!C121</f>
        <v>225/55R17</v>
      </c>
      <c r="C506" s="155">
        <f>'Avon PW_CL_STL_ So 18'!M121</f>
        <v>0</v>
      </c>
      <c r="D506" s="170">
        <f>'Avon PW_CL_STL_ So 18'!J121</f>
        <v>78.489000000000004</v>
      </c>
    </row>
    <row r="507" spans="1:4" x14ac:dyDescent="0.35">
      <c r="A507" s="180">
        <f>'Avon PW_CL_STL_ So 18'!B122</f>
        <v>4460390</v>
      </c>
      <c r="B507" s="175" t="str">
        <f>'Avon PW_CL_STL_ So 18'!C122</f>
        <v>235/55R17</v>
      </c>
      <c r="C507" s="155">
        <f>'Avon PW_CL_STL_ So 18'!M122</f>
        <v>0</v>
      </c>
      <c r="D507" s="170">
        <f>'Avon PW_CL_STL_ So 18'!J122</f>
        <v>78.973499999999987</v>
      </c>
    </row>
    <row r="508" spans="1:4" x14ac:dyDescent="0.35">
      <c r="A508" s="180" t="str">
        <f>'Avon PW_CL_STL_ So 18'!B124</f>
        <v>S460115</v>
      </c>
      <c r="B508" s="175" t="str">
        <f>'Avon PW_CL_STL_ So 18'!C124</f>
        <v>195/50R15</v>
      </c>
      <c r="C508" s="155">
        <f>'Avon PW_CL_STL_ So 18'!M124</f>
        <v>0</v>
      </c>
      <c r="D508" s="170">
        <f>'Avon PW_CL_STL_ So 18'!J124</f>
        <v>34.399499999999996</v>
      </c>
    </row>
    <row r="509" spans="1:4" x14ac:dyDescent="0.35">
      <c r="A509" s="180" t="str">
        <f>'Avon PW_CL_STL_ So 18'!B125</f>
        <v>S460192</v>
      </c>
      <c r="B509" s="175" t="str">
        <f>'Avon PW_CL_STL_ So 18'!C125</f>
        <v>195/50R16</v>
      </c>
      <c r="C509" s="155">
        <f>'Avon PW_CL_STL_ So 18'!M125</f>
        <v>0</v>
      </c>
      <c r="D509" s="170">
        <f>'Avon PW_CL_STL_ So 18'!J125</f>
        <v>61.531499999999994</v>
      </c>
    </row>
    <row r="510" spans="1:4" x14ac:dyDescent="0.35">
      <c r="A510" s="180" t="str">
        <f>'Avon PW_CL_STL_ So 18'!B126</f>
        <v>S460012</v>
      </c>
      <c r="B510" s="175" t="str">
        <f>'Avon PW_CL_STL_ So 18'!C126</f>
        <v>205/50R16</v>
      </c>
      <c r="C510" s="155">
        <f>'Avon PW_CL_STL_ So 18'!M126</f>
        <v>0</v>
      </c>
      <c r="D510" s="170">
        <f>'Avon PW_CL_STL_ So 18'!J126</f>
        <v>57.170999999999999</v>
      </c>
    </row>
    <row r="511" spans="1:4" x14ac:dyDescent="0.35">
      <c r="A511" s="180" t="str">
        <f>'Avon PW_CL_STL_ So 18'!B127</f>
        <v>S460015</v>
      </c>
      <c r="B511" s="175" t="str">
        <f>'Avon PW_CL_STL_ So 18'!C127</f>
        <v>225/50R16</v>
      </c>
      <c r="C511" s="155">
        <f>'Avon PW_CL_STL_ So 18'!M127</f>
        <v>0</v>
      </c>
      <c r="D511" s="170">
        <f>'Avon PW_CL_STL_ So 18'!J127</f>
        <v>66.86099999999999</v>
      </c>
    </row>
    <row r="512" spans="1:4" x14ac:dyDescent="0.35">
      <c r="A512" s="180" t="str">
        <f>'Avon PW_CL_STL_ So 18'!B128</f>
        <v>S460193</v>
      </c>
      <c r="B512" s="175" t="str">
        <f>'Avon PW_CL_STL_ So 18'!C128</f>
        <v>205/50R17</v>
      </c>
      <c r="C512" s="155">
        <f>'Avon PW_CL_STL_ So 18'!M128</f>
        <v>0</v>
      </c>
      <c r="D512" s="170">
        <f>'Avon PW_CL_STL_ So 18'!J128</f>
        <v>71.706000000000003</v>
      </c>
    </row>
    <row r="513" spans="1:4" x14ac:dyDescent="0.35">
      <c r="A513" s="180" t="str">
        <f>'Avon PW_CL_STL_ So 18'!B129</f>
        <v>S460093</v>
      </c>
      <c r="B513" s="175" t="str">
        <f>'Avon PW_CL_STL_ So 18'!C129</f>
        <v>205/50R17</v>
      </c>
      <c r="C513" s="155">
        <f>'Avon PW_CL_STL_ So 18'!M129</f>
        <v>0</v>
      </c>
      <c r="D513" s="170">
        <f>'Avon PW_CL_STL_ So 18'!J129</f>
        <v>72.190499999999986</v>
      </c>
    </row>
    <row r="514" spans="1:4" x14ac:dyDescent="0.35">
      <c r="A514" s="180" t="str">
        <f>'Avon PW_CL_STL_ So 18'!B130</f>
        <v>S460094</v>
      </c>
      <c r="B514" s="175" t="str">
        <f>'Avon PW_CL_STL_ So 18'!C130</f>
        <v>215/50R17</v>
      </c>
      <c r="C514" s="155">
        <f>'Avon PW_CL_STL_ So 18'!M130</f>
        <v>0</v>
      </c>
      <c r="D514" s="170">
        <f>'Avon PW_CL_STL_ So 18'!J130</f>
        <v>77.035499999999999</v>
      </c>
    </row>
    <row r="515" spans="1:4" x14ac:dyDescent="0.35">
      <c r="A515" s="180">
        <f>'Avon PW_CL_STL_ So 18'!B131</f>
        <v>4460094</v>
      </c>
      <c r="B515" s="175" t="str">
        <f>'Avon PW_CL_STL_ So 18'!C131</f>
        <v>225/50R17</v>
      </c>
      <c r="C515" s="155">
        <f>'Avon PW_CL_STL_ So 18'!M131</f>
        <v>0</v>
      </c>
      <c r="D515" s="170">
        <f>'Avon PW_CL_STL_ So 18'!J131</f>
        <v>81.396000000000001</v>
      </c>
    </row>
    <row r="516" spans="1:4" x14ac:dyDescent="0.35">
      <c r="A516" s="180">
        <f>'Avon PW_CL_STL_ So 18'!B132</f>
        <v>4460192</v>
      </c>
      <c r="B516" s="175" t="str">
        <f>'Avon PW_CL_STL_ So 18'!C132</f>
        <v>225/50R17</v>
      </c>
      <c r="C516" s="155">
        <f>'Avon PW_CL_STL_ So 18'!M132</f>
        <v>0</v>
      </c>
      <c r="D516" s="170">
        <f>'Avon PW_CL_STL_ So 18'!J132</f>
        <v>81.396000000000001</v>
      </c>
    </row>
    <row r="517" spans="1:4" x14ac:dyDescent="0.35">
      <c r="A517" s="180" t="str">
        <f>'Avon PW_CL_STL_ So 18'!B134</f>
        <v>S460194</v>
      </c>
      <c r="B517" s="175" t="str">
        <f>'Avon PW_CL_STL_ So 18'!C134</f>
        <v>195/45R16</v>
      </c>
      <c r="C517" s="155">
        <f>'Avon PW_CL_STL_ So 18'!M134</f>
        <v>0</v>
      </c>
      <c r="D517" s="170">
        <f>'Avon PW_CL_STL_ So 18'!J134</f>
        <v>48.449999999999996</v>
      </c>
    </row>
    <row r="518" spans="1:4" x14ac:dyDescent="0.35">
      <c r="A518" s="180" t="str">
        <f>'Avon PW_CL_STL_ So 18'!B135</f>
        <v>S460016</v>
      </c>
      <c r="B518" s="175" t="str">
        <f>'Avon PW_CL_STL_ So 18'!C135</f>
        <v>205/45R16</v>
      </c>
      <c r="C518" s="155">
        <f>'Avon PW_CL_STL_ So 18'!M135</f>
        <v>0</v>
      </c>
      <c r="D518" s="170">
        <f>'Avon PW_CL_STL_ So 18'!J135</f>
        <v>56.686500000000002</v>
      </c>
    </row>
    <row r="519" spans="1:4" x14ac:dyDescent="0.35">
      <c r="A519" s="180" t="str">
        <f>'Avon PW_CL_STL_ So 18'!B136</f>
        <v>S460097</v>
      </c>
      <c r="B519" s="175" t="str">
        <f>'Avon PW_CL_STL_ So 18'!C136</f>
        <v>205/45R16</v>
      </c>
      <c r="C519" s="155">
        <f>'Avon PW_CL_STL_ So 18'!M136</f>
        <v>0</v>
      </c>
      <c r="D519" s="170">
        <f>'Avon PW_CL_STL_ So 18'!J136</f>
        <v>57.170999999999999</v>
      </c>
    </row>
    <row r="520" spans="1:4" x14ac:dyDescent="0.35">
      <c r="A520" s="180" t="str">
        <f>'Avon PW_CL_STL_ So 18'!B137</f>
        <v>S460117</v>
      </c>
      <c r="B520" s="175" t="str">
        <f>'Avon PW_CL_STL_ So 18'!C137</f>
        <v>215/45R16</v>
      </c>
      <c r="C520" s="155">
        <f>'Avon PW_CL_STL_ So 18'!M137</f>
        <v>0</v>
      </c>
      <c r="D520" s="170">
        <f>'Avon PW_CL_STL_ So 18'!J137</f>
        <v>65.891999999999996</v>
      </c>
    </row>
    <row r="521" spans="1:4" x14ac:dyDescent="0.35">
      <c r="A521" s="180" t="str">
        <f>'Avon PW_CL_STL_ So 18'!B138</f>
        <v>S460195</v>
      </c>
      <c r="B521" s="175" t="str">
        <f>'Avon PW_CL_STL_ So 18'!C138</f>
        <v>205/45R17</v>
      </c>
      <c r="C521" s="155">
        <f>'Avon PW_CL_STL_ So 18'!M138</f>
        <v>0</v>
      </c>
      <c r="D521" s="170">
        <f>'Avon PW_CL_STL_ So 18'!J138</f>
        <v>69.768000000000001</v>
      </c>
    </row>
    <row r="522" spans="1:4" x14ac:dyDescent="0.35">
      <c r="A522" s="180" t="str">
        <f>'Avon PW_CL_STL_ So 18'!B139</f>
        <v>S460098</v>
      </c>
      <c r="B522" s="175" t="str">
        <f>'Avon PW_CL_STL_ So 18'!C139</f>
        <v>205/45R17</v>
      </c>
      <c r="C522" s="155">
        <f>'Avon PW_CL_STL_ So 18'!M139</f>
        <v>0</v>
      </c>
      <c r="D522" s="170">
        <f>'Avon PW_CL_STL_ So 18'!J139</f>
        <v>70.252499999999998</v>
      </c>
    </row>
    <row r="523" spans="1:4" x14ac:dyDescent="0.35">
      <c r="A523" s="180">
        <f>'Avon PW_CL_STL_ So 18'!B140</f>
        <v>4240394</v>
      </c>
      <c r="B523" s="175" t="str">
        <f>'Avon PW_CL_STL_ So 18'!C140</f>
        <v>205/45R17</v>
      </c>
      <c r="C523" s="155">
        <f>'Avon PW_CL_STL_ So 18'!M140</f>
        <v>0</v>
      </c>
      <c r="D523" s="170">
        <f>'Avon PW_CL_STL_ So 18'!J140</f>
        <v>70.252499999999998</v>
      </c>
    </row>
    <row r="524" spans="1:4" x14ac:dyDescent="0.35">
      <c r="A524" s="180">
        <f>'Avon PW_CL_STL_ So 18'!B141</f>
        <v>4460095</v>
      </c>
      <c r="B524" s="175" t="str">
        <f>'Avon PW_CL_STL_ So 18'!C141</f>
        <v>215/45R17</v>
      </c>
      <c r="C524" s="155">
        <f>'Avon PW_CL_STL_ So 18'!M141</f>
        <v>0</v>
      </c>
      <c r="D524" s="170">
        <f>'Avon PW_CL_STL_ So 18'!J141</f>
        <v>62.500500000000002</v>
      </c>
    </row>
    <row r="525" spans="1:4" x14ac:dyDescent="0.35">
      <c r="A525" s="180">
        <f>'Avon PW_CL_STL_ So 18'!B142</f>
        <v>4460194</v>
      </c>
      <c r="B525" s="175" t="str">
        <f>'Avon PW_CL_STL_ So 18'!C142</f>
        <v>215/45R17</v>
      </c>
      <c r="C525" s="155">
        <f>'Avon PW_CL_STL_ So 18'!M142</f>
        <v>0</v>
      </c>
      <c r="D525" s="170">
        <f>'Avon PW_CL_STL_ So 18'!J142</f>
        <v>62.500500000000002</v>
      </c>
    </row>
    <row r="526" spans="1:4" x14ac:dyDescent="0.35">
      <c r="A526" s="180">
        <f>'Avon PW_CL_STL_ So 18'!B143</f>
        <v>4460115</v>
      </c>
      <c r="B526" s="175" t="str">
        <f>'Avon PW_CL_STL_ So 18'!C143</f>
        <v>225/45R17</v>
      </c>
      <c r="C526" s="155">
        <f>'Avon PW_CL_STL_ So 18'!M143</f>
        <v>0</v>
      </c>
      <c r="D526" s="170">
        <f>'Avon PW_CL_STL_ So 18'!J143</f>
        <v>57.170999999999999</v>
      </c>
    </row>
    <row r="527" spans="1:4" x14ac:dyDescent="0.35">
      <c r="A527" s="180">
        <f>'Avon PW_CL_STL_ So 18'!B144</f>
        <v>4460096</v>
      </c>
      <c r="B527" s="175" t="str">
        <f>'Avon PW_CL_STL_ So 18'!C144</f>
        <v>225/45R17</v>
      </c>
      <c r="C527" s="155">
        <f>'Avon PW_CL_STL_ So 18'!M144</f>
        <v>0</v>
      </c>
      <c r="D527" s="170">
        <f>'Avon PW_CL_STL_ So 18'!J144</f>
        <v>59.593499999999999</v>
      </c>
    </row>
    <row r="528" spans="1:4" x14ac:dyDescent="0.35">
      <c r="A528" s="180">
        <f>'Avon PW_CL_STL_ So 18'!B145</f>
        <v>4460196</v>
      </c>
      <c r="B528" s="175" t="str">
        <f>'Avon PW_CL_STL_ So 18'!C145</f>
        <v>225/45R17</v>
      </c>
      <c r="C528" s="155">
        <f>'Avon PW_CL_STL_ So 18'!M145</f>
        <v>0</v>
      </c>
      <c r="D528" s="170">
        <f>'Avon PW_CL_STL_ So 18'!J145</f>
        <v>58.247388000000001</v>
      </c>
    </row>
    <row r="529" spans="1:4" x14ac:dyDescent="0.35">
      <c r="A529" s="180">
        <f>'Avon PW_CL_STL_ So 18'!B146</f>
        <v>4460097</v>
      </c>
      <c r="B529" s="175" t="str">
        <f>'Avon PW_CL_STL_ So 18'!C146</f>
        <v>235/45R17</v>
      </c>
      <c r="C529" s="155">
        <f>'Avon PW_CL_STL_ So 18'!M146</f>
        <v>0</v>
      </c>
      <c r="D529" s="170">
        <f>'Avon PW_CL_STL_ So 18'!J146</f>
        <v>68.798999999999992</v>
      </c>
    </row>
    <row r="530" spans="1:4" x14ac:dyDescent="0.35">
      <c r="A530" s="180">
        <f>'Avon PW_CL_STL_ So 18'!B147</f>
        <v>4460197</v>
      </c>
      <c r="B530" s="175" t="str">
        <f>'Avon PW_CL_STL_ So 18'!C147</f>
        <v>235/45R17</v>
      </c>
      <c r="C530" s="155">
        <f>'Avon PW_CL_STL_ So 18'!M147</f>
        <v>0</v>
      </c>
      <c r="D530" s="170">
        <f>'Avon PW_CL_STL_ So 18'!J147</f>
        <v>68.798999999999992</v>
      </c>
    </row>
    <row r="531" spans="1:4" x14ac:dyDescent="0.35">
      <c r="A531" s="180">
        <f>'Avon PW_CL_STL_ So 18'!B148</f>
        <v>4460193</v>
      </c>
      <c r="B531" s="175" t="str">
        <f>'Avon PW_CL_STL_ So 18'!C148</f>
        <v>245/45R17</v>
      </c>
      <c r="C531" s="155">
        <f>'Avon PW_CL_STL_ So 18'!M148</f>
        <v>0</v>
      </c>
      <c r="D531" s="170">
        <f>'Avon PW_CL_STL_ So 18'!J148</f>
        <v>85.756499999999988</v>
      </c>
    </row>
    <row r="532" spans="1:4" x14ac:dyDescent="0.35">
      <c r="A532" s="180">
        <f>'Avon PW_CL_STL_ So 18'!B149</f>
        <v>4240395</v>
      </c>
      <c r="B532" s="175" t="str">
        <f>'Avon PW_CL_STL_ So 18'!C149</f>
        <v>225/45R18</v>
      </c>
      <c r="C532" s="155">
        <f>'Avon PW_CL_STL_ So 18'!M149</f>
        <v>0</v>
      </c>
      <c r="D532" s="170">
        <f>'Avon PW_CL_STL_ So 18'!J149</f>
        <v>88.663499999999999</v>
      </c>
    </row>
    <row r="533" spans="1:4" x14ac:dyDescent="0.35">
      <c r="A533" s="180">
        <f>'Avon PW_CL_STL_ So 18'!B150</f>
        <v>4240396</v>
      </c>
      <c r="B533" s="175" t="str">
        <f>'Avon PW_CL_STL_ So 18'!C150</f>
        <v>235/45R18</v>
      </c>
      <c r="C533" s="155">
        <f>'Avon PW_CL_STL_ So 18'!M150</f>
        <v>0</v>
      </c>
      <c r="D533" s="170">
        <f>'Avon PW_CL_STL_ So 18'!J150</f>
        <v>97.868999999999986</v>
      </c>
    </row>
    <row r="534" spans="1:4" x14ac:dyDescent="0.35">
      <c r="A534" s="180">
        <f>'Avon PW_CL_STL_ So 18'!B151</f>
        <v>4240397</v>
      </c>
      <c r="B534" s="175" t="str">
        <f>'Avon PW_CL_STL_ So 18'!C151</f>
        <v>245/45R18</v>
      </c>
      <c r="C534" s="155">
        <f>'Avon PW_CL_STL_ So 18'!M151</f>
        <v>0</v>
      </c>
      <c r="D534" s="170">
        <f>'Avon PW_CL_STL_ So 18'!J151</f>
        <v>96.415499999999994</v>
      </c>
    </row>
    <row r="535" spans="1:4" x14ac:dyDescent="0.35">
      <c r="A535" s="180">
        <f>'Avon PW_CL_STL_ So 18'!B152</f>
        <v>4240398</v>
      </c>
      <c r="B535" s="175" t="str">
        <f>'Avon PW_CL_STL_ So 18'!C152</f>
        <v>245/45R18</v>
      </c>
      <c r="C535" s="155">
        <f>'Avon PW_CL_STL_ So 18'!M152</f>
        <v>0</v>
      </c>
      <c r="D535" s="170">
        <f>'Avon PW_CL_STL_ So 18'!J152</f>
        <v>96.415499999999994</v>
      </c>
    </row>
    <row r="536" spans="1:4" x14ac:dyDescent="0.35">
      <c r="A536" s="180">
        <f>'Avon PW_CL_STL_ So 18'!B153</f>
        <v>4240490</v>
      </c>
      <c r="B536" s="175" t="str">
        <f>'Avon PW_CL_STL_ So 18'!C153</f>
        <v>255/45R18</v>
      </c>
      <c r="C536" s="155">
        <f>'Avon PW_CL_STL_ So 18'!M153</f>
        <v>0</v>
      </c>
      <c r="D536" s="170">
        <f>'Avon PW_CL_STL_ So 18'!J153</f>
        <v>105.621</v>
      </c>
    </row>
    <row r="537" spans="1:4" x14ac:dyDescent="0.35">
      <c r="A537" s="180">
        <f>'Avon PW_CL_STL_ So 18'!B154</f>
        <v>4460394</v>
      </c>
      <c r="B537" s="175" t="str">
        <f>'Avon PW_CL_STL_ So 18'!C154</f>
        <v>255/45R19</v>
      </c>
      <c r="C537" s="155">
        <f>'Avon PW_CL_STL_ So 18'!M154</f>
        <v>0</v>
      </c>
      <c r="D537" s="170">
        <f>'Avon PW_CL_STL_ So 18'!J154</f>
        <v>117.249</v>
      </c>
    </row>
    <row r="538" spans="1:4" x14ac:dyDescent="0.35">
      <c r="A538" s="180">
        <f>'Avon PW_CL_STL_ So 18'!B156</f>
        <v>4240297</v>
      </c>
      <c r="B538" s="175" t="str">
        <f>'Avon PW_CL_STL_ So 18'!C156</f>
        <v>205/40R17</v>
      </c>
      <c r="C538" s="155">
        <f>'Avon PW_CL_STL_ So 18'!M156</f>
        <v>0</v>
      </c>
      <c r="D538" s="170">
        <f>'Avon PW_CL_STL_ So 18'!J156</f>
        <v>58.624499999999998</v>
      </c>
    </row>
    <row r="539" spans="1:4" x14ac:dyDescent="0.35">
      <c r="A539" s="180">
        <f>'Avon PW_CL_STL_ So 18'!B157</f>
        <v>4460294</v>
      </c>
      <c r="B539" s="175" t="str">
        <f>'Avon PW_CL_STL_ So 18'!C157</f>
        <v>215/40R17</v>
      </c>
      <c r="C539" s="155">
        <f>'Avon PW_CL_STL_ So 18'!M157</f>
        <v>0</v>
      </c>
      <c r="D539" s="170">
        <f>'Avon PW_CL_STL_ So 18'!J157</f>
        <v>64.923000000000002</v>
      </c>
    </row>
    <row r="540" spans="1:4" x14ac:dyDescent="0.35">
      <c r="A540" s="180">
        <f>'Avon PW_CL_STL_ So 18'!B158</f>
        <v>4460118</v>
      </c>
      <c r="B540" s="175" t="str">
        <f>'Avon PW_CL_STL_ So 18'!C158</f>
        <v>245/40R17</v>
      </c>
      <c r="C540" s="155">
        <f>'Avon PW_CL_STL_ So 18'!M158</f>
        <v>0</v>
      </c>
      <c r="D540" s="170">
        <f>'Avon PW_CL_STL_ So 18'!J158</f>
        <v>78.004499999999993</v>
      </c>
    </row>
    <row r="541" spans="1:4" x14ac:dyDescent="0.35">
      <c r="A541" s="180">
        <f>'Avon PW_CL_STL_ So 18'!B159</f>
        <v>4460098</v>
      </c>
      <c r="B541" s="175" t="str">
        <f>'Avon PW_CL_STL_ So 18'!C159</f>
        <v>225/40R18</v>
      </c>
      <c r="C541" s="155">
        <f>'Avon PW_CL_STL_ So 18'!M159</f>
        <v>0</v>
      </c>
      <c r="D541" s="170">
        <f>'Avon PW_CL_STL_ So 18'!J159</f>
        <v>64.296130136986292</v>
      </c>
    </row>
    <row r="542" spans="1:4" x14ac:dyDescent="0.35">
      <c r="A542" s="180" t="str">
        <f>'Avon PW_CL_STL_ So 18'!B160</f>
        <v>TBC</v>
      </c>
      <c r="B542" s="175" t="str">
        <f>'Avon PW_CL_STL_ So 18'!C160</f>
        <v>225/40R18</v>
      </c>
      <c r="C542" s="155">
        <f>'Avon PW_CL_STL_ So 18'!M160</f>
        <v>0</v>
      </c>
      <c r="D542" s="170">
        <f>'Avon PW_CL_STL_ So 18'!J160</f>
        <v>69.283500000000004</v>
      </c>
    </row>
    <row r="543" spans="1:4" x14ac:dyDescent="0.35">
      <c r="A543" s="180">
        <f>'Avon PW_CL_STL_ So 18'!B161</f>
        <v>4240298</v>
      </c>
      <c r="B543" s="175" t="str">
        <f>'Avon PW_CL_STL_ So 18'!C161</f>
        <v>225/40R18</v>
      </c>
      <c r="C543" s="155">
        <f>'Avon PW_CL_STL_ So 18'!M161</f>
        <v>0</v>
      </c>
      <c r="D543" s="170">
        <f>'Avon PW_CL_STL_ So 18'!J161</f>
        <v>63.170250000000003</v>
      </c>
    </row>
    <row r="544" spans="1:4" x14ac:dyDescent="0.35">
      <c r="A544" s="180">
        <f>'Avon PW_CL_STL_ So 18'!B162</f>
        <v>4240219</v>
      </c>
      <c r="B544" s="175" t="str">
        <f>'Avon PW_CL_STL_ So 18'!C162</f>
        <v>235/40R18</v>
      </c>
      <c r="C544" s="155">
        <f>'Avon PW_CL_STL_ So 18'!M162</f>
        <v>0</v>
      </c>
      <c r="D544" s="170">
        <f>'Avon PW_CL_STL_ So 18'!J162</f>
        <v>79.942499999999995</v>
      </c>
    </row>
    <row r="545" spans="1:4" x14ac:dyDescent="0.35">
      <c r="A545" s="180">
        <f>'Avon PW_CL_STL_ So 18'!B163</f>
        <v>4240390</v>
      </c>
      <c r="B545" s="175" t="str">
        <f>'Avon PW_CL_STL_ So 18'!C163</f>
        <v>235/40R18</v>
      </c>
      <c r="C545" s="155">
        <f>'Avon PW_CL_STL_ So 18'!M163</f>
        <v>0</v>
      </c>
      <c r="D545" s="170">
        <f>'Avon PW_CL_STL_ So 18'!J163</f>
        <v>84.302999999999997</v>
      </c>
    </row>
    <row r="546" spans="1:4" x14ac:dyDescent="0.35">
      <c r="A546" s="180">
        <f>'Avon PW_CL_STL_ So 18'!B164</f>
        <v>4240311</v>
      </c>
      <c r="B546" s="175" t="str">
        <f>'Avon PW_CL_STL_ So 18'!C164</f>
        <v>245/40R18</v>
      </c>
      <c r="C546" s="155">
        <f>'Avon PW_CL_STL_ So 18'!M164</f>
        <v>0</v>
      </c>
      <c r="D546" s="170">
        <f>'Avon PW_CL_STL_ So 18'!J164</f>
        <v>85.756499999999988</v>
      </c>
    </row>
    <row r="547" spans="1:4" x14ac:dyDescent="0.35">
      <c r="A547" s="180">
        <f>'Avon PW_CL_STL_ So 18'!B165</f>
        <v>4240392</v>
      </c>
      <c r="B547" s="175" t="str">
        <f>'Avon PW_CL_STL_ So 18'!C165</f>
        <v>245/40R18</v>
      </c>
      <c r="C547" s="155">
        <f>'Avon PW_CL_STL_ So 18'!M165</f>
        <v>0</v>
      </c>
      <c r="D547" s="170">
        <f>'Avon PW_CL_STL_ So 18'!J165</f>
        <v>88.663499999999999</v>
      </c>
    </row>
    <row r="548" spans="1:4" x14ac:dyDescent="0.35">
      <c r="A548" s="180">
        <f>'Avon PW_CL_STL_ So 18'!B166</f>
        <v>4460298</v>
      </c>
      <c r="B548" s="175" t="str">
        <f>'Avon PW_CL_STL_ So 18'!C166</f>
        <v>225/40R19</v>
      </c>
      <c r="C548" s="155">
        <f>'Avon PW_CL_STL_ So 18'!M166</f>
        <v>0</v>
      </c>
      <c r="D548" s="170">
        <f>'Avon PW_CL_STL_ So 18'!J166</f>
        <v>109.01249999999999</v>
      </c>
    </row>
    <row r="549" spans="1:4" x14ac:dyDescent="0.35">
      <c r="A549" s="180">
        <f>'Avon PW_CL_STL_ So 18'!B167</f>
        <v>4460299</v>
      </c>
      <c r="B549" s="175" t="str">
        <f>'Avon PW_CL_STL_ So 18'!C167</f>
        <v>235/40R19</v>
      </c>
      <c r="C549" s="155">
        <f>'Avon PW_CL_STL_ So 18'!M167</f>
        <v>0</v>
      </c>
      <c r="D549" s="170">
        <f>'Avon PW_CL_STL_ So 18'!J167</f>
        <v>111.43499999999999</v>
      </c>
    </row>
    <row r="550" spans="1:4" x14ac:dyDescent="0.35">
      <c r="A550" s="180">
        <f>'Avon PW_CL_STL_ So 18'!B168</f>
        <v>4240393</v>
      </c>
      <c r="B550" s="175" t="str">
        <f>'Avon PW_CL_STL_ So 18'!C168</f>
        <v>245/40R19</v>
      </c>
      <c r="C550" s="155">
        <f>'Avon PW_CL_STL_ So 18'!M168</f>
        <v>0</v>
      </c>
      <c r="D550" s="170">
        <f>'Avon PW_CL_STL_ So 18'!J168</f>
        <v>111.9195</v>
      </c>
    </row>
    <row r="551" spans="1:4" x14ac:dyDescent="0.35">
      <c r="A551" s="180">
        <f>'Avon PW_CL_STL_ So 18'!B169</f>
        <v>4240290</v>
      </c>
      <c r="B551" s="175" t="str">
        <f>'Avon PW_CL_STL_ So 18'!C169</f>
        <v>255/40R19</v>
      </c>
      <c r="C551" s="155">
        <f>'Avon PW_CL_STL_ So 18'!M169</f>
        <v>0</v>
      </c>
      <c r="D551" s="170">
        <f>'Avon PW_CL_STL_ So 18'!J169</f>
        <v>116.28</v>
      </c>
    </row>
    <row r="552" spans="1:4" x14ac:dyDescent="0.35">
      <c r="A552" s="180">
        <f>'Avon PW_CL_STL_ So 18'!B171</f>
        <v>4460391</v>
      </c>
      <c r="B552" s="175" t="str">
        <f>'Avon PW_CL_STL_ So 18'!C171</f>
        <v>245/35R18</v>
      </c>
      <c r="C552" s="155">
        <f>'Avon PW_CL_STL_ So 18'!M171</f>
        <v>0</v>
      </c>
      <c r="D552" s="170">
        <f>'Avon PW_CL_STL_ So 18'!J171</f>
        <v>92.055000000000007</v>
      </c>
    </row>
    <row r="553" spans="1:4" x14ac:dyDescent="0.35">
      <c r="A553" s="180">
        <f>'Avon PW_CL_STL_ So 18'!B172</f>
        <v>4240294</v>
      </c>
      <c r="B553" s="175" t="str">
        <f>'Avon PW_CL_STL_ So 18'!C172</f>
        <v>255/35R18</v>
      </c>
      <c r="C553" s="155">
        <f>'Avon PW_CL_STL_ So 18'!M172</f>
        <v>0</v>
      </c>
      <c r="D553" s="170">
        <f>'Avon PW_CL_STL_ So 18'!J172</f>
        <v>96.899999999999991</v>
      </c>
    </row>
    <row r="554" spans="1:4" x14ac:dyDescent="0.35">
      <c r="A554" s="180">
        <f>'Avon PW_CL_STL_ So 18'!B173</f>
        <v>4240292</v>
      </c>
      <c r="B554" s="175" t="str">
        <f>'Avon PW_CL_STL_ So 18'!C173</f>
        <v>265/35R18</v>
      </c>
      <c r="C554" s="155">
        <f>'Avon PW_CL_STL_ So 18'!M173</f>
        <v>0</v>
      </c>
      <c r="D554" s="170">
        <f>'Avon PW_CL_STL_ So 18'!J173</f>
        <v>103.1985</v>
      </c>
    </row>
    <row r="555" spans="1:4" x14ac:dyDescent="0.35">
      <c r="A555" s="180">
        <f>'Avon PW_CL_STL_ So 18'!B174</f>
        <v>4460297</v>
      </c>
      <c r="B555" s="175" t="str">
        <f>'Avon PW_CL_STL_ So 18'!C174</f>
        <v>225/35R19</v>
      </c>
      <c r="C555" s="155">
        <f>'Avon PW_CL_STL_ So 18'!M174</f>
        <v>0</v>
      </c>
      <c r="D555" s="170">
        <f>'Avon PW_CL_STL_ So 18'!J174</f>
        <v>96.899999999999991</v>
      </c>
    </row>
    <row r="556" spans="1:4" x14ac:dyDescent="0.35">
      <c r="A556" s="180">
        <f>'Avon PW_CL_STL_ So 18'!B175</f>
        <v>4240295</v>
      </c>
      <c r="B556" s="175" t="str">
        <f>'Avon PW_CL_STL_ So 18'!C175</f>
        <v>235/35R19</v>
      </c>
      <c r="C556" s="155">
        <f>'Avon PW_CL_STL_ So 18'!M175</f>
        <v>0</v>
      </c>
      <c r="D556" s="170">
        <f>'Avon PW_CL_STL_ So 18'!J175</f>
        <v>94.005156398104248</v>
      </c>
    </row>
    <row r="557" spans="1:4" x14ac:dyDescent="0.35">
      <c r="A557" s="180">
        <f>'Avon PW_CL_STL_ So 18'!B176</f>
        <v>4240291</v>
      </c>
      <c r="B557" s="175" t="str">
        <f>'Avon PW_CL_STL_ So 18'!C176</f>
        <v>245/35R19</v>
      </c>
      <c r="C557" s="155">
        <f>'Avon PW_CL_STL_ So 18'!M176</f>
        <v>0</v>
      </c>
      <c r="D557" s="170">
        <f>'Avon PW_CL_STL_ So 18'!J176</f>
        <v>109.01249999999999</v>
      </c>
    </row>
    <row r="558" spans="1:4" x14ac:dyDescent="0.35">
      <c r="A558" s="180">
        <f>'Avon PW_CL_STL_ So 18'!B177</f>
        <v>4240296</v>
      </c>
      <c r="B558" s="175" t="str">
        <f>'Avon PW_CL_STL_ So 18'!C177</f>
        <v>255/35R19</v>
      </c>
      <c r="C558" s="155">
        <f>'Avon PW_CL_STL_ So 18'!M177</f>
        <v>0</v>
      </c>
      <c r="D558" s="170">
        <f>'Avon PW_CL_STL_ So 18'!J177</f>
        <v>112.404</v>
      </c>
    </row>
    <row r="559" spans="1:4" x14ac:dyDescent="0.35">
      <c r="A559" s="180">
        <f>'Avon PW_CL_STL_ So 18'!B178</f>
        <v>4460393</v>
      </c>
      <c r="B559" s="175" t="str">
        <f>'Avon PW_CL_STL_ So 18'!C178</f>
        <v>255/35R19</v>
      </c>
      <c r="C559" s="155">
        <f>'Avon PW_CL_STL_ So 18'!M178</f>
        <v>0</v>
      </c>
      <c r="D559" s="170">
        <f>'Avon PW_CL_STL_ So 18'!J178</f>
        <v>112.404</v>
      </c>
    </row>
    <row r="560" spans="1:4" x14ac:dyDescent="0.35">
      <c r="A560" s="180">
        <f>'Avon PW_CL_STL_ So 18'!B179</f>
        <v>4240293</v>
      </c>
      <c r="B560" s="175" t="str">
        <f>'Avon PW_CL_STL_ So 18'!C179</f>
        <v>255/35R20</v>
      </c>
      <c r="C560" s="155">
        <f>'Avon PW_CL_STL_ So 18'!M179</f>
        <v>0</v>
      </c>
      <c r="D560" s="170">
        <f>'Avon PW_CL_STL_ So 18'!J179</f>
        <v>127.42349999999999</v>
      </c>
    </row>
    <row r="561" spans="1:4" x14ac:dyDescent="0.35">
      <c r="A561" s="180">
        <f>'Avon PW_CL_STL_ So 18'!B181</f>
        <v>4460392</v>
      </c>
      <c r="B561" s="175" t="str">
        <f>'Avon PW_CL_STL_ So 18'!C181</f>
        <v>255/30R19</v>
      </c>
      <c r="C561" s="155">
        <f>'Avon PW_CL_STL_ So 18'!M181</f>
        <v>0</v>
      </c>
      <c r="D561" s="170">
        <f>'Avon PW_CL_STL_ So 18'!J181</f>
        <v>118.21799999999999</v>
      </c>
    </row>
    <row r="562" spans="1:4" x14ac:dyDescent="0.35">
      <c r="A562" s="180">
        <f>'Avon PW_CL_STL_ So 18'!B182</f>
        <v>4240498</v>
      </c>
      <c r="B562" s="175" t="str">
        <f>'Avon PW_CL_STL_ So 18'!C182</f>
        <v>295/30R19</v>
      </c>
      <c r="C562" s="155">
        <f>'Avon PW_CL_STL_ So 18'!M182</f>
        <v>0</v>
      </c>
      <c r="D562" s="170">
        <f>'Avon PW_CL_STL_ So 18'!J182</f>
        <v>149.7105</v>
      </c>
    </row>
    <row r="563" spans="1:4" x14ac:dyDescent="0.35">
      <c r="A563" s="180">
        <f>'Avon PW_CL_STL_ So 18'!B183</f>
        <v>4240590</v>
      </c>
      <c r="B563" s="175" t="str">
        <f>'Avon PW_CL_STL_ So 18'!C183</f>
        <v>275/30R20</v>
      </c>
      <c r="C563" s="155">
        <f>'Avon PW_CL_STL_ So 18'!M183</f>
        <v>0</v>
      </c>
      <c r="D563" s="170">
        <f>'Avon PW_CL_STL_ So 18'!J183</f>
        <v>151.64849999999998</v>
      </c>
    </row>
    <row r="564" spans="1:4" x14ac:dyDescent="0.35">
      <c r="A564" s="180">
        <f>'Avon PW_CL_STL_ So 18'!B185</f>
        <v>4842714</v>
      </c>
      <c r="B564" s="175" t="str">
        <f>'Avon PW_CL_STL_ So 18'!C185</f>
        <v>195R14 C</v>
      </c>
      <c r="C564" s="155">
        <f>'Avon PW_CL_STL_ So 18'!M185</f>
        <v>0</v>
      </c>
      <c r="D564" s="170">
        <f>'Avon PW_CL_STL_ So 18'!J185</f>
        <v>54.264000000000003</v>
      </c>
    </row>
    <row r="565" spans="1:4" x14ac:dyDescent="0.35">
      <c r="A565" s="180">
        <f>'Avon PW_CL_STL_ So 18'!B187</f>
        <v>4583703</v>
      </c>
      <c r="B565" s="175" t="str">
        <f>'Avon PW_CL_STL_ So 18'!C187</f>
        <v>235/70R15</v>
      </c>
      <c r="C565" s="155">
        <f>'Avon PW_CL_STL_ So 18'!M187</f>
        <v>0</v>
      </c>
      <c r="D565" s="170">
        <f>'Avon PW_CL_STL_ So 18'!J187</f>
        <v>139.0515</v>
      </c>
    </row>
    <row r="566" spans="1:4" x14ac:dyDescent="0.35">
      <c r="A566" s="180">
        <f>'Avon PW_CL_STL_ So 18'!B188</f>
        <v>4593703</v>
      </c>
      <c r="B566" s="175" t="str">
        <f>'Avon PW_CL_STL_ So 18'!C188</f>
        <v>235/70R15</v>
      </c>
      <c r="C566" s="155">
        <f>'Avon PW_CL_STL_ So 18'!M188</f>
        <v>0</v>
      </c>
      <c r="D566" s="170">
        <f>'Avon PW_CL_STL_ So 18'!J188</f>
        <v>167.637</v>
      </c>
    </row>
    <row r="567" spans="1:4" x14ac:dyDescent="0.35">
      <c r="A567" s="180">
        <f>'Avon PW_CL_STL_ So 18'!B190</f>
        <v>4394203</v>
      </c>
      <c r="B567" s="175" t="str">
        <f>'Avon PW_CL_STL_ So 18'!C190</f>
        <v>255/65R15</v>
      </c>
      <c r="C567" s="155">
        <f>'Avon PW_CL_STL_ So 18'!M190</f>
        <v>0</v>
      </c>
      <c r="D567" s="170">
        <f>'Avon PW_CL_STL_ So 18'!J190</f>
        <v>284.4015</v>
      </c>
    </row>
    <row r="568" spans="1:4" x14ac:dyDescent="0.35">
      <c r="A568" s="180">
        <f>'Avon PW_CL_STL_ So 18'!B191</f>
        <v>4618903</v>
      </c>
      <c r="B568" s="175" t="str">
        <f>'Avon PW_CL_STL_ So 18'!C191</f>
        <v>235/65R16</v>
      </c>
      <c r="C568" s="155">
        <f>'Avon PW_CL_STL_ So 18'!M191</f>
        <v>0</v>
      </c>
      <c r="D568" s="170">
        <f>'Avon PW_CL_STL_ So 18'!J191</f>
        <v>206.39699999999999</v>
      </c>
    </row>
    <row r="569" spans="1:4" x14ac:dyDescent="0.35">
      <c r="A569" s="180">
        <f>'Avon PW_CL_STL_ So 18'!B192</f>
        <v>4617903</v>
      </c>
      <c r="B569" s="175" t="str">
        <f>'Avon PW_CL_STL_ So 18'!C192</f>
        <v>235/65R16</v>
      </c>
      <c r="C569" s="155">
        <f>'Avon PW_CL_STL_ So 18'!M192</f>
        <v>0</v>
      </c>
      <c r="D569" s="170">
        <f>'Avon PW_CL_STL_ So 18'!J192</f>
        <v>237.405</v>
      </c>
    </row>
    <row r="570" spans="1:4" x14ac:dyDescent="0.35">
      <c r="A570" s="180">
        <f>'Avon PW_CL_STL_ So 18'!B194</f>
        <v>4397407</v>
      </c>
      <c r="B570" s="175" t="str">
        <f>'Avon PW_CL_STL_ So 18'!C194</f>
        <v>255/60R16</v>
      </c>
      <c r="C570" s="155">
        <f>'Avon PW_CL_STL_ So 18'!M194</f>
        <v>0</v>
      </c>
      <c r="D570" s="170">
        <f>'Avon PW_CL_STL_ So 18'!J194</f>
        <v>356.10750000000002</v>
      </c>
    </row>
    <row r="571" spans="1:4" x14ac:dyDescent="0.35">
      <c r="A571" s="180">
        <f>'Avon PW_CL_STL_ So 18'!B196</f>
        <v>4527957</v>
      </c>
      <c r="B571" s="175" t="str">
        <f>'Avon PW_CL_STL_ So 18'!C196</f>
        <v>255/55R17</v>
      </c>
      <c r="C571" s="155">
        <f>'Avon PW_CL_STL_ So 18'!M196</f>
        <v>0</v>
      </c>
      <c r="D571" s="170">
        <f>'Avon PW_CL_STL_ So 18'!J196</f>
        <v>287.30849999999998</v>
      </c>
    </row>
    <row r="572" spans="1:4" x14ac:dyDescent="0.35">
      <c r="A572" s="180">
        <f>'Avon PW_CL_STL_ So 18'!B198</f>
        <v>3246104</v>
      </c>
      <c r="B572" s="175" t="str">
        <f>'Avon PW_CL_STL_ So 18'!C198</f>
        <v>7.50R16 C</v>
      </c>
      <c r="C572" s="155">
        <f>'Avon PW_CL_STL_ So 18'!M198</f>
        <v>0</v>
      </c>
      <c r="D572" s="170">
        <f>'Avon PW_CL_STL_ So 18'!J198</f>
        <v>123.5475</v>
      </c>
    </row>
    <row r="573" spans="1:4" x14ac:dyDescent="0.35">
      <c r="A573" s="180" t="str">
        <f>'Avon PW_CL_STL_ So 18'!B200</f>
        <v>5641M</v>
      </c>
      <c r="B573" s="175" t="str">
        <f>'Avon PW_CL_STL_ So 18'!C200</f>
        <v>155R15</v>
      </c>
      <c r="C573" s="155">
        <f>'Avon PW_CL_STL_ So 18'!M200</f>
        <v>0</v>
      </c>
      <c r="D573" s="170">
        <f>'Avon PW_CL_STL_ So 18'!H200</f>
        <v>151.99</v>
      </c>
    </row>
    <row r="574" spans="1:4" x14ac:dyDescent="0.35">
      <c r="A574" s="180" t="str">
        <f>'Avon PW_CL_STL_ So 18'!B202</f>
        <v>14677M</v>
      </c>
      <c r="B574" s="175" t="str">
        <f>'Avon PW_CL_STL_ So 18'!C202</f>
        <v>165/70R10</v>
      </c>
      <c r="C574" s="155">
        <f>'Avon PW_CL_STL_ So 18'!M202</f>
        <v>0</v>
      </c>
      <c r="D574" s="170">
        <f>'Avon PW_CL_STL_ So 18'!H202</f>
        <v>115.85</v>
      </c>
    </row>
    <row r="575" spans="1:4" x14ac:dyDescent="0.35">
      <c r="A575" s="180" t="str">
        <f>'Avon PW_CL_STL_ So 18'!B203</f>
        <v>9612M</v>
      </c>
      <c r="B575" s="175" t="str">
        <f>'Avon PW_CL_STL_ So 18'!C203</f>
        <v>175/70R13</v>
      </c>
      <c r="C575" s="155">
        <f>'Avon PW_CL_STL_ So 18'!M203</f>
        <v>0</v>
      </c>
      <c r="D575" s="170">
        <f>'Avon PW_CL_STL_ So 18'!H203</f>
        <v>136.13</v>
      </c>
    </row>
    <row r="576" spans="1:4" x14ac:dyDescent="0.35">
      <c r="A576" s="180" t="str">
        <f>'Avon PW_CL_STL_ So 18'!B204</f>
        <v>9668M</v>
      </c>
      <c r="B576" s="175" t="str">
        <f>'Avon PW_CL_STL_ So 18'!C204</f>
        <v>185/70R13</v>
      </c>
      <c r="C576" s="155">
        <f>'Avon PW_CL_STL_ So 18'!M204</f>
        <v>0</v>
      </c>
      <c r="D576" s="170">
        <f>'Avon PW_CL_STL_ So 18'!H204</f>
        <v>141.35</v>
      </c>
    </row>
    <row r="577" spans="1:4" x14ac:dyDescent="0.35">
      <c r="A577" s="180" t="str">
        <f>'Avon PW_CL_STL_ So 18'!B205</f>
        <v>9603M</v>
      </c>
      <c r="B577" s="175" t="str">
        <f>'Avon PW_CL_STL_ So 18'!C205</f>
        <v>185/70R14</v>
      </c>
      <c r="C577" s="155">
        <f>'Avon PW_CL_STL_ So 18'!M205</f>
        <v>0</v>
      </c>
      <c r="D577" s="170">
        <f>'Avon PW_CL_STL_ So 18'!H205</f>
        <v>156.12</v>
      </c>
    </row>
    <row r="578" spans="1:4" x14ac:dyDescent="0.35">
      <c r="A578" s="180" t="str">
        <f>'Avon PW_CL_STL_ So 18'!B206</f>
        <v>14835M</v>
      </c>
      <c r="B578" s="175" t="str">
        <f>'Avon PW_CL_STL_ So 18'!C206</f>
        <v>175/70R15</v>
      </c>
      <c r="C578" s="155">
        <f>'Avon PW_CL_STL_ So 18'!M206</f>
        <v>0</v>
      </c>
      <c r="D578" s="170">
        <f>'Avon PW_CL_STL_ So 18'!H206</f>
        <v>155.21</v>
      </c>
    </row>
    <row r="579" spans="1:4" x14ac:dyDescent="0.35">
      <c r="A579" s="180" t="str">
        <f>'Avon PW_CL_STL_ So 18'!B207</f>
        <v>14836M</v>
      </c>
      <c r="B579" s="175" t="str">
        <f>'Avon PW_CL_STL_ So 18'!C207</f>
        <v>185/70R15</v>
      </c>
      <c r="C579" s="155">
        <f>'Avon PW_CL_STL_ So 18'!M207</f>
        <v>0</v>
      </c>
      <c r="D579" s="170">
        <f>'Avon PW_CL_STL_ So 18'!H207</f>
        <v>165.76</v>
      </c>
    </row>
    <row r="580" spans="1:4" x14ac:dyDescent="0.35">
      <c r="A580" s="180" t="str">
        <f>'Avon PW_CL_STL_ So 18'!B208</f>
        <v>15500M</v>
      </c>
      <c r="B580" s="175" t="str">
        <f>'Avon PW_CL_STL_ So 18'!C208</f>
        <v>205/70R15</v>
      </c>
      <c r="C580" s="155">
        <f>'Avon PW_CL_STL_ So 18'!M208</f>
        <v>0</v>
      </c>
      <c r="D580" s="170">
        <f>'Avon PW_CL_STL_ So 18'!H208</f>
        <v>204.06</v>
      </c>
    </row>
    <row r="581" spans="1:4" x14ac:dyDescent="0.35">
      <c r="A581" s="180" t="str">
        <f>'Avon PW_CL_STL_ So 18'!B209</f>
        <v>15499M</v>
      </c>
      <c r="B581" s="175" t="str">
        <f>'Avon PW_CL_STL_ So 18'!C209</f>
        <v>215/70R15</v>
      </c>
      <c r="C581" s="155">
        <f>'Avon PW_CL_STL_ So 18'!M209</f>
        <v>0</v>
      </c>
      <c r="D581" s="170">
        <f>'Avon PW_CL_STL_ So 18'!H209</f>
        <v>212.61</v>
      </c>
    </row>
    <row r="582" spans="1:4" x14ac:dyDescent="0.35">
      <c r="A582" s="180" t="str">
        <f>'Avon PW_CL_STL_ So 18'!B211</f>
        <v>10961M</v>
      </c>
      <c r="B582" s="175" t="str">
        <f>'Avon PW_CL_STL_ So 18'!C211</f>
        <v>225/65R15</v>
      </c>
      <c r="C582" s="155">
        <f>'Avon PW_CL_STL_ So 18'!M211</f>
        <v>0</v>
      </c>
      <c r="D582" s="170">
        <f>'Avon PW_CL_STL_ So 18'!H211</f>
        <v>223.25</v>
      </c>
    </row>
    <row r="583" spans="1:4" x14ac:dyDescent="0.35">
      <c r="A583" s="180" t="str">
        <f>'Avon PW_CL_STL_ So 18'!B213</f>
        <v>3413M</v>
      </c>
      <c r="B583" s="175" t="str">
        <f>'Avon PW_CL_STL_ So 18'!C213</f>
        <v>185/60R13</v>
      </c>
      <c r="C583" s="155">
        <f>'Avon PW_CL_STL_ So 18'!M213</f>
        <v>0</v>
      </c>
      <c r="D583" s="170">
        <f>'Avon PW_CL_STL_ So 18'!H213</f>
        <v>89.47</v>
      </c>
    </row>
    <row r="584" spans="1:4" x14ac:dyDescent="0.35">
      <c r="A584" s="180" t="str">
        <f>'Avon PW_CL_STL_ So 18'!B214</f>
        <v>4222M</v>
      </c>
      <c r="B584" s="175" t="str">
        <f>'Avon PW_CL_STL_ So 18'!C214</f>
        <v>205/60R13</v>
      </c>
      <c r="C584" s="155">
        <f>'Avon PW_CL_STL_ So 18'!M214</f>
        <v>0</v>
      </c>
      <c r="D584" s="170">
        <f>'Avon PW_CL_STL_ So 18'!H214</f>
        <v>103.27</v>
      </c>
    </row>
    <row r="585" spans="1:4" x14ac:dyDescent="0.35">
      <c r="A585" s="180" t="str">
        <f>'Avon PW_CL_STL_ So 18'!B215</f>
        <v>3414M</v>
      </c>
      <c r="B585" s="175" t="str">
        <f>'Avon PW_CL_STL_ So 18'!C215</f>
        <v>185/60R14</v>
      </c>
      <c r="C585" s="155">
        <f>'Avon PW_CL_STL_ So 18'!M215</f>
        <v>0</v>
      </c>
      <c r="D585" s="170">
        <f>'Avon PW_CL_STL_ So 18'!H215</f>
        <v>94.12</v>
      </c>
    </row>
    <row r="586" spans="1:4" x14ac:dyDescent="0.35">
      <c r="A586" s="180" t="str">
        <f>'Avon PW_CL_STL_ So 18'!B216</f>
        <v>11466M</v>
      </c>
      <c r="B586" s="175" t="str">
        <f>'Avon PW_CL_STL_ So 18'!C216</f>
        <v>215/60R15</v>
      </c>
      <c r="C586" s="155">
        <f>'Avon PW_CL_STL_ So 18'!M216</f>
        <v>0</v>
      </c>
      <c r="D586" s="170">
        <f>'Avon PW_CL_STL_ So 18'!H216</f>
        <v>208.27</v>
      </c>
    </row>
    <row r="587" spans="1:4" x14ac:dyDescent="0.35">
      <c r="A587" s="180" t="str">
        <f>'Avon PW_CL_STL_ So 18'!B217</f>
        <v>14755M</v>
      </c>
      <c r="B587" s="175" t="str">
        <f>'Avon PW_CL_STL_ So 18'!C217</f>
        <v>225/60R15</v>
      </c>
      <c r="C587" s="155">
        <f>'Avon PW_CL_STL_ So 18'!M217</f>
        <v>0</v>
      </c>
      <c r="D587" s="170">
        <f>'Avon PW_CL_STL_ So 18'!H217</f>
        <v>221.08</v>
      </c>
    </row>
    <row r="588" spans="1:4" x14ac:dyDescent="0.35">
      <c r="A588" s="180" t="str">
        <f>'Avon PW_CL_STL_ So 18'!B218</f>
        <v>11224M</v>
      </c>
      <c r="B588" s="175" t="str">
        <f>'Avon PW_CL_STL_ So 18'!C218</f>
        <v>245/60R15</v>
      </c>
      <c r="C588" s="155">
        <f>'Avon PW_CL_STL_ So 18'!M218</f>
        <v>0</v>
      </c>
      <c r="D588" s="170">
        <f>'Avon PW_CL_STL_ So 18'!H218</f>
        <v>233.78</v>
      </c>
    </row>
    <row r="589" spans="1:4" x14ac:dyDescent="0.35">
      <c r="A589" s="180" t="str">
        <f>'Avon PW_CL_STL_ So 18'!B220</f>
        <v>13013M</v>
      </c>
      <c r="B589" s="175" t="str">
        <f>'Avon PW_CL_STL_ So 18'!C220</f>
        <v>275/55R15</v>
      </c>
      <c r="C589" s="155">
        <f>'Avon PW_CL_STL_ So 18'!M220</f>
        <v>0</v>
      </c>
      <c r="D589" s="170">
        <f>'Avon PW_CL_STL_ So 18'!H220</f>
        <v>267.74</v>
      </c>
    </row>
    <row r="590" spans="1:4" x14ac:dyDescent="0.35">
      <c r="A590" s="180" t="str">
        <f>'Avon PW_CL_STL_ So 18'!B222</f>
        <v>4752M</v>
      </c>
      <c r="B590" s="175" t="str">
        <f>'Avon PW_CL_STL_ So 18'!C222</f>
        <v>195/50R15</v>
      </c>
      <c r="C590" s="155">
        <f>'Avon PW_CL_STL_ So 18'!M222</f>
        <v>0</v>
      </c>
      <c r="D590" s="170">
        <f>'Avon PW_CL_STL_ So 18'!H222</f>
        <v>95.17</v>
      </c>
    </row>
    <row r="591" spans="1:4" x14ac:dyDescent="0.35">
      <c r="A591" s="180" t="str">
        <f>'Avon PW_CL_STL_ So 18'!B223</f>
        <v>4151M</v>
      </c>
      <c r="B591" s="175" t="str">
        <f>'Avon PW_CL_STL_ So 18'!C223</f>
        <v>205/50R15</v>
      </c>
      <c r="C591" s="155">
        <f>'Avon PW_CL_STL_ So 18'!M223</f>
        <v>0</v>
      </c>
      <c r="D591" s="170">
        <f>'Avon PW_CL_STL_ So 18'!H223</f>
        <v>98.65</v>
      </c>
    </row>
    <row r="592" spans="1:4" x14ac:dyDescent="0.35">
      <c r="A592" s="180" t="str">
        <f>'Avon PW_CL_STL_ So 18'!B224</f>
        <v>13212M</v>
      </c>
      <c r="B592" s="175" t="str">
        <f>'Avon PW_CL_STL_ So 18'!C224</f>
        <v>295/50R15</v>
      </c>
      <c r="C592" s="155">
        <f>'Avon PW_CL_STL_ So 18'!M224</f>
        <v>0</v>
      </c>
      <c r="D592" s="170">
        <f>'Avon PW_CL_STL_ So 18'!H224</f>
        <v>277.38</v>
      </c>
    </row>
    <row r="593" spans="1:4" x14ac:dyDescent="0.35">
      <c r="A593" s="180" t="str">
        <f>'Avon PW_CL_STL_ So 18'!B226</f>
        <v>8056M</v>
      </c>
      <c r="B593" s="175" t="str">
        <f>'Avon PW_CL_STL_ So 18'!C226</f>
        <v>185/55R13</v>
      </c>
      <c r="C593" s="155">
        <f>'Avon PW_CL_STL_ So 18'!M226</f>
        <v>0</v>
      </c>
      <c r="D593" s="170">
        <f>'Avon PW_CL_STL_ So 18'!H226</f>
        <v>96.53</v>
      </c>
    </row>
    <row r="594" spans="1:4" x14ac:dyDescent="0.35">
      <c r="A594" s="180" t="str">
        <f>'Avon PW_CL_STL_ So 18'!B227</f>
        <v>15156M</v>
      </c>
      <c r="B594" s="175" t="str">
        <f>'Avon PW_CL_STL_ So 18'!C227</f>
        <v>185/55R13</v>
      </c>
      <c r="C594" s="155">
        <f>'Avon PW_CL_STL_ So 18'!M227</f>
        <v>0</v>
      </c>
      <c r="D594" s="170">
        <f>'Avon PW_CL_STL_ So 18'!H227</f>
        <v>96.53</v>
      </c>
    </row>
    <row r="595" spans="1:4" x14ac:dyDescent="0.35">
      <c r="A595" s="180" t="str">
        <f>'Avon PW_CL_STL_ So 18'!B228</f>
        <v>8057M</v>
      </c>
      <c r="B595" s="175" t="str">
        <f>'Avon PW_CL_STL_ So 18'!C228</f>
        <v>215/55R13</v>
      </c>
      <c r="C595" s="155">
        <f>'Avon PW_CL_STL_ So 18'!M228</f>
        <v>0</v>
      </c>
      <c r="D595" s="170">
        <f>'Avon PW_CL_STL_ So 18'!H228</f>
        <v>108.11</v>
      </c>
    </row>
    <row r="596" spans="1:4" x14ac:dyDescent="0.35">
      <c r="A596" s="180" t="str">
        <f>'Avon PW_CL_STL_ So 18'!B229</f>
        <v>15157M</v>
      </c>
      <c r="B596" s="175" t="str">
        <f>'Avon PW_CL_STL_ So 18'!C229</f>
        <v>215/55R13</v>
      </c>
      <c r="C596" s="155">
        <f>'Avon PW_CL_STL_ So 18'!M229</f>
        <v>0</v>
      </c>
      <c r="D596" s="170">
        <f>'Avon PW_CL_STL_ So 18'!H229</f>
        <v>108.11</v>
      </c>
    </row>
    <row r="597" spans="1:4" x14ac:dyDescent="0.35">
      <c r="A597" s="180" t="str">
        <f>'Avon PW_CL_STL_ So 18'!B231</f>
        <v>15648M</v>
      </c>
      <c r="B597" s="175" t="str">
        <f>'Avon PW_CL_STL_ So 18'!C231</f>
        <v>195/50R15</v>
      </c>
      <c r="C597" s="155">
        <f>'Avon PW_CL_STL_ So 18'!M231</f>
        <v>0</v>
      </c>
      <c r="D597" s="170">
        <f>'Avon PW_CL_STL_ So 18'!H231</f>
        <v>106.18</v>
      </c>
    </row>
    <row r="598" spans="1:4" x14ac:dyDescent="0.35">
      <c r="A598" s="180" t="str">
        <f>'Avon PW_CL_STL_ So 18'!B232</f>
        <v>15822M</v>
      </c>
      <c r="B598" s="175" t="str">
        <f>'Avon PW_CL_STL_ So 18'!C232</f>
        <v>195/50R16</v>
      </c>
      <c r="C598" s="155">
        <f>'Avon PW_CL_STL_ So 18'!M232</f>
        <v>0</v>
      </c>
      <c r="D598" s="170">
        <f>'Avon PW_CL_STL_ So 18'!H232</f>
        <v>125.49</v>
      </c>
    </row>
    <row r="599" spans="1:4" x14ac:dyDescent="0.35">
      <c r="A599" s="180" t="str">
        <f>'Avon PW_CL_STL_ So 18'!B233</f>
        <v>15726M</v>
      </c>
      <c r="B599" s="175" t="str">
        <f>'Avon PW_CL_STL_ So 18'!C233</f>
        <v>245/50R13</v>
      </c>
      <c r="C599" s="155">
        <f>'Avon PW_CL_STL_ So 18'!M233</f>
        <v>0</v>
      </c>
      <c r="D599" s="170">
        <f>'Avon PW_CL_STL_ So 18'!H233</f>
        <v>131.27000000000001</v>
      </c>
    </row>
    <row r="600" spans="1:4" x14ac:dyDescent="0.35">
      <c r="A600" s="180" t="str">
        <f>'Avon PW_CL_STL_ So 18'!B235</f>
        <v>15823M</v>
      </c>
      <c r="B600" s="175" t="str">
        <f>'Avon PW_CL_STL_ So 18'!C235</f>
        <v>225/45R17</v>
      </c>
      <c r="C600" s="155">
        <f>'Avon PW_CL_STL_ So 18'!M235</f>
        <v>0</v>
      </c>
      <c r="D600" s="170">
        <f>'Avon PW_CL_STL_ So 18'!H235</f>
        <v>151.55000000000001</v>
      </c>
    </row>
    <row r="601" spans="1:4" x14ac:dyDescent="0.35">
      <c r="A601" s="180" t="str">
        <f>'Avon PW_CL_STL_ So 18'!B237</f>
        <v>15664M</v>
      </c>
      <c r="B601" s="175" t="str">
        <f>'Avon PW_CL_STL_ So 18'!C237</f>
        <v>245/40R15</v>
      </c>
      <c r="C601" s="155">
        <f>'Avon PW_CL_STL_ So 18'!M237</f>
        <v>0</v>
      </c>
      <c r="D601" s="170">
        <f>'Avon PW_CL_STL_ So 18'!H237</f>
        <v>133.21</v>
      </c>
    </row>
    <row r="602" spans="1:4" x14ac:dyDescent="0.35">
      <c r="A602" s="181">
        <f>'Avon SUV_Van_So 18'!B19</f>
        <v>4250312</v>
      </c>
      <c r="B602" s="176" t="str">
        <f>'Avon SUV_Van_So 18'!C19</f>
        <v>215/65R16</v>
      </c>
      <c r="C602" s="147">
        <f>'Avon SUV_Van_So 18'!M19</f>
        <v>0</v>
      </c>
      <c r="D602" s="148">
        <f>'Avon SUV_Van_So 18'!J19</f>
        <v>61.15625</v>
      </c>
    </row>
    <row r="603" spans="1:4" x14ac:dyDescent="0.35">
      <c r="A603" s="181">
        <f>'Avon SUV_Van_So 18'!B20</f>
        <v>4250116</v>
      </c>
      <c r="B603" s="176" t="str">
        <f>'Avon SUV_Van_So 18'!C20</f>
        <v>215/65R16</v>
      </c>
      <c r="C603" s="147">
        <f>'Avon SUV_Van_So 18'!M20</f>
        <v>0</v>
      </c>
      <c r="D603" s="148">
        <f>'Avon SUV_Van_So 18'!J20</f>
        <v>66.537999999999997</v>
      </c>
    </row>
    <row r="604" spans="1:4" x14ac:dyDescent="0.35">
      <c r="A604" s="181">
        <f>'Avon SUV_Van_So 18'!B21</f>
        <v>4250416</v>
      </c>
      <c r="B604" s="176" t="str">
        <f>'Avon SUV_Van_So 18'!C21</f>
        <v>215/65R17</v>
      </c>
      <c r="C604" s="147">
        <f>'Avon SUV_Van_So 18'!M21</f>
        <v>0</v>
      </c>
      <c r="D604" s="148">
        <f>'Avon SUV_Van_So 18'!J21</f>
        <v>79.747749999999996</v>
      </c>
    </row>
    <row r="605" spans="1:4" x14ac:dyDescent="0.35">
      <c r="A605" s="181">
        <f>'Avon SUV_Van_So 18'!B22</f>
        <v>4250313</v>
      </c>
      <c r="B605" s="176" t="str">
        <f>'Avon SUV_Van_So 18'!C22</f>
        <v>225/65R17</v>
      </c>
      <c r="C605" s="147">
        <f>'Avon SUV_Van_So 18'!M22</f>
        <v>0</v>
      </c>
      <c r="D605" s="148">
        <f>'Avon SUV_Van_So 18'!J22</f>
        <v>79.747749999999996</v>
      </c>
    </row>
    <row r="606" spans="1:4" x14ac:dyDescent="0.35">
      <c r="A606" s="181">
        <f>'Avon SUV_Van_So 18'!B23</f>
        <v>4250117</v>
      </c>
      <c r="B606" s="176" t="str">
        <f>'Avon SUV_Van_So 18'!C23</f>
        <v>235/65R17</v>
      </c>
      <c r="C606" s="147">
        <f>'Avon SUV_Van_So 18'!M23</f>
        <v>0</v>
      </c>
      <c r="D606" s="148">
        <f>'Avon SUV_Van_So 18'!J23</f>
        <v>89.532750000000007</v>
      </c>
    </row>
    <row r="607" spans="1:4" x14ac:dyDescent="0.35">
      <c r="A607" s="181">
        <f>'Avon SUV_Van_So 18'!B24</f>
        <v>4250198</v>
      </c>
      <c r="B607" s="176" t="str">
        <f>'Avon SUV_Van_So 18'!C24</f>
        <v>235/65R17</v>
      </c>
      <c r="C607" s="147">
        <f>'Avon SUV_Van_So 18'!M24</f>
        <v>0</v>
      </c>
      <c r="D607" s="148">
        <f>'Avon SUV_Van_So 18'!J24</f>
        <v>90.022000000000006</v>
      </c>
    </row>
    <row r="608" spans="1:4" x14ac:dyDescent="0.35">
      <c r="A608" s="181">
        <f>'Avon SUV_Van_So 18'!B25</f>
        <v>4250315</v>
      </c>
      <c r="B608" s="176" t="str">
        <f>'Avon SUV_Van_So 18'!C25</f>
        <v>255/65R17</v>
      </c>
      <c r="C608" s="147">
        <f>'Avon SUV_Van_So 18'!M25</f>
        <v>0</v>
      </c>
      <c r="D608" s="148">
        <f>'Avon SUV_Van_So 18'!J25</f>
        <v>91.978999999999999</v>
      </c>
    </row>
    <row r="609" spans="1:4" x14ac:dyDescent="0.35">
      <c r="A609" s="181">
        <f>'Avon SUV_Van_So 18'!B26</f>
        <v>4250314</v>
      </c>
      <c r="B609" s="176" t="str">
        <f>'Avon SUV_Van_So 18'!C26</f>
        <v>265/65R17</v>
      </c>
      <c r="C609" s="147">
        <f>'Avon SUV_Van_So 18'!M26</f>
        <v>0</v>
      </c>
      <c r="D609" s="148">
        <f>'Avon SUV_Van_So 18'!J26</f>
        <v>99.317750000000004</v>
      </c>
    </row>
    <row r="610" spans="1:4" x14ac:dyDescent="0.35">
      <c r="A610" s="181">
        <f>'Avon SUV_Van_So 18'!B28</f>
        <v>4250219</v>
      </c>
      <c r="B610" s="176" t="str">
        <f>'Avon SUV_Van_So 18'!C28</f>
        <v>215/60R17</v>
      </c>
      <c r="C610" s="147">
        <f>'Avon SUV_Van_So 18'!M28</f>
        <v>0</v>
      </c>
      <c r="D610" s="148">
        <f>'Avon SUV_Van_So 18'!J28</f>
        <v>76.322999999999993</v>
      </c>
    </row>
    <row r="611" spans="1:4" x14ac:dyDescent="0.35">
      <c r="A611" s="181">
        <f>'Avon SUV_Van_So 18'!B29</f>
        <v>4250412</v>
      </c>
      <c r="B611" s="176" t="str">
        <f>'Avon SUV_Van_So 18'!C29</f>
        <v>225/60R17</v>
      </c>
      <c r="C611" s="147">
        <f>'Avon SUV_Van_So 18'!M29</f>
        <v>0</v>
      </c>
      <c r="D611" s="148">
        <f>'Avon SUV_Van_So 18'!J29</f>
        <v>89.043499999999995</v>
      </c>
    </row>
    <row r="612" spans="1:4" x14ac:dyDescent="0.35">
      <c r="A612" s="181">
        <f>'Avon SUV_Van_So 18'!B30</f>
        <v>4250310</v>
      </c>
      <c r="B612" s="176" t="str">
        <f>'Avon SUV_Van_So 18'!C30</f>
        <v>225/60R18</v>
      </c>
      <c r="C612" s="147">
        <f>'Avon SUV_Van_So 18'!M30</f>
        <v>0</v>
      </c>
      <c r="D612" s="148">
        <f>'Avon SUV_Van_So 18'!J30</f>
        <v>92.95750000000001</v>
      </c>
    </row>
    <row r="613" spans="1:4" x14ac:dyDescent="0.35">
      <c r="A613" s="181">
        <f>'Avon SUV_Van_So 18'!B31</f>
        <v>4250311</v>
      </c>
      <c r="B613" s="176" t="str">
        <f>'Avon SUV_Van_So 18'!C31</f>
        <v>235/60R16</v>
      </c>
      <c r="C613" s="147">
        <f>'Avon SUV_Van_So 18'!M31</f>
        <v>0</v>
      </c>
      <c r="D613" s="148">
        <f>'Avon SUV_Van_So 18'!J31</f>
        <v>67.027250000000009</v>
      </c>
    </row>
    <row r="614" spans="1:4" x14ac:dyDescent="0.35">
      <c r="A614" s="181">
        <f>'Avon SUV_Van_So 18'!B32</f>
        <v>4250113</v>
      </c>
      <c r="B614" s="176" t="str">
        <f>'Avon SUV_Van_So 18'!C32</f>
        <v>235/60R18</v>
      </c>
      <c r="C614" s="147">
        <f>'Avon SUV_Van_So 18'!M32</f>
        <v>0</v>
      </c>
      <c r="D614" s="148">
        <f>'Avon SUV_Van_So 18'!J32</f>
        <v>95.403749999999988</v>
      </c>
    </row>
    <row r="615" spans="1:4" x14ac:dyDescent="0.35">
      <c r="A615" s="181">
        <f>'Avon SUV_Van_So 18'!B33</f>
        <v>4250011</v>
      </c>
      <c r="B615" s="176" t="str">
        <f>'Avon SUV_Van_So 18'!C33</f>
        <v>235/60R18</v>
      </c>
      <c r="C615" s="147">
        <f>'Avon SUV_Van_So 18'!M33</f>
        <v>0</v>
      </c>
      <c r="D615" s="148">
        <f>'Avon SUV_Van_So 18'!J33</f>
        <v>100.7855</v>
      </c>
    </row>
    <row r="616" spans="1:4" x14ac:dyDescent="0.35">
      <c r="A616" s="181">
        <f>'Avon SUV_Van_So 18'!B34</f>
        <v>4250194</v>
      </c>
      <c r="B616" s="176" t="str">
        <f>'Avon SUV_Van_So 18'!C34</f>
        <v>235/60R18</v>
      </c>
      <c r="C616" s="147">
        <f>'Avon SUV_Van_So 18'!M34</f>
        <v>0</v>
      </c>
      <c r="D616" s="148">
        <f>'Avon SUV_Van_So 18'!J34</f>
        <v>96.871499999999997</v>
      </c>
    </row>
    <row r="617" spans="1:4" x14ac:dyDescent="0.35">
      <c r="A617" s="181">
        <f>'Avon SUV_Van_So 18'!B35</f>
        <v>4250195</v>
      </c>
      <c r="B617" s="176" t="str">
        <f>'Avon SUV_Van_So 18'!C35</f>
        <v>255/60R18</v>
      </c>
      <c r="C617" s="147">
        <f>'Avon SUV_Van_So 18'!M35</f>
        <v>0</v>
      </c>
      <c r="D617" s="148">
        <f>'Avon SUV_Van_So 18'!J35</f>
        <v>103.721</v>
      </c>
    </row>
    <row r="618" spans="1:4" x14ac:dyDescent="0.35">
      <c r="A618" s="181">
        <f>'Avon SUV_Van_So 18'!B37</f>
        <v>4250199</v>
      </c>
      <c r="B618" s="176" t="str">
        <f>'Avon SUV_Van_So 18'!C37</f>
        <v>215/55R18</v>
      </c>
      <c r="C618" s="147">
        <f>'Avon SUV_Van_So 18'!M37</f>
        <v>0</v>
      </c>
      <c r="D618" s="148">
        <f>'Avon SUV_Van_So 18'!J37</f>
        <v>80.726250000000007</v>
      </c>
    </row>
    <row r="619" spans="1:4" x14ac:dyDescent="0.35">
      <c r="A619" s="181">
        <f>'Avon SUV_Van_So 18'!B38</f>
        <v>4250210</v>
      </c>
      <c r="B619" s="176" t="str">
        <f>'Avon SUV_Van_So 18'!C38</f>
        <v>225/55R18</v>
      </c>
      <c r="C619" s="147">
        <f>'Avon SUV_Van_So 18'!M38</f>
        <v>0</v>
      </c>
      <c r="D619" s="148">
        <f>'Avon SUV_Van_So 18'!J38</f>
        <v>88.064999999999998</v>
      </c>
    </row>
    <row r="620" spans="1:4" x14ac:dyDescent="0.35">
      <c r="A620" s="181">
        <f>'Avon SUV_Van_So 18'!B39</f>
        <v>4250316</v>
      </c>
      <c r="B620" s="176" t="str">
        <f>'Avon SUV_Van_So 18'!C39</f>
        <v>235/55R17</v>
      </c>
      <c r="C620" s="147">
        <f>'Avon SUV_Van_So 18'!M39</f>
        <v>0</v>
      </c>
      <c r="D620" s="148">
        <f>'Avon SUV_Van_So 18'!J39</f>
        <v>82.193999999999988</v>
      </c>
    </row>
    <row r="621" spans="1:4" x14ac:dyDescent="0.35">
      <c r="A621" s="181">
        <f>'Avon SUV_Van_So 18'!B40</f>
        <v>4250211</v>
      </c>
      <c r="B621" s="176" t="str">
        <f>'Avon SUV_Van_So 18'!C40</f>
        <v>235/55R17</v>
      </c>
      <c r="C621" s="147">
        <f>'Avon SUV_Van_So 18'!M40</f>
        <v>0</v>
      </c>
      <c r="D621" s="148">
        <f>'Avon SUV_Van_So 18'!J40</f>
        <v>88.064999999999998</v>
      </c>
    </row>
    <row r="622" spans="1:4" x14ac:dyDescent="0.35">
      <c r="A622" s="181">
        <f>'Avon SUV_Van_So 18'!B41</f>
        <v>4250317</v>
      </c>
      <c r="B622" s="176" t="str">
        <f>'Avon SUV_Van_So 18'!C41</f>
        <v>235/55R18</v>
      </c>
      <c r="C622" s="147">
        <f>'Avon SUV_Van_So 18'!M41</f>
        <v>0</v>
      </c>
      <c r="D622" s="148">
        <f>'Avon SUV_Van_So 18'!J41</f>
        <v>91.000500000000002</v>
      </c>
    </row>
    <row r="623" spans="1:4" x14ac:dyDescent="0.35">
      <c r="A623" s="181">
        <f>'Avon SUV_Van_So 18'!B42</f>
        <v>4250212</v>
      </c>
      <c r="B623" s="176" t="str">
        <f>'Avon SUV_Van_So 18'!C42</f>
        <v>235/55R18</v>
      </c>
      <c r="C623" s="147">
        <f>'Avon SUV_Van_So 18'!M42</f>
        <v>0</v>
      </c>
      <c r="D623" s="148">
        <f>'Avon SUV_Van_So 18'!J42</f>
        <v>94.425249999999991</v>
      </c>
    </row>
    <row r="624" spans="1:4" x14ac:dyDescent="0.35">
      <c r="A624" s="181">
        <f>'Avon SUV_Van_So 18'!B43</f>
        <v>4250293</v>
      </c>
      <c r="B624" s="176" t="str">
        <f>'Avon SUV_Van_So 18'!C43</f>
        <v>235/55R19</v>
      </c>
      <c r="C624" s="147">
        <f>'Avon SUV_Van_So 18'!M43</f>
        <v>0</v>
      </c>
      <c r="D624" s="148">
        <f>'Avon SUV_Van_So 18'!J43</f>
        <v>112.5275</v>
      </c>
    </row>
    <row r="625" spans="1:4" x14ac:dyDescent="0.35">
      <c r="A625" s="181">
        <f>'Avon SUV_Van_So 18'!B44</f>
        <v>4250494</v>
      </c>
      <c r="B625" s="176" t="str">
        <f>'Avon SUV_Van_So 18'!C44</f>
        <v>235/55R19</v>
      </c>
      <c r="C625" s="147">
        <f>'Avon SUV_Van_So 18'!M44</f>
        <v>0</v>
      </c>
      <c r="D625" s="148">
        <f>'Avon SUV_Van_So 18'!J44</f>
        <v>113.99525</v>
      </c>
    </row>
    <row r="626" spans="1:4" x14ac:dyDescent="0.35">
      <c r="A626" s="181">
        <f>'Avon SUV_Van_So 18'!B45</f>
        <v>4250294</v>
      </c>
      <c r="B626" s="176" t="str">
        <f>'Avon SUV_Van_So 18'!C45</f>
        <v>255/55R18</v>
      </c>
      <c r="C626" s="147">
        <f>'Avon SUV_Van_So 18'!M45</f>
        <v>0</v>
      </c>
      <c r="D626" s="148">
        <f>'Avon SUV_Van_So 18'!J45</f>
        <v>94.91449999999999</v>
      </c>
    </row>
    <row r="627" spans="1:4" x14ac:dyDescent="0.35">
      <c r="A627" s="181">
        <f>'Avon SUV_Van_So 18'!B46</f>
        <v>4250096</v>
      </c>
      <c r="B627" s="176" t="str">
        <f>'Avon SUV_Van_So 18'!C46</f>
        <v>255/55R18</v>
      </c>
      <c r="C627" s="147">
        <f>'Avon SUV_Van_So 18'!M46</f>
        <v>0</v>
      </c>
      <c r="D627" s="148">
        <f>'Avon SUV_Van_So 18'!J46</f>
        <v>98.339249999999993</v>
      </c>
    </row>
    <row r="628" spans="1:4" x14ac:dyDescent="0.35">
      <c r="A628" s="181">
        <f>'Avon SUV_Van_So 18'!B47</f>
        <v>4250295</v>
      </c>
      <c r="B628" s="176" t="str">
        <f>'Avon SUV_Van_So 18'!C47</f>
        <v>255/55R19</v>
      </c>
      <c r="C628" s="147">
        <f>'Avon SUV_Van_So 18'!M47</f>
        <v>0</v>
      </c>
      <c r="D628" s="148">
        <f>'Avon SUV_Van_So 18'!J47</f>
        <v>118.3985</v>
      </c>
    </row>
    <row r="629" spans="1:4" x14ac:dyDescent="0.35">
      <c r="A629" s="181">
        <f>'Avon SUV_Van_So 18'!B48</f>
        <v>4250499</v>
      </c>
      <c r="B629" s="176" t="str">
        <f>'Avon SUV_Van_So 18'!C48</f>
        <v>255/55R20</v>
      </c>
      <c r="C629" s="147">
        <f>'Avon SUV_Van_So 18'!M48</f>
        <v>0</v>
      </c>
      <c r="D629" s="148">
        <f>'Avon SUV_Van_So 18'!J48</f>
        <v>144.32875000000001</v>
      </c>
    </row>
    <row r="630" spans="1:4" x14ac:dyDescent="0.35">
      <c r="A630" s="181">
        <f>'Avon SUV_Van_So 18'!B49</f>
        <v>4250216</v>
      </c>
      <c r="B630" s="176" t="str">
        <f>'Avon SUV_Van_So 18'!C49</f>
        <v>275/55R17</v>
      </c>
      <c r="C630" s="147">
        <f>'Avon SUV_Van_So 18'!M49</f>
        <v>0</v>
      </c>
      <c r="D630" s="148">
        <f>'Avon SUV_Van_So 18'!J49</f>
        <v>100.7855</v>
      </c>
    </row>
    <row r="631" spans="1:4" x14ac:dyDescent="0.35">
      <c r="A631" s="181">
        <f>'Avon SUV_Van_So 18'!B51</f>
        <v>4250217</v>
      </c>
      <c r="B631" s="176" t="str">
        <f>'Avon SUV_Van_So 18'!C51</f>
        <v>235/50R18</v>
      </c>
      <c r="C631" s="147">
        <f>'Avon SUV_Van_So 18'!M51</f>
        <v>0</v>
      </c>
      <c r="D631" s="148">
        <f>'Avon SUV_Van_So 18'!J51</f>
        <v>96.871499999999997</v>
      </c>
    </row>
    <row r="632" spans="1:4" x14ac:dyDescent="0.35">
      <c r="A632" s="181">
        <f>'Avon SUV_Van_So 18'!B52</f>
        <v>4250013</v>
      </c>
      <c r="B632" s="176" t="str">
        <f>'Avon SUV_Van_So 18'!C52</f>
        <v>255/50R19</v>
      </c>
      <c r="C632" s="147">
        <f>'Avon SUV_Van_So 18'!M52</f>
        <v>0</v>
      </c>
      <c r="D632" s="148">
        <f>'Avon SUV_Van_So 18'!J52</f>
        <v>106.16725000000001</v>
      </c>
    </row>
    <row r="633" spans="1:4" x14ac:dyDescent="0.35">
      <c r="A633" s="181">
        <f>'Avon SUV_Van_So 18'!B53</f>
        <v>4250495</v>
      </c>
      <c r="B633" s="176" t="str">
        <f>'Avon SUV_Van_So 18'!C53</f>
        <v>255/50R19</v>
      </c>
      <c r="C633" s="147">
        <f>'Avon SUV_Van_So 18'!M53</f>
        <v>0</v>
      </c>
      <c r="D633" s="148">
        <f>'Avon SUV_Van_So 18'!J53</f>
        <v>106.65649999999999</v>
      </c>
    </row>
    <row r="634" spans="1:4" x14ac:dyDescent="0.35">
      <c r="A634" s="181">
        <f>'Avon SUV_Van_So 18'!B54</f>
        <v>4250098</v>
      </c>
      <c r="B634" s="176" t="str">
        <f>'Avon SUV_Van_So 18'!C54</f>
        <v>255/50R19</v>
      </c>
      <c r="C634" s="147">
        <f>'Avon SUV_Van_So 18'!M54</f>
        <v>0</v>
      </c>
      <c r="D634" s="148">
        <f>'Avon SUV_Van_So 18'!J54</f>
        <v>106.65649999999999</v>
      </c>
    </row>
    <row r="635" spans="1:4" x14ac:dyDescent="0.35">
      <c r="A635" s="181">
        <f>'Avon SUV_Van_So 18'!B55</f>
        <v>4250097</v>
      </c>
      <c r="B635" s="176" t="str">
        <f>'Avon SUV_Van_So 18'!C55</f>
        <v>255/50R20</v>
      </c>
      <c r="C635" s="147">
        <f>'Avon SUV_Van_So 18'!M55</f>
        <v>0</v>
      </c>
      <c r="D635" s="148">
        <f>'Avon SUV_Van_So 18'!J55</f>
        <v>141.88249999999999</v>
      </c>
    </row>
    <row r="636" spans="1:4" x14ac:dyDescent="0.35">
      <c r="A636" s="181">
        <f>'Avon SUV_Van_So 18'!B57</f>
        <v>4250491</v>
      </c>
      <c r="B636" s="176" t="str">
        <f>'Avon SUV_Van_So 18'!C57</f>
        <v>225/45R19</v>
      </c>
      <c r="C636" s="147">
        <f>'Avon SUV_Van_So 18'!M57</f>
        <v>0</v>
      </c>
      <c r="D636" s="148">
        <f>'Avon SUV_Van_So 18'!J57</f>
        <v>122.80175000000001</v>
      </c>
    </row>
    <row r="637" spans="1:4" x14ac:dyDescent="0.35">
      <c r="A637" s="181">
        <f>'Avon SUV_Van_So 18'!B58</f>
        <v>4250493</v>
      </c>
      <c r="B637" s="176" t="str">
        <f>'Avon SUV_Van_So 18'!C58</f>
        <v>235/45R19</v>
      </c>
      <c r="C637" s="147">
        <f>'Avon SUV_Van_So 18'!M58</f>
        <v>0</v>
      </c>
      <c r="D637" s="148">
        <f>'Avon SUV_Van_So 18'!J58</f>
        <v>122.80175000000001</v>
      </c>
    </row>
    <row r="638" spans="1:4" x14ac:dyDescent="0.35">
      <c r="A638" s="181">
        <f>'Avon SUV_Van_So 18'!B59</f>
        <v>4250497</v>
      </c>
      <c r="B638" s="176" t="str">
        <f>'Avon SUV_Van_So 18'!C59</f>
        <v>245/45R19</v>
      </c>
      <c r="C638" s="147">
        <f>'Avon SUV_Van_So 18'!M59</f>
        <v>0</v>
      </c>
      <c r="D638" s="148">
        <f>'Avon SUV_Van_So 18'!J59</f>
        <v>125.24799999999999</v>
      </c>
    </row>
    <row r="639" spans="1:4" x14ac:dyDescent="0.35">
      <c r="A639" s="181">
        <f>'Avon SUV_Van_So 18'!B60</f>
        <v>4250498</v>
      </c>
      <c r="B639" s="176" t="str">
        <f>'Avon SUV_Van_So 18'!C60</f>
        <v>245/45R20</v>
      </c>
      <c r="C639" s="147">
        <f>'Avon SUV_Van_So 18'!M60</f>
        <v>0</v>
      </c>
      <c r="D639" s="148">
        <f>'Avon SUV_Van_So 18'!J60</f>
        <v>136.99</v>
      </c>
    </row>
    <row r="640" spans="1:4" x14ac:dyDescent="0.35">
      <c r="A640" s="181">
        <f>'Avon SUV_Van_So 18'!B61</f>
        <v>4250015</v>
      </c>
      <c r="B640" s="176" t="str">
        <f>'Avon SUV_Van_So 18'!C61</f>
        <v>255/45R20</v>
      </c>
      <c r="C640" s="147">
        <f>'Avon SUV_Van_So 18'!M61</f>
        <v>0</v>
      </c>
      <c r="D640" s="148">
        <f>'Avon SUV_Van_So 18'!J61</f>
        <v>143.83949999999999</v>
      </c>
    </row>
    <row r="641" spans="1:4" x14ac:dyDescent="0.35">
      <c r="A641" s="181">
        <f>'Avon SUV_Van_So 18'!B62</f>
        <v>4250099</v>
      </c>
      <c r="B641" s="176" t="str">
        <f>'Avon SUV_Van_So 18'!C62</f>
        <v>265/45R20</v>
      </c>
      <c r="C641" s="147">
        <f>'Avon SUV_Van_So 18'!M62</f>
        <v>0</v>
      </c>
      <c r="D641" s="148">
        <f>'Avon SUV_Van_So 18'!J62</f>
        <v>152.64599999999999</v>
      </c>
    </row>
    <row r="642" spans="1:4" x14ac:dyDescent="0.35">
      <c r="A642" s="181">
        <f>'Avon SUV_Van_So 18'!B63</f>
        <v>4250190</v>
      </c>
      <c r="B642" s="176" t="str">
        <f>'Avon SUV_Van_So 18'!C63</f>
        <v>275/45R20</v>
      </c>
      <c r="C642" s="147">
        <f>'Avon SUV_Van_So 18'!M63</f>
        <v>0</v>
      </c>
      <c r="D642" s="148">
        <f>'Avon SUV_Van_So 18'!J63</f>
        <v>137.47925000000001</v>
      </c>
    </row>
    <row r="643" spans="1:4" x14ac:dyDescent="0.35">
      <c r="A643" s="181">
        <f>'Avon SUV_Van_So 18'!B64</f>
        <v>4250590</v>
      </c>
      <c r="B643" s="176" t="str">
        <f>'Avon SUV_Van_So 18'!C64</f>
        <v>275/45R21</v>
      </c>
      <c r="C643" s="147">
        <f>'Avon SUV_Van_So 18'!M64</f>
        <v>0</v>
      </c>
      <c r="D643" s="148">
        <f>'Avon SUV_Van_So 18'!J64</f>
        <v>164.87725</v>
      </c>
    </row>
    <row r="644" spans="1:4" x14ac:dyDescent="0.35">
      <c r="A644" s="181">
        <f>'Avon SUV_Van_So 18'!B65</f>
        <v>4250014</v>
      </c>
      <c r="B644" s="176" t="str">
        <f>'Avon SUV_Van_So 18'!C65</f>
        <v>285/45R19</v>
      </c>
      <c r="C644" s="147">
        <f>'Avon SUV_Van_So 18'!M65</f>
        <v>0</v>
      </c>
      <c r="D644" s="148">
        <f>'Avon SUV_Van_So 18'!J65</f>
        <v>136.01150000000001</v>
      </c>
    </row>
    <row r="645" spans="1:4" x14ac:dyDescent="0.35">
      <c r="A645" s="181">
        <f>'Avon SUV_Van_So 18'!B67</f>
        <v>4250191</v>
      </c>
      <c r="B645" s="176" t="str">
        <f>'Avon SUV_Van_So 18'!C67</f>
        <v>275/40R20</v>
      </c>
      <c r="C645" s="147">
        <f>'Avon SUV_Van_So 18'!M67</f>
        <v>0</v>
      </c>
      <c r="D645" s="148">
        <f>'Avon SUV_Van_So 18'!J67</f>
        <v>131.60825</v>
      </c>
    </row>
    <row r="646" spans="1:4" x14ac:dyDescent="0.35">
      <c r="A646" s="181">
        <f>'Avon SUV_Van_So 18'!B69</f>
        <v>4250192</v>
      </c>
      <c r="B646" s="176" t="str">
        <f>'Avon SUV_Van_So 18'!C69</f>
        <v>295/35R21</v>
      </c>
      <c r="C646" s="147">
        <f>'Avon SUV_Van_So 18'!M69</f>
        <v>0</v>
      </c>
      <c r="D646" s="148">
        <f>'Avon SUV_Van_So 18'!J69</f>
        <v>170.74825000000001</v>
      </c>
    </row>
    <row r="647" spans="1:4" x14ac:dyDescent="0.35">
      <c r="A647" s="181" t="str">
        <f>'Avon SUV_Van_So 18'!B71</f>
        <v>S080040</v>
      </c>
      <c r="B647" s="176" t="str">
        <f>'Avon SUV_Van_So 18'!C71</f>
        <v>185R14 C</v>
      </c>
      <c r="C647" s="147">
        <f>'Avon SUV_Van_So 18'!M71</f>
        <v>0</v>
      </c>
      <c r="D647" s="148">
        <f>'Avon SUV_Van_So 18'!J71</f>
        <v>47.796875</v>
      </c>
    </row>
    <row r="648" spans="1:4" x14ac:dyDescent="0.35">
      <c r="A648" s="181" t="str">
        <f>'Avon SUV_Van_So 18'!B73</f>
        <v>S080019</v>
      </c>
      <c r="B648" s="176" t="str">
        <f>'Avon SUV_Van_So 18'!C73</f>
        <v>185/75R16 C</v>
      </c>
      <c r="C648" s="147">
        <f>'Avon SUV_Van_So 18'!M73</f>
        <v>0</v>
      </c>
      <c r="D648" s="148">
        <f>'Avon SUV_Van_So 18'!J73</f>
        <v>65.253124999999997</v>
      </c>
    </row>
    <row r="649" spans="1:4" x14ac:dyDescent="0.35">
      <c r="A649" s="181" t="str">
        <f>'Avon SUV_Van_So 18'!B74</f>
        <v>S080022</v>
      </c>
      <c r="B649" s="176" t="str">
        <f>'Avon SUV_Van_So 18'!C74</f>
        <v>195/75R16 C</v>
      </c>
      <c r="C649" s="147">
        <f>'Avon SUV_Van_So 18'!M74</f>
        <v>0</v>
      </c>
      <c r="D649" s="148">
        <f>'Avon SUV_Van_So 18'!J74</f>
        <v>67.746875000000003</v>
      </c>
    </row>
    <row r="650" spans="1:4" x14ac:dyDescent="0.35">
      <c r="A650" s="181" t="str">
        <f>'Avon SUV_Van_So 18'!B75</f>
        <v>S080024</v>
      </c>
      <c r="B650" s="176" t="str">
        <f>'Avon SUV_Van_So 18'!C75</f>
        <v>205/75R16 C</v>
      </c>
      <c r="C650" s="147">
        <f>'Avon SUV_Van_So 18'!M75</f>
        <v>0</v>
      </c>
      <c r="D650" s="148">
        <f>'Avon SUV_Van_So 18'!J75</f>
        <v>73.565624999999997</v>
      </c>
    </row>
    <row r="651" spans="1:4" x14ac:dyDescent="0.35">
      <c r="A651" s="181" t="str">
        <f>'Avon SUV_Van_So 18'!B76</f>
        <v>S080020</v>
      </c>
      <c r="B651" s="176" t="str">
        <f>'Avon SUV_Van_So 18'!C76</f>
        <v>215/75R16 C</v>
      </c>
      <c r="C651" s="147">
        <f>'Avon SUV_Van_So 18'!M76</f>
        <v>0</v>
      </c>
      <c r="D651" s="148">
        <f>'Avon SUV_Van_So 18'!J76</f>
        <v>85.618749999999991</v>
      </c>
    </row>
    <row r="652" spans="1:4" x14ac:dyDescent="0.35">
      <c r="A652" s="181">
        <f>'Avon SUV_Van_So 18'!B77</f>
        <v>4080019</v>
      </c>
      <c r="B652" s="176" t="str">
        <f>'Avon SUV_Van_So 18'!C77</f>
        <v>225/75R16 C</v>
      </c>
      <c r="C652" s="147">
        <f>'Avon SUV_Van_So 18'!M77</f>
        <v>0</v>
      </c>
      <c r="D652" s="148">
        <f>'Avon SUV_Van_So 18'!J77</f>
        <v>96.840624999999989</v>
      </c>
    </row>
    <row r="653" spans="1:4" x14ac:dyDescent="0.35">
      <c r="A653" s="181" t="str">
        <f>'Avon SUV_Van_So 18'!B79</f>
        <v>S080032</v>
      </c>
      <c r="B653" s="176" t="str">
        <f>'Avon SUV_Van_So 18'!C79</f>
        <v>165/70R14 C</v>
      </c>
      <c r="C653" s="147">
        <f>'Avon SUV_Van_So 18'!M79</f>
        <v>0</v>
      </c>
      <c r="D653" s="148">
        <f>'Avon SUV_Van_So 18'!J79</f>
        <v>50.290624999999999</v>
      </c>
    </row>
    <row r="654" spans="1:4" x14ac:dyDescent="0.35">
      <c r="A654" s="181" t="str">
        <f>'Avon SUV_Van_So 18'!B80</f>
        <v>S080041</v>
      </c>
      <c r="B654" s="176" t="str">
        <f>'Avon SUV_Van_So 18'!C80</f>
        <v>175/70R14 C</v>
      </c>
      <c r="C654" s="147">
        <f>'Avon SUV_Van_So 18'!M80</f>
        <v>0</v>
      </c>
      <c r="D654" s="148">
        <f>'Avon SUV_Van_So 18'!J80</f>
        <v>52.784374999999997</v>
      </c>
    </row>
    <row r="655" spans="1:4" x14ac:dyDescent="0.35">
      <c r="A655" s="181" t="str">
        <f>'Avon SUV_Van_So 18'!B81</f>
        <v>S080017</v>
      </c>
      <c r="B655" s="176" t="str">
        <f>'Avon SUV_Van_So 18'!C81</f>
        <v>195/70R15 C</v>
      </c>
      <c r="C655" s="147">
        <f>'Avon SUV_Van_So 18'!M81</f>
        <v>0</v>
      </c>
      <c r="D655" s="148">
        <f>'Avon SUV_Van_So 18'!J81</f>
        <v>54.03125</v>
      </c>
    </row>
    <row r="656" spans="1:4" x14ac:dyDescent="0.35">
      <c r="A656" s="181" t="str">
        <f>'Avon SUV_Van_So 18'!B82</f>
        <v>S080026</v>
      </c>
      <c r="B656" s="176" t="str">
        <f>'Avon SUV_Van_So 18'!C82</f>
        <v>215/70R15 C</v>
      </c>
      <c r="C656" s="147">
        <f>'Avon SUV_Van_So 18'!M82</f>
        <v>0</v>
      </c>
      <c r="D656" s="148">
        <f>'Avon SUV_Van_So 18'!J82</f>
        <v>66.915624999999991</v>
      </c>
    </row>
    <row r="657" spans="1:4" x14ac:dyDescent="0.35">
      <c r="A657" s="181" t="str">
        <f>'Avon SUV_Van_So 18'!B83</f>
        <v>S080042</v>
      </c>
      <c r="B657" s="176" t="str">
        <f>'Avon SUV_Van_So 18'!C83</f>
        <v>215/70R15 C</v>
      </c>
      <c r="C657" s="147">
        <f>'Avon SUV_Van_So 18'!M83</f>
        <v>0</v>
      </c>
      <c r="D657" s="148">
        <f>'Avon SUV_Van_So 18'!J83</f>
        <v>68.578125</v>
      </c>
    </row>
    <row r="658" spans="1:4" x14ac:dyDescent="0.35">
      <c r="A658" s="181" t="str">
        <f>'Avon SUV_Van_So 18'!B84</f>
        <v>S080018</v>
      </c>
      <c r="B658" s="176" t="str">
        <f>'Avon SUV_Van_So 18'!C84</f>
        <v>225/70R15 C</v>
      </c>
      <c r="C658" s="147">
        <f>'Avon SUV_Van_So 18'!M84</f>
        <v>0</v>
      </c>
      <c r="D658" s="148">
        <f>'Avon SUV_Van_So 18'!J84</f>
        <v>70.65625</v>
      </c>
    </row>
    <row r="659" spans="1:4" x14ac:dyDescent="0.35">
      <c r="A659" s="181" t="str">
        <f>'Avon SUV_Van_So 18'!B85</f>
        <v>S080043</v>
      </c>
      <c r="B659" s="176" t="str">
        <f>'Avon SUV_Van_So 18'!C85</f>
        <v>225/70R15 C</v>
      </c>
      <c r="C659" s="147">
        <f>'Avon SUV_Van_So 18'!M85</f>
        <v>0</v>
      </c>
      <c r="D659" s="148">
        <f>'Avon SUV_Van_So 18'!J85</f>
        <v>70.65625</v>
      </c>
    </row>
    <row r="660" spans="1:4" x14ac:dyDescent="0.35">
      <c r="A660" s="181" t="str">
        <f>'Avon SUV_Van_So 18'!B87</f>
        <v>S080034</v>
      </c>
      <c r="B660" s="176" t="str">
        <f>'Avon SUV_Van_So 18'!C87</f>
        <v>175/65R14 C</v>
      </c>
      <c r="C660" s="147">
        <f>'Avon SUV_Van_So 18'!M87</f>
        <v>0</v>
      </c>
      <c r="D660" s="148">
        <f>'Avon SUV_Van_So 18'!J87</f>
        <v>49.459374999999994</v>
      </c>
    </row>
    <row r="661" spans="1:4" x14ac:dyDescent="0.35">
      <c r="A661" s="181" t="str">
        <f>'Avon SUV_Van_So 18'!B88</f>
        <v>S080021</v>
      </c>
      <c r="B661" s="176" t="str">
        <f>'Avon SUV_Van_So 18'!C88</f>
        <v>195/65R16 C</v>
      </c>
      <c r="C661" s="147">
        <f>'Avon SUV_Van_So 18'!M88</f>
        <v>0</v>
      </c>
      <c r="D661" s="148">
        <f>'Avon SUV_Van_So 18'!J88</f>
        <v>65.253124999999997</v>
      </c>
    </row>
    <row r="662" spans="1:4" x14ac:dyDescent="0.35">
      <c r="A662" s="181" t="str">
        <f>'Avon SUV_Van_So 18'!B89</f>
        <v>S080036</v>
      </c>
      <c r="B662" s="176" t="str">
        <f>'Avon SUV_Van_So 18'!C89</f>
        <v>195/65R16 C</v>
      </c>
      <c r="C662" s="147">
        <f>'Avon SUV_Van_So 18'!M89</f>
        <v>0</v>
      </c>
      <c r="D662" s="148">
        <f>'Avon SUV_Van_So 18'!J89</f>
        <v>65.253124999999997</v>
      </c>
    </row>
    <row r="663" spans="1:4" x14ac:dyDescent="0.35">
      <c r="A663" s="181" t="str">
        <f>'Avon SUV_Van_So 18'!B90</f>
        <v>S080037</v>
      </c>
      <c r="B663" s="176" t="str">
        <f>'Avon SUV_Van_So 18'!C90</f>
        <v>205/65R15 C</v>
      </c>
      <c r="C663" s="147">
        <f>'Avon SUV_Van_So 18'!M90</f>
        <v>0</v>
      </c>
      <c r="D663" s="148">
        <f>'Avon SUV_Van_So 18'!J90</f>
        <v>68.162499999999994</v>
      </c>
    </row>
    <row r="664" spans="1:4" x14ac:dyDescent="0.35">
      <c r="A664" s="181" t="str">
        <f>'Avon SUV_Van_So 18'!B91</f>
        <v>S080012</v>
      </c>
      <c r="B664" s="176" t="str">
        <f>'Avon SUV_Van_So 18'!C91</f>
        <v>205/65R16 C</v>
      </c>
      <c r="C664" s="147">
        <f>'Avon SUV_Van_So 18'!M91</f>
        <v>0</v>
      </c>
      <c r="D664" s="148">
        <f>'Avon SUV_Van_So 18'!J91</f>
        <v>73.149999999999991</v>
      </c>
    </row>
    <row r="665" spans="1:4" x14ac:dyDescent="0.35">
      <c r="A665" s="181" t="str">
        <f>'Avon SUV_Van_So 18'!B92</f>
        <v>S080025</v>
      </c>
      <c r="B665" s="176" t="str">
        <f>'Avon SUV_Van_So 18'!C92</f>
        <v>215/65R15 C</v>
      </c>
      <c r="C665" s="147">
        <f>'Avon SUV_Van_So 18'!M92</f>
        <v>0</v>
      </c>
      <c r="D665" s="148">
        <f>'Avon SUV_Van_So 18'!J92</f>
        <v>74.396874999999994</v>
      </c>
    </row>
    <row r="666" spans="1:4" x14ac:dyDescent="0.35">
      <c r="A666" s="181" t="str">
        <f>'Avon SUV_Van_So 18'!B93</f>
        <v>S080038</v>
      </c>
      <c r="B666" s="176" t="str">
        <f>'Avon SUV_Van_So 18'!C93</f>
        <v>215/65R16 C</v>
      </c>
      <c r="C666" s="147">
        <f>'Avon SUV_Van_So 18'!M93</f>
        <v>0</v>
      </c>
      <c r="D666" s="148">
        <f>'Avon SUV_Van_So 18'!J93</f>
        <v>75.228124999999991</v>
      </c>
    </row>
    <row r="667" spans="1:4" x14ac:dyDescent="0.35">
      <c r="A667" s="181" t="str">
        <f>'Avon SUV_Van_So 18'!B94</f>
        <v>S080014</v>
      </c>
      <c r="B667" s="176" t="str">
        <f>'Avon SUV_Van_So 18'!C94</f>
        <v>215/65R16 C</v>
      </c>
      <c r="C667" s="147">
        <f>'Avon SUV_Van_So 18'!M94</f>
        <v>0</v>
      </c>
      <c r="D667" s="148">
        <f>'Avon SUV_Van_So 18'!J94</f>
        <v>75.228124999999991</v>
      </c>
    </row>
    <row r="668" spans="1:4" x14ac:dyDescent="0.35">
      <c r="A668" s="181" t="str">
        <f>'Avon SUV_Van_So 18'!B95</f>
        <v>S080039</v>
      </c>
      <c r="B668" s="176" t="str">
        <f>'Avon SUV_Van_So 18'!C95</f>
        <v>215/65R16 C</v>
      </c>
      <c r="C668" s="147">
        <f>'Avon SUV_Van_So 18'!M95</f>
        <v>0</v>
      </c>
      <c r="D668" s="148">
        <f>'Avon SUV_Van_So 18'!J95</f>
        <v>75.228124999999991</v>
      </c>
    </row>
    <row r="669" spans="1:4" x14ac:dyDescent="0.35">
      <c r="A669" s="181">
        <f>'Avon SUV_Van_So 18'!B96</f>
        <v>4080015</v>
      </c>
      <c r="B669" s="176" t="str">
        <f>'Avon SUV_Van_So 18'!C96</f>
        <v>225/65R16 C</v>
      </c>
      <c r="C669" s="147">
        <f>'Avon SUV_Van_So 18'!M96</f>
        <v>0</v>
      </c>
      <c r="D669" s="148">
        <f>'Avon SUV_Van_So 18'!J96</f>
        <v>85.203125</v>
      </c>
    </row>
    <row r="670" spans="1:4" x14ac:dyDescent="0.35">
      <c r="A670" s="181">
        <f>'Avon SUV_Van_So 18'!B97</f>
        <v>4080016</v>
      </c>
      <c r="B670" s="176" t="str">
        <f>'Avon SUV_Van_So 18'!C97</f>
        <v>235/65R16C</v>
      </c>
      <c r="C670" s="147">
        <f>'Avon SUV_Van_So 18'!M97</f>
        <v>0</v>
      </c>
      <c r="D670" s="148">
        <f>'Avon SUV_Van_So 18'!J97</f>
        <v>88.943749999999994</v>
      </c>
    </row>
    <row r="671" spans="1:4" x14ac:dyDescent="0.35">
      <c r="A671" s="181" t="str">
        <f>'Avon SUV_Van_So 18'!B99</f>
        <v>S080030</v>
      </c>
      <c r="B671" s="176" t="str">
        <f>'Avon SUV_Van_So 18'!C99</f>
        <v>195/60R16 C</v>
      </c>
      <c r="C671" s="147">
        <f>'Avon SUV_Van_So 18'!M99</f>
        <v>0</v>
      </c>
      <c r="D671" s="148">
        <f>'Avon SUV_Van_So 18'!J99</f>
        <v>66.084374999999994</v>
      </c>
    </row>
    <row r="672" spans="1:4" x14ac:dyDescent="0.35">
      <c r="A672" s="181" t="str">
        <f>'Avon SUV_Van_So 18'!B100</f>
        <v>S080011</v>
      </c>
      <c r="B672" s="176" t="str">
        <f>'Avon SUV_Van_So 18'!C100</f>
        <v>215/60R16 C</v>
      </c>
      <c r="C672" s="147">
        <f>'Avon SUV_Van_So 18'!M100</f>
        <v>0</v>
      </c>
      <c r="D672" s="148">
        <f>'Avon SUV_Van_So 18'!J100</f>
        <v>75.228124999999991</v>
      </c>
    </row>
    <row r="673" spans="1:4" x14ac:dyDescent="0.35">
      <c r="A673" s="181">
        <f>'Avon SUV_Van_So 18'!B102</f>
        <v>4431401</v>
      </c>
      <c r="B673" s="176" t="str">
        <f>'Avon SUV_Van_So 18'!C102</f>
        <v>195/50R13 C</v>
      </c>
      <c r="C673" s="147">
        <f>'Avon SUV_Van_So 18'!M102</f>
        <v>0</v>
      </c>
      <c r="D673" s="148">
        <f>'Avon SUV_Van_So 18'!J102</f>
        <v>73.149999999999991</v>
      </c>
    </row>
    <row r="674" spans="1:4" x14ac:dyDescent="0.35">
      <c r="A674" s="182">
        <f>'Avon Moto 18'!B19</f>
        <v>4500011</v>
      </c>
      <c r="B674" s="177" t="str">
        <f>'Avon Moto 18'!C19</f>
        <v>120/70ZR17</v>
      </c>
      <c r="C674" s="159">
        <f>'Avon Moto 18'!O19</f>
        <v>0</v>
      </c>
      <c r="D674" s="158">
        <f>'Avon Moto 18'!L19</f>
        <v>91.640000000000015</v>
      </c>
    </row>
    <row r="675" spans="1:4" x14ac:dyDescent="0.35">
      <c r="A675" s="182">
        <f>'Avon Moto 18'!B20</f>
        <v>4500013</v>
      </c>
      <c r="B675" s="177" t="str">
        <f>'Avon Moto 18'!C20</f>
        <v>120/70ZR17</v>
      </c>
      <c r="C675" s="159">
        <f>'Avon Moto 18'!O20</f>
        <v>0</v>
      </c>
      <c r="D675" s="158">
        <f>'Avon Moto 18'!L20</f>
        <v>91.640000000000015</v>
      </c>
    </row>
    <row r="676" spans="1:4" x14ac:dyDescent="0.35">
      <c r="A676" s="182">
        <f>'Avon Moto 18'!B22</f>
        <v>4510013</v>
      </c>
      <c r="B676" s="177" t="str">
        <f>'Avon Moto 18'!C22</f>
        <v>160/60ZR17</v>
      </c>
      <c r="C676" s="159">
        <f>'Avon Moto 18'!O22</f>
        <v>0</v>
      </c>
      <c r="D676" s="158">
        <f>'Avon Moto 18'!L22</f>
        <v>113.10000000000001</v>
      </c>
    </row>
    <row r="677" spans="1:4" x14ac:dyDescent="0.35">
      <c r="A677" s="182">
        <f>'Avon Moto 18'!B23</f>
        <v>4510016</v>
      </c>
      <c r="B677" s="177" t="str">
        <f>'Avon Moto 18'!C23</f>
        <v>160/60ZR17</v>
      </c>
      <c r="C677" s="159">
        <f>'Avon Moto 18'!O23</f>
        <v>0</v>
      </c>
      <c r="D677" s="158">
        <f>'Avon Moto 18'!L23</f>
        <v>113.10000000000001</v>
      </c>
    </row>
    <row r="678" spans="1:4" x14ac:dyDescent="0.35">
      <c r="A678" s="182">
        <f>'Avon Moto 18'!B24</f>
        <v>4510011</v>
      </c>
      <c r="B678" s="177" t="str">
        <f>'Avon Moto 18'!C24</f>
        <v>180/55ZR17</v>
      </c>
      <c r="C678" s="159">
        <f>'Avon Moto 18'!O24</f>
        <v>0</v>
      </c>
      <c r="D678" s="158">
        <f>'Avon Moto 18'!L24</f>
        <v>126.44000000000001</v>
      </c>
    </row>
    <row r="679" spans="1:4" x14ac:dyDescent="0.35">
      <c r="A679" s="182">
        <f>'Avon Moto 18'!B25</f>
        <v>4510017</v>
      </c>
      <c r="B679" s="177" t="str">
        <f>'Avon Moto 18'!C25</f>
        <v>180/55ZR17</v>
      </c>
      <c r="C679" s="159">
        <f>'Avon Moto 18'!O25</f>
        <v>0</v>
      </c>
      <c r="D679" s="158">
        <f>'Avon Moto 18'!L25</f>
        <v>126.44000000000001</v>
      </c>
    </row>
    <row r="680" spans="1:4" x14ac:dyDescent="0.35">
      <c r="A680" s="182">
        <f>'Avon Moto 18'!B26</f>
        <v>4510014</v>
      </c>
      <c r="B680" s="177" t="str">
        <f>'Avon Moto 18'!C26</f>
        <v>180/60ZR17</v>
      </c>
      <c r="C680" s="159">
        <f>'Avon Moto 18'!O26</f>
        <v>0</v>
      </c>
      <c r="D680" s="158">
        <f>'Avon Moto 18'!L26</f>
        <v>128.76000000000002</v>
      </c>
    </row>
    <row r="681" spans="1:4" x14ac:dyDescent="0.35">
      <c r="A681" s="182">
        <f>'Avon Moto 18'!B27</f>
        <v>4510018</v>
      </c>
      <c r="B681" s="177" t="str">
        <f>'Avon Moto 18'!C27</f>
        <v>180/60ZR17</v>
      </c>
      <c r="C681" s="159">
        <f>'Avon Moto 18'!O27</f>
        <v>0</v>
      </c>
      <c r="D681" s="158">
        <f>'Avon Moto 18'!L27</f>
        <v>128.76000000000002</v>
      </c>
    </row>
    <row r="682" spans="1:4" x14ac:dyDescent="0.35">
      <c r="A682" s="182">
        <f>'Avon Moto 18'!B28</f>
        <v>4510012</v>
      </c>
      <c r="B682" s="177" t="str">
        <f>'Avon Moto 18'!C28</f>
        <v>190/55ZR17</v>
      </c>
      <c r="C682" s="159">
        <f>'Avon Moto 18'!O28</f>
        <v>0</v>
      </c>
      <c r="D682" s="158">
        <f>'Avon Moto 18'!L28</f>
        <v>128.76000000000002</v>
      </c>
    </row>
    <row r="683" spans="1:4" x14ac:dyDescent="0.35">
      <c r="A683" s="182">
        <f>'Avon Moto 18'!B29</f>
        <v>4510019</v>
      </c>
      <c r="B683" s="177" t="str">
        <f>'Avon Moto 18'!C29</f>
        <v>190/55ZR17</v>
      </c>
      <c r="C683" s="159">
        <f>'Avon Moto 18'!O29</f>
        <v>0</v>
      </c>
      <c r="D683" s="158">
        <f>'Avon Moto 18'!L29</f>
        <v>128.76000000000002</v>
      </c>
    </row>
    <row r="684" spans="1:4" x14ac:dyDescent="0.35">
      <c r="A684" s="182">
        <f>'Avon Moto 18'!B31</f>
        <v>4520012</v>
      </c>
      <c r="B684" s="177" t="str">
        <f>'Avon Moto 18'!C31</f>
        <v>120/60ZR17</v>
      </c>
      <c r="C684" s="159">
        <f>'Avon Moto 18'!O31</f>
        <v>0</v>
      </c>
      <c r="D684" s="158">
        <f>'Avon Moto 18'!L31</f>
        <v>55</v>
      </c>
    </row>
    <row r="685" spans="1:4" x14ac:dyDescent="0.35">
      <c r="A685" s="182">
        <f>'Avon Moto 18'!B32</f>
        <v>4520013</v>
      </c>
      <c r="B685" s="177" t="str">
        <f>'Avon Moto 18'!C32</f>
        <v>120/70ZR17</v>
      </c>
      <c r="C685" s="159">
        <f>'Avon Moto 18'!O32</f>
        <v>0</v>
      </c>
      <c r="D685" s="158">
        <f>'Avon Moto 18'!L32</f>
        <v>55</v>
      </c>
    </row>
    <row r="686" spans="1:4" x14ac:dyDescent="0.35">
      <c r="A686" s="182">
        <f>'Avon Moto 18'!B33</f>
        <v>4520014</v>
      </c>
      <c r="B686" s="177" t="str">
        <f>'Avon Moto 18'!C33</f>
        <v>130/70ZR16</v>
      </c>
      <c r="C686" s="159">
        <f>'Avon Moto 18'!O33</f>
        <v>0</v>
      </c>
      <c r="D686" s="158">
        <f>'Avon Moto 18'!L33</f>
        <v>55</v>
      </c>
    </row>
    <row r="687" spans="1:4" x14ac:dyDescent="0.35">
      <c r="A687" s="182">
        <f>'Avon Moto 18'!B35</f>
        <v>4530011</v>
      </c>
      <c r="B687" s="177" t="str">
        <f>'Avon Moto 18'!C35</f>
        <v>150/60ZR17</v>
      </c>
      <c r="C687" s="159">
        <f>'Avon Moto 18'!O35</f>
        <v>0</v>
      </c>
      <c r="D687" s="158">
        <f>'Avon Moto 18'!L35</f>
        <v>75</v>
      </c>
    </row>
    <row r="688" spans="1:4" x14ac:dyDescent="0.35">
      <c r="A688" s="182">
        <f>'Avon Moto 18'!B36</f>
        <v>4530012</v>
      </c>
      <c r="B688" s="177" t="str">
        <f>'Avon Moto 18'!C36</f>
        <v>160/60ZR17</v>
      </c>
      <c r="C688" s="159">
        <f>'Avon Moto 18'!O36</f>
        <v>0</v>
      </c>
      <c r="D688" s="158">
        <f>'Avon Moto 18'!L36</f>
        <v>75</v>
      </c>
    </row>
    <row r="689" spans="1:4" x14ac:dyDescent="0.35">
      <c r="A689" s="182">
        <f>'Avon Moto 18'!B37</f>
        <v>4530014</v>
      </c>
      <c r="B689" s="177" t="str">
        <f>'Avon Moto 18'!C37</f>
        <v>180/55ZR17</v>
      </c>
      <c r="C689" s="159">
        <f>'Avon Moto 18'!O37</f>
        <v>0</v>
      </c>
      <c r="D689" s="158">
        <f>'Avon Moto 18'!L37</f>
        <v>75</v>
      </c>
    </row>
    <row r="690" spans="1:4" x14ac:dyDescent="0.35">
      <c r="A690" s="182">
        <f>'Avon Moto 18'!B38</f>
        <v>4530015</v>
      </c>
      <c r="B690" s="177" t="str">
        <f>'Avon Moto 18'!C38</f>
        <v>190/50ZR17</v>
      </c>
      <c r="C690" s="159">
        <f>'Avon Moto 18'!O38</f>
        <v>0</v>
      </c>
      <c r="D690" s="158">
        <f>'Avon Moto 18'!L38</f>
        <v>75</v>
      </c>
    </row>
    <row r="691" spans="1:4" x14ac:dyDescent="0.35">
      <c r="A691" s="182">
        <f>'Avon Moto 18'!B39</f>
        <v>4530016</v>
      </c>
      <c r="B691" s="177" t="str">
        <f>'Avon Moto 18'!C39</f>
        <v>190/55ZR17</v>
      </c>
      <c r="C691" s="159">
        <f>'Avon Moto 18'!O39</f>
        <v>0</v>
      </c>
      <c r="D691" s="158">
        <f>'Avon Moto 18'!L39</f>
        <v>75</v>
      </c>
    </row>
    <row r="692" spans="1:4" x14ac:dyDescent="0.35">
      <c r="A692" s="182">
        <f>'Avon Moto 18'!B40</f>
        <v>4530017</v>
      </c>
      <c r="B692" s="177" t="str">
        <f>'Avon Moto 18'!C40</f>
        <v>200/50ZR17</v>
      </c>
      <c r="C692" s="159">
        <f>'Avon Moto 18'!O40</f>
        <v>0</v>
      </c>
      <c r="D692" s="158">
        <f>'Avon Moto 18'!L40</f>
        <v>75</v>
      </c>
    </row>
    <row r="693" spans="1:4" x14ac:dyDescent="0.35">
      <c r="A693" s="182">
        <f>'Avon Moto 18'!B42</f>
        <v>4030020</v>
      </c>
      <c r="B693" s="177" t="str">
        <f>'Avon Moto 18'!C42</f>
        <v>100/90ZR18</v>
      </c>
      <c r="C693" s="159">
        <f>'Avon Moto 18'!O42</f>
        <v>0</v>
      </c>
      <c r="D693" s="158">
        <f>'Avon Moto 18'!L42</f>
        <v>74.240000000000009</v>
      </c>
    </row>
    <row r="694" spans="1:4" x14ac:dyDescent="0.35">
      <c r="A694" s="182">
        <f>'Avon Moto 18'!B43</f>
        <v>4030011</v>
      </c>
      <c r="B694" s="177" t="str">
        <f>'Avon Moto 18'!C43</f>
        <v>110/70ZR17</v>
      </c>
      <c r="C694" s="159">
        <f>'Avon Moto 18'!O43</f>
        <v>0</v>
      </c>
      <c r="D694" s="158">
        <f>'Avon Moto 18'!L43</f>
        <v>74.240000000000009</v>
      </c>
    </row>
    <row r="695" spans="1:4" x14ac:dyDescent="0.35">
      <c r="A695" s="182">
        <f>'Avon Moto 18'!B44</f>
        <v>4030012</v>
      </c>
      <c r="B695" s="177" t="str">
        <f>'Avon Moto 18'!C44</f>
        <v>110/80R19</v>
      </c>
      <c r="C695" s="159">
        <f>'Avon Moto 18'!O44</f>
        <v>0</v>
      </c>
      <c r="D695" s="158">
        <f>'Avon Moto 18'!L44</f>
        <v>85.26</v>
      </c>
    </row>
    <row r="696" spans="1:4" x14ac:dyDescent="0.35">
      <c r="A696" s="182">
        <f>'Avon Moto 18'!B45</f>
        <v>4030021</v>
      </c>
      <c r="B696" s="177" t="str">
        <f>'Avon Moto 18'!C45</f>
        <v>110/80ZR18</v>
      </c>
      <c r="C696" s="159">
        <f>'Avon Moto 18'!O45</f>
        <v>0</v>
      </c>
      <c r="D696" s="158">
        <f>'Avon Moto 18'!L45</f>
        <v>74.240000000000009</v>
      </c>
    </row>
    <row r="697" spans="1:4" x14ac:dyDescent="0.35">
      <c r="A697" s="182">
        <f>'Avon Moto 18'!B46</f>
        <v>4030013</v>
      </c>
      <c r="B697" s="177" t="str">
        <f>'Avon Moto 18'!C46</f>
        <v>120/60ZR17</v>
      </c>
      <c r="C697" s="159">
        <f>'Avon Moto 18'!O46</f>
        <v>0</v>
      </c>
      <c r="D697" s="158">
        <f>'Avon Moto 18'!L46</f>
        <v>74.240000000000009</v>
      </c>
    </row>
    <row r="698" spans="1:4" x14ac:dyDescent="0.35">
      <c r="A698" s="182">
        <f>'Avon Moto 18'!B47</f>
        <v>4030014</v>
      </c>
      <c r="B698" s="177" t="str">
        <f>'Avon Moto 18'!C47</f>
        <v>120/70ZR17</v>
      </c>
      <c r="C698" s="159">
        <f>'Avon Moto 18'!O47</f>
        <v>0</v>
      </c>
      <c r="D698" s="158">
        <f>'Avon Moto 18'!L47</f>
        <v>77.140000000000015</v>
      </c>
    </row>
    <row r="699" spans="1:4" x14ac:dyDescent="0.35">
      <c r="A699" s="182">
        <f>'Avon Moto 18'!B48</f>
        <v>4030015</v>
      </c>
      <c r="B699" s="177" t="str">
        <f>'Avon Moto 18'!C48</f>
        <v>120/70ZR18</v>
      </c>
      <c r="C699" s="159">
        <f>'Avon Moto 18'!O48</f>
        <v>0</v>
      </c>
      <c r="D699" s="158">
        <f>'Avon Moto 18'!L48</f>
        <v>86.420000000000016</v>
      </c>
    </row>
    <row r="700" spans="1:4" x14ac:dyDescent="0.35">
      <c r="A700" s="182">
        <f>'Avon Moto 18'!B49</f>
        <v>4030016</v>
      </c>
      <c r="B700" s="177" t="str">
        <f>'Avon Moto 18'!C49</f>
        <v>120/70ZR19</v>
      </c>
      <c r="C700" s="159">
        <f>'Avon Moto 18'!O49</f>
        <v>0</v>
      </c>
      <c r="D700" s="158">
        <f>'Avon Moto 18'!L49</f>
        <v>79.460000000000008</v>
      </c>
    </row>
    <row r="701" spans="1:4" x14ac:dyDescent="0.35">
      <c r="A701" s="182">
        <f>'Avon Moto 18'!B51</f>
        <v>4030019</v>
      </c>
      <c r="B701" s="177" t="str">
        <f>'Avon Moto 18'!C51</f>
        <v>150/70ZR17</v>
      </c>
      <c r="C701" s="159">
        <f>'Avon Moto 18'!O51</f>
        <v>0</v>
      </c>
      <c r="D701" s="158">
        <f>'Avon Moto 18'!L51</f>
        <v>92.800000000000011</v>
      </c>
    </row>
    <row r="702" spans="1:4" x14ac:dyDescent="0.35">
      <c r="A702" s="182">
        <f>'Avon Moto 18'!B52</f>
        <v>4030018</v>
      </c>
      <c r="B702" s="177" t="str">
        <f>'Avon Moto 18'!C52</f>
        <v>150/80ZR16</v>
      </c>
      <c r="C702" s="159">
        <f>'Avon Moto 18'!O52</f>
        <v>0</v>
      </c>
      <c r="D702" s="158">
        <f>'Avon Moto 18'!L52</f>
        <v>104.4</v>
      </c>
    </row>
    <row r="703" spans="1:4" x14ac:dyDescent="0.35">
      <c r="A703" s="182">
        <f>'Avon Moto 18'!B53</f>
        <v>4030111</v>
      </c>
      <c r="B703" s="177" t="str">
        <f>'Avon Moto 18'!C53</f>
        <v>160/60ZR17</v>
      </c>
      <c r="C703" s="159">
        <f>'Avon Moto 18'!O53</f>
        <v>0</v>
      </c>
      <c r="D703" s="158">
        <f>'Avon Moto 18'!L53</f>
        <v>100.34000000000002</v>
      </c>
    </row>
    <row r="704" spans="1:4" x14ac:dyDescent="0.35">
      <c r="A704" s="182">
        <f>'Avon Moto 18'!B54</f>
        <v>4030110</v>
      </c>
      <c r="B704" s="177" t="str">
        <f>'Avon Moto 18'!C54</f>
        <v>160/60ZR18</v>
      </c>
      <c r="C704" s="159">
        <f>'Avon Moto 18'!O54</f>
        <v>0</v>
      </c>
      <c r="D704" s="158">
        <f>'Avon Moto 18'!L54</f>
        <v>103.82000000000001</v>
      </c>
    </row>
    <row r="705" spans="1:4" x14ac:dyDescent="0.35">
      <c r="A705" s="182">
        <f>'Avon Moto 18'!B55</f>
        <v>4030112</v>
      </c>
      <c r="B705" s="177" t="str">
        <f>'Avon Moto 18'!C55</f>
        <v>160/70ZR17</v>
      </c>
      <c r="C705" s="159">
        <f>'Avon Moto 18'!O55</f>
        <v>0</v>
      </c>
      <c r="D705" s="158">
        <f>'Avon Moto 18'!L55</f>
        <v>98.02000000000001</v>
      </c>
    </row>
    <row r="706" spans="1:4" x14ac:dyDescent="0.35">
      <c r="A706" s="182">
        <f>'Avon Moto 18'!B56</f>
        <v>4030113</v>
      </c>
      <c r="B706" s="177" t="str">
        <f>'Avon Moto 18'!C56</f>
        <v>170/60ZR17</v>
      </c>
      <c r="C706" s="159">
        <f>'Avon Moto 18'!O56</f>
        <v>0</v>
      </c>
      <c r="D706" s="158">
        <f>'Avon Moto 18'!L56</f>
        <v>109.04000000000002</v>
      </c>
    </row>
    <row r="707" spans="1:4" x14ac:dyDescent="0.35">
      <c r="A707" s="182">
        <f>'Avon Moto 18'!B57</f>
        <v>4030114</v>
      </c>
      <c r="B707" s="177" t="str">
        <f>'Avon Moto 18'!C57</f>
        <v>180/55ZR17</v>
      </c>
      <c r="C707" s="159">
        <f>'Avon Moto 18'!O57</f>
        <v>0</v>
      </c>
      <c r="D707" s="158">
        <f>'Avon Moto 18'!L57</f>
        <v>107.30000000000001</v>
      </c>
    </row>
    <row r="708" spans="1:4" x14ac:dyDescent="0.35">
      <c r="A708" s="182">
        <f>'Avon Moto 18'!B58</f>
        <v>4030115</v>
      </c>
      <c r="B708" s="177" t="str">
        <f>'Avon Moto 18'!C58</f>
        <v>190/50ZR17</v>
      </c>
      <c r="C708" s="159">
        <f>'Avon Moto 18'!O58</f>
        <v>0</v>
      </c>
      <c r="D708" s="158">
        <f>'Avon Moto 18'!L58</f>
        <v>109.04000000000002</v>
      </c>
    </row>
    <row r="709" spans="1:4" x14ac:dyDescent="0.35">
      <c r="A709" s="182">
        <f>'Avon Moto 18'!B59</f>
        <v>4030116</v>
      </c>
      <c r="B709" s="177" t="str">
        <f>'Avon Moto 18'!C59</f>
        <v>190/55ZR17</v>
      </c>
      <c r="C709" s="159">
        <f>'Avon Moto 18'!O59</f>
        <v>0</v>
      </c>
      <c r="D709" s="158">
        <f>'Avon Moto 18'!L59</f>
        <v>111.94000000000001</v>
      </c>
    </row>
    <row r="710" spans="1:4" x14ac:dyDescent="0.35">
      <c r="A710" s="182">
        <f>'Avon Moto 18'!B60</f>
        <v>4030117</v>
      </c>
      <c r="B710" s="177" t="str">
        <f>'Avon Moto 18'!C60</f>
        <v>200/50ZR17</v>
      </c>
      <c r="C710" s="159">
        <f>'Avon Moto 18'!O60</f>
        <v>0</v>
      </c>
      <c r="D710" s="158">
        <f>'Avon Moto 18'!L60</f>
        <v>140.94000000000003</v>
      </c>
    </row>
    <row r="711" spans="1:4" x14ac:dyDescent="0.35">
      <c r="A711" s="182">
        <f>'Avon Moto 18'!B61</f>
        <v>4030118</v>
      </c>
      <c r="B711" s="177" t="str">
        <f>'Avon Moto 18'!C61</f>
        <v>200/55ZR17</v>
      </c>
      <c r="C711" s="159">
        <f>'Avon Moto 18'!O61</f>
        <v>0</v>
      </c>
      <c r="D711" s="158">
        <f>'Avon Moto 18'!L61</f>
        <v>154.86000000000001</v>
      </c>
    </row>
    <row r="712" spans="1:4" x14ac:dyDescent="0.35">
      <c r="A712" s="182">
        <f>'Avon Moto 18'!B63</f>
        <v>4210018</v>
      </c>
      <c r="B712" s="177" t="str">
        <f>'Avon Moto 18'!C63</f>
        <v>100/90ZR18</v>
      </c>
      <c r="C712" s="159">
        <f>'Avon Moto 18'!O63</f>
        <v>0</v>
      </c>
      <c r="D712" s="158">
        <f>'Avon Moto 18'!L63</f>
        <v>55</v>
      </c>
    </row>
    <row r="713" spans="1:4" x14ac:dyDescent="0.35">
      <c r="A713" s="182">
        <f>'Avon Moto 18'!B64</f>
        <v>4210012</v>
      </c>
      <c r="B713" s="177" t="str">
        <f>'Avon Moto 18'!C64</f>
        <v>110/70ZR17</v>
      </c>
      <c r="C713" s="159">
        <f>'Avon Moto 18'!O64</f>
        <v>0</v>
      </c>
      <c r="D713" s="158">
        <f>'Avon Moto 18'!L64</f>
        <v>55</v>
      </c>
    </row>
    <row r="714" spans="1:4" x14ac:dyDescent="0.35">
      <c r="A714" s="182">
        <f>'Avon Moto 18'!B65</f>
        <v>4210013</v>
      </c>
      <c r="B714" s="177" t="str">
        <f>'Avon Moto 18'!C65</f>
        <v>110/80ZR18</v>
      </c>
      <c r="C714" s="159">
        <f>'Avon Moto 18'!O65</f>
        <v>0</v>
      </c>
      <c r="D714" s="158">
        <f>'Avon Moto 18'!L65</f>
        <v>55</v>
      </c>
    </row>
    <row r="715" spans="1:4" x14ac:dyDescent="0.35">
      <c r="A715" s="182">
        <f>'Avon Moto 18'!B66</f>
        <v>4210017</v>
      </c>
      <c r="B715" s="177" t="str">
        <f>'Avon Moto 18'!C66</f>
        <v>110/80R19</v>
      </c>
      <c r="C715" s="159">
        <f>'Avon Moto 18'!O66</f>
        <v>0</v>
      </c>
      <c r="D715" s="158">
        <f>'Avon Moto 18'!L66</f>
        <v>55</v>
      </c>
    </row>
    <row r="716" spans="1:4" x14ac:dyDescent="0.35">
      <c r="A716" s="182">
        <f>'Avon Moto 18'!B67</f>
        <v>4210014</v>
      </c>
      <c r="B716" s="177" t="str">
        <f>'Avon Moto 18'!C67</f>
        <v>120/60ZR17</v>
      </c>
      <c r="C716" s="159">
        <f>'Avon Moto 18'!O67</f>
        <v>0</v>
      </c>
      <c r="D716" s="158">
        <f>'Avon Moto 18'!L67</f>
        <v>55</v>
      </c>
    </row>
    <row r="717" spans="1:4" x14ac:dyDescent="0.35">
      <c r="A717" s="182">
        <f>'Avon Moto 18'!B68</f>
        <v>4210011</v>
      </c>
      <c r="B717" s="177" t="str">
        <f>'Avon Moto 18'!C68</f>
        <v>120/70ZR17</v>
      </c>
      <c r="C717" s="159">
        <f>'Avon Moto 18'!O68</f>
        <v>0</v>
      </c>
      <c r="D717" s="158">
        <f>'Avon Moto 18'!L68</f>
        <v>55</v>
      </c>
    </row>
    <row r="718" spans="1:4" x14ac:dyDescent="0.35">
      <c r="A718" s="182">
        <f>'Avon Moto 18'!B69</f>
        <v>4210015</v>
      </c>
      <c r="B718" s="177" t="str">
        <f>'Avon Moto 18'!C69</f>
        <v>120/70ZR18</v>
      </c>
      <c r="C718" s="159">
        <f>'Avon Moto 18'!O69</f>
        <v>0</v>
      </c>
      <c r="D718" s="158">
        <f>'Avon Moto 18'!L69</f>
        <v>55</v>
      </c>
    </row>
    <row r="719" spans="1:4" x14ac:dyDescent="0.35">
      <c r="A719" s="182">
        <f>'Avon Moto 18'!B71</f>
        <v>4220013</v>
      </c>
      <c r="B719" s="177" t="str">
        <f>'Avon Moto 18'!C71</f>
        <v>150/70ZR17</v>
      </c>
      <c r="C719" s="159">
        <f>'Avon Moto 18'!O71</f>
        <v>0</v>
      </c>
      <c r="D719" s="158">
        <f>'Avon Moto 18'!L71</f>
        <v>75</v>
      </c>
    </row>
    <row r="720" spans="1:4" x14ac:dyDescent="0.35">
      <c r="A720" s="182">
        <f>'Avon Moto 18'!B72</f>
        <v>4220014</v>
      </c>
      <c r="B720" s="177" t="str">
        <f>'Avon Moto 18'!C72</f>
        <v>150/80ZR16</v>
      </c>
      <c r="C720" s="159">
        <f>'Avon Moto 18'!O72</f>
        <v>0</v>
      </c>
      <c r="D720" s="158">
        <f>'Avon Moto 18'!L72</f>
        <v>75</v>
      </c>
    </row>
    <row r="721" spans="1:4" x14ac:dyDescent="0.35">
      <c r="A721" s="182">
        <f>'Avon Moto 18'!B73</f>
        <v>4220017</v>
      </c>
      <c r="B721" s="177" t="str">
        <f>'Avon Moto 18'!C73</f>
        <v>160/70R17</v>
      </c>
      <c r="C721" s="159">
        <f>'Avon Moto 18'!O73</f>
        <v>0</v>
      </c>
      <c r="D721" s="158">
        <f>'Avon Moto 18'!L73</f>
        <v>75</v>
      </c>
    </row>
    <row r="722" spans="1:4" x14ac:dyDescent="0.35">
      <c r="A722" s="182">
        <f>'Avon Moto 18'!B74</f>
        <v>4220015</v>
      </c>
      <c r="B722" s="177" t="str">
        <f>'Avon Moto 18'!C74</f>
        <v>160/60ZR17</v>
      </c>
      <c r="C722" s="159">
        <f>'Avon Moto 18'!O74</f>
        <v>0</v>
      </c>
      <c r="D722" s="158">
        <f>'Avon Moto 18'!L74</f>
        <v>75</v>
      </c>
    </row>
    <row r="723" spans="1:4" x14ac:dyDescent="0.35">
      <c r="A723" s="182">
        <f>'Avon Moto 18'!B75</f>
        <v>4220016</v>
      </c>
      <c r="B723" s="177" t="str">
        <f>'Avon Moto 18'!C75</f>
        <v>160/60ZR18</v>
      </c>
      <c r="C723" s="159">
        <f>'Avon Moto 18'!O75</f>
        <v>0</v>
      </c>
      <c r="D723" s="158">
        <f>'Avon Moto 18'!L75</f>
        <v>75</v>
      </c>
    </row>
    <row r="724" spans="1:4" x14ac:dyDescent="0.35">
      <c r="A724" s="182">
        <f>'Avon Moto 18'!B76</f>
        <v>4220018</v>
      </c>
      <c r="B724" s="177" t="str">
        <f>'Avon Moto 18'!C76</f>
        <v>170/60ZR17</v>
      </c>
      <c r="C724" s="159">
        <f>'Avon Moto 18'!O76</f>
        <v>0</v>
      </c>
      <c r="D724" s="158">
        <f>'Avon Moto 18'!L76</f>
        <v>75</v>
      </c>
    </row>
    <row r="725" spans="1:4" x14ac:dyDescent="0.35">
      <c r="A725" s="182">
        <f>'Avon Moto 18'!B77</f>
        <v>4220011</v>
      </c>
      <c r="B725" s="177" t="str">
        <f>'Avon Moto 18'!C77</f>
        <v>180/55ZR17</v>
      </c>
      <c r="C725" s="159">
        <f>'Avon Moto 18'!O77</f>
        <v>0</v>
      </c>
      <c r="D725" s="158">
        <f>'Avon Moto 18'!L77</f>
        <v>75</v>
      </c>
    </row>
    <row r="726" spans="1:4" x14ac:dyDescent="0.35">
      <c r="A726" s="182">
        <f>'Avon Moto 18'!B78</f>
        <v>4220012</v>
      </c>
      <c r="B726" s="177" t="str">
        <f>'Avon Moto 18'!C78</f>
        <v>190/50ZR17</v>
      </c>
      <c r="C726" s="159">
        <f>'Avon Moto 18'!O78</f>
        <v>0</v>
      </c>
      <c r="D726" s="158">
        <f>'Avon Moto 18'!L78</f>
        <v>75</v>
      </c>
    </row>
    <row r="727" spans="1:4" x14ac:dyDescent="0.35">
      <c r="A727" s="182">
        <f>'Avon Moto 18'!B79</f>
        <v>4220019</v>
      </c>
      <c r="B727" s="177" t="str">
        <f>'Avon Moto 18'!C79</f>
        <v>190/55ZR17</v>
      </c>
      <c r="C727" s="159">
        <f>'Avon Moto 18'!O79</f>
        <v>0</v>
      </c>
      <c r="D727" s="158">
        <f>'Avon Moto 18'!L79</f>
        <v>75</v>
      </c>
    </row>
    <row r="728" spans="1:4" x14ac:dyDescent="0.35">
      <c r="A728" s="182">
        <f>'Avon Moto 18'!B80</f>
        <v>4220110</v>
      </c>
      <c r="B728" s="177" t="str">
        <f>'Avon Moto 18'!C80</f>
        <v>200/50ZR17</v>
      </c>
      <c r="C728" s="159">
        <f>'Avon Moto 18'!O80</f>
        <v>0</v>
      </c>
      <c r="D728" s="158">
        <f>'Avon Moto 18'!L80</f>
        <v>75</v>
      </c>
    </row>
    <row r="729" spans="1:4" x14ac:dyDescent="0.35">
      <c r="A729" s="182">
        <f>'Avon Moto 18'!B82</f>
        <v>2268813</v>
      </c>
      <c r="B729" s="177" t="str">
        <f>'Avon Moto 18'!C82</f>
        <v>90/90-19</v>
      </c>
      <c r="C729" s="159">
        <f>'Avon Moto 18'!O82</f>
        <v>0</v>
      </c>
      <c r="D729" s="158">
        <f>'Avon Moto 18'!L82</f>
        <v>56.260000000000005</v>
      </c>
    </row>
    <row r="730" spans="1:4" x14ac:dyDescent="0.35">
      <c r="A730" s="182">
        <f>'Avon Moto 18'!B83</f>
        <v>2268113</v>
      </c>
      <c r="B730" s="177" t="str">
        <f>'Avon Moto 18'!C83</f>
        <v>90/90-21</v>
      </c>
      <c r="C730" s="159">
        <f>'Avon Moto 18'!O83</f>
        <v>0</v>
      </c>
      <c r="D730" s="158">
        <f>'Avon Moto 18'!L83</f>
        <v>60.320000000000007</v>
      </c>
    </row>
    <row r="731" spans="1:4" x14ac:dyDescent="0.35">
      <c r="A731" s="182">
        <f>'Avon Moto 18'!B84</f>
        <v>2260213</v>
      </c>
      <c r="B731" s="177" t="str">
        <f>'Avon Moto 18'!C84</f>
        <v>100/80-17</v>
      </c>
      <c r="C731" s="159">
        <f>'Avon Moto 18'!O84</f>
        <v>0</v>
      </c>
      <c r="D731" s="158">
        <f>'Avon Moto 18'!L84</f>
        <v>48.720000000000006</v>
      </c>
    </row>
    <row r="732" spans="1:4" x14ac:dyDescent="0.35">
      <c r="A732" s="182">
        <f>'Avon Moto 18'!B85</f>
        <v>2265213</v>
      </c>
      <c r="B732" s="177" t="str">
        <f>'Avon Moto 18'!C85</f>
        <v>110/70V17</v>
      </c>
      <c r="C732" s="159">
        <f>'Avon Moto 18'!O85</f>
        <v>0</v>
      </c>
      <c r="D732" s="158">
        <f>'Avon Moto 18'!L85</f>
        <v>53.360000000000007</v>
      </c>
    </row>
    <row r="733" spans="1:4" x14ac:dyDescent="0.35">
      <c r="A733" s="182">
        <f>'Avon Moto 18'!B86</f>
        <v>2265513</v>
      </c>
      <c r="B733" s="177" t="str">
        <f>'Avon Moto 18'!C86</f>
        <v>110/80V17</v>
      </c>
      <c r="C733" s="159">
        <f>'Avon Moto 18'!O86</f>
        <v>0</v>
      </c>
      <c r="D733" s="158">
        <f>'Avon Moto 18'!L86</f>
        <v>56.260000000000005</v>
      </c>
    </row>
    <row r="734" spans="1:4" x14ac:dyDescent="0.35">
      <c r="A734" s="182">
        <f>'Avon Moto 18'!B87</f>
        <v>2266113</v>
      </c>
      <c r="B734" s="177" t="str">
        <f>'Avon Moto 18'!C87</f>
        <v>120/70V17</v>
      </c>
      <c r="C734" s="159">
        <f>'Avon Moto 18'!O87</f>
        <v>0</v>
      </c>
      <c r="D734" s="158">
        <f>'Avon Moto 18'!L87</f>
        <v>57.420000000000009</v>
      </c>
    </row>
    <row r="735" spans="1:4" x14ac:dyDescent="0.35">
      <c r="A735" s="182">
        <f>'Avon Moto 18'!B89</f>
        <v>2276813</v>
      </c>
      <c r="B735" s="177" t="str">
        <f>'Avon Moto 18'!C89</f>
        <v>400-18</v>
      </c>
      <c r="C735" s="159">
        <f>'Avon Moto 18'!O89</f>
        <v>0</v>
      </c>
      <c r="D735" s="158">
        <f>'Avon Moto 18'!L89</f>
        <v>63.800000000000011</v>
      </c>
    </row>
    <row r="736" spans="1:4" x14ac:dyDescent="0.35">
      <c r="A736" s="182">
        <f>'Avon Moto 18'!B90</f>
        <v>2279513</v>
      </c>
      <c r="B736" s="177" t="str">
        <f>'Avon Moto 18'!C90</f>
        <v>120/80-18</v>
      </c>
      <c r="C736" s="159">
        <f>'Avon Moto 18'!O90</f>
        <v>0</v>
      </c>
      <c r="D736" s="158">
        <f>'Avon Moto 18'!L90</f>
        <v>59.160000000000011</v>
      </c>
    </row>
    <row r="737" spans="1:4" x14ac:dyDescent="0.35">
      <c r="A737" s="182">
        <f>'Avon Moto 18'!B91</f>
        <v>2276013</v>
      </c>
      <c r="B737" s="177" t="str">
        <f>'Avon Moto 18'!C91</f>
        <v>120/90-18</v>
      </c>
      <c r="C737" s="159">
        <f>'Avon Moto 18'!O91</f>
        <v>0</v>
      </c>
      <c r="D737" s="158">
        <f>'Avon Moto 18'!L91</f>
        <v>67.28</v>
      </c>
    </row>
    <row r="738" spans="1:4" x14ac:dyDescent="0.35">
      <c r="A738" s="182">
        <f>'Avon Moto 18'!B92</f>
        <v>2279913</v>
      </c>
      <c r="B738" s="177" t="str">
        <f>'Avon Moto 18'!C92</f>
        <v>130/70-17</v>
      </c>
      <c r="C738" s="159">
        <f>'Avon Moto 18'!O92</f>
        <v>0</v>
      </c>
      <c r="D738" s="158">
        <f>'Avon Moto 18'!L92</f>
        <v>60.900000000000006</v>
      </c>
    </row>
    <row r="739" spans="1:4" x14ac:dyDescent="0.35">
      <c r="A739" s="182">
        <f>'Avon Moto 18'!B93</f>
        <v>2276613</v>
      </c>
      <c r="B739" s="177" t="str">
        <f>'Avon Moto 18'!C93</f>
        <v>130/70V18</v>
      </c>
      <c r="C739" s="159">
        <f>'Avon Moto 18'!O93</f>
        <v>0</v>
      </c>
      <c r="D739" s="158">
        <f>'Avon Moto 18'!L93</f>
        <v>57.420000000000009</v>
      </c>
    </row>
    <row r="740" spans="1:4" x14ac:dyDescent="0.35">
      <c r="A740" s="182">
        <f>'Avon Moto 18'!B94</f>
        <v>2275913</v>
      </c>
      <c r="B740" s="177" t="str">
        <f>'Avon Moto 18'!C94</f>
        <v>130/80-17</v>
      </c>
      <c r="C740" s="159">
        <f>'Avon Moto 18'!O94</f>
        <v>0</v>
      </c>
      <c r="D740" s="158">
        <f>'Avon Moto 18'!L94</f>
        <v>62.640000000000008</v>
      </c>
    </row>
    <row r="741" spans="1:4" x14ac:dyDescent="0.35">
      <c r="A741" s="182">
        <f>'Avon Moto 18'!B95</f>
        <v>2279813</v>
      </c>
      <c r="B741" s="177" t="str">
        <f>'Avon Moto 18'!C95</f>
        <v>130/80V18</v>
      </c>
      <c r="C741" s="159">
        <f>'Avon Moto 18'!O95</f>
        <v>0</v>
      </c>
      <c r="D741" s="158">
        <f>'Avon Moto 18'!L95</f>
        <v>76.56</v>
      </c>
    </row>
    <row r="742" spans="1:4" x14ac:dyDescent="0.35">
      <c r="A742" s="182">
        <f>'Avon Moto 18'!B96</f>
        <v>2275713</v>
      </c>
      <c r="B742" s="177" t="str">
        <f>'Avon Moto 18'!C96</f>
        <v>130/90-17</v>
      </c>
      <c r="C742" s="159">
        <f>'Avon Moto 18'!O96</f>
        <v>0</v>
      </c>
      <c r="D742" s="158">
        <f>'Avon Moto 18'!L96</f>
        <v>70.760000000000005</v>
      </c>
    </row>
    <row r="743" spans="1:4" x14ac:dyDescent="0.35">
      <c r="A743" s="182">
        <f>'Avon Moto 18'!B97</f>
        <v>2277613</v>
      </c>
      <c r="B743" s="177" t="str">
        <f>'Avon Moto 18'!C97</f>
        <v>140/70-17</v>
      </c>
      <c r="C743" s="159">
        <f>'Avon Moto 18'!O97</f>
        <v>0</v>
      </c>
      <c r="D743" s="158">
        <f>'Avon Moto 18'!L97</f>
        <v>67.28</v>
      </c>
    </row>
    <row r="744" spans="1:4" x14ac:dyDescent="0.35">
      <c r="A744" s="182">
        <f>'Avon Moto 18'!B98</f>
        <v>2279713</v>
      </c>
      <c r="B744" s="177" t="str">
        <f>'Avon Moto 18'!C98</f>
        <v>140/70V18</v>
      </c>
      <c r="C744" s="159">
        <f>'Avon Moto 18'!O98</f>
        <v>0</v>
      </c>
      <c r="D744" s="158">
        <f>'Avon Moto 18'!L98</f>
        <v>87.000000000000014</v>
      </c>
    </row>
    <row r="745" spans="1:4" x14ac:dyDescent="0.35">
      <c r="A745" s="182">
        <f>'Avon Moto 18'!B99</f>
        <v>2275113</v>
      </c>
      <c r="B745" s="177" t="str">
        <f>'Avon Moto 18'!C99</f>
        <v>150/70V17</v>
      </c>
      <c r="C745" s="159">
        <f>'Avon Moto 18'!O99</f>
        <v>0</v>
      </c>
      <c r="D745" s="158">
        <f>'Avon Moto 18'!L99</f>
        <v>69.02000000000001</v>
      </c>
    </row>
    <row r="746" spans="1:4" x14ac:dyDescent="0.35">
      <c r="A746" s="182">
        <f>'Avon Moto 18'!B100</f>
        <v>2276513</v>
      </c>
      <c r="B746" s="177" t="str">
        <f>'Avon Moto 18'!C100</f>
        <v>150/70V18</v>
      </c>
      <c r="C746" s="159">
        <f>'Avon Moto 18'!O100</f>
        <v>0</v>
      </c>
      <c r="D746" s="158">
        <f>'Avon Moto 18'!L100</f>
        <v>70.760000000000005</v>
      </c>
    </row>
    <row r="747" spans="1:4" x14ac:dyDescent="0.35">
      <c r="A747" s="182">
        <f>'Avon Moto 18'!B101</f>
        <v>2277413</v>
      </c>
      <c r="B747" s="177" t="str">
        <f>'Avon Moto 18'!C101</f>
        <v>150/80V16</v>
      </c>
      <c r="C747" s="159">
        <f>'Avon Moto 18'!O101</f>
        <v>0</v>
      </c>
      <c r="D747" s="158">
        <f>'Avon Moto 18'!L101</f>
        <v>84.68</v>
      </c>
    </row>
    <row r="748" spans="1:4" x14ac:dyDescent="0.35">
      <c r="A748" s="182">
        <f>'Avon Moto 18'!B102</f>
        <v>2270011</v>
      </c>
      <c r="B748" s="177" t="str">
        <f>'Avon Moto 18'!C102</f>
        <v>160/80-15</v>
      </c>
      <c r="C748" s="159">
        <f>'Avon Moto 18'!O102</f>
        <v>0</v>
      </c>
      <c r="D748" s="158">
        <f>'Avon Moto 18'!L102</f>
        <v>96.280000000000015</v>
      </c>
    </row>
    <row r="749" spans="1:4" x14ac:dyDescent="0.35">
      <c r="A749" s="182">
        <f>'Avon Moto 18'!B103</f>
        <v>2270313</v>
      </c>
      <c r="B749" s="177" t="str">
        <f>'Avon Moto 18'!C103</f>
        <v>MT90-16</v>
      </c>
      <c r="C749" s="159">
        <f>'Avon Moto 18'!O103</f>
        <v>0</v>
      </c>
      <c r="D749" s="158">
        <f>'Avon Moto 18'!L103</f>
        <v>71.920000000000016</v>
      </c>
    </row>
    <row r="750" spans="1:4" x14ac:dyDescent="0.35">
      <c r="A750" s="182">
        <f>'Avon Moto 18'!B105</f>
        <v>2267513</v>
      </c>
      <c r="B750" s="177" t="str">
        <f>'Avon Moto 18'!C105</f>
        <v>325-19</v>
      </c>
      <c r="C750" s="159">
        <f>'Avon Moto 18'!O105</f>
        <v>0</v>
      </c>
      <c r="D750" s="158">
        <f>'Avon Moto 18'!L105</f>
        <v>51.620000000000005</v>
      </c>
    </row>
    <row r="751" spans="1:4" x14ac:dyDescent="0.35">
      <c r="A751" s="182">
        <f>'Avon Moto 18'!B106</f>
        <v>2269913</v>
      </c>
      <c r="B751" s="177" t="str">
        <f>'Avon Moto 18'!C106</f>
        <v>90/90-18</v>
      </c>
      <c r="C751" s="159">
        <f>'Avon Moto 18'!O106</f>
        <v>0</v>
      </c>
      <c r="D751" s="158">
        <f>'Avon Moto 18'!L106</f>
        <v>51.040000000000006</v>
      </c>
    </row>
    <row r="752" spans="1:4" x14ac:dyDescent="0.35">
      <c r="A752" s="182">
        <f>'Avon Moto 18'!B107</f>
        <v>2283013</v>
      </c>
      <c r="B752" s="177" t="str">
        <f>'Avon Moto 18'!C107</f>
        <v>100/90-18</v>
      </c>
      <c r="C752" s="159">
        <f>'Avon Moto 18'!O107</f>
        <v>0</v>
      </c>
      <c r="D752" s="158">
        <f>'Avon Moto 18'!L107</f>
        <v>57.420000000000009</v>
      </c>
    </row>
    <row r="753" spans="1:4" x14ac:dyDescent="0.35">
      <c r="A753" s="182">
        <f>'Avon Moto 18'!B108</f>
        <v>2289013</v>
      </c>
      <c r="B753" s="177" t="str">
        <f>'Avon Moto 18'!C108</f>
        <v>100/90-19</v>
      </c>
      <c r="C753" s="159">
        <f>'Avon Moto 18'!O108</f>
        <v>0</v>
      </c>
      <c r="D753" s="158">
        <f>'Avon Moto 18'!L108</f>
        <v>57.420000000000009</v>
      </c>
    </row>
    <row r="754" spans="1:4" x14ac:dyDescent="0.35">
      <c r="A754" s="182">
        <f>'Avon Moto 18'!B109</f>
        <v>2289413</v>
      </c>
      <c r="B754" s="177" t="str">
        <f>'Avon Moto 18'!C109</f>
        <v>110/80V18</v>
      </c>
      <c r="C754" s="159">
        <f>'Avon Moto 18'!O109</f>
        <v>0</v>
      </c>
      <c r="D754" s="158">
        <f>'Avon Moto 18'!L109</f>
        <v>65.540000000000006</v>
      </c>
    </row>
    <row r="755" spans="1:4" x14ac:dyDescent="0.35">
      <c r="A755" s="182">
        <f>'Avon Moto 18'!B110</f>
        <v>2287013</v>
      </c>
      <c r="B755" s="177" t="str">
        <f>'Avon Moto 18'!C110</f>
        <v>110/90V18</v>
      </c>
      <c r="C755" s="159">
        <f>'Avon Moto 18'!O110</f>
        <v>0</v>
      </c>
      <c r="D755" s="158">
        <f>'Avon Moto 18'!L110</f>
        <v>64.38000000000001</v>
      </c>
    </row>
    <row r="756" spans="1:4" x14ac:dyDescent="0.35">
      <c r="A756" s="182">
        <f>'Avon Moto 18'!B111</f>
        <v>2288413</v>
      </c>
      <c r="B756" s="177" t="str">
        <f>'Avon Moto 18'!C111</f>
        <v>120/80V16</v>
      </c>
      <c r="C756" s="159">
        <f>'Avon Moto 18'!O111</f>
        <v>0</v>
      </c>
      <c r="D756" s="158">
        <f>'Avon Moto 18'!L111</f>
        <v>58.000000000000007</v>
      </c>
    </row>
    <row r="757" spans="1:4" x14ac:dyDescent="0.35">
      <c r="A757" s="182">
        <f>'Avon Moto 18'!B112</f>
        <v>2274813</v>
      </c>
      <c r="B757" s="177" t="str">
        <f>'Avon Moto 18'!C112</f>
        <v>120/80-17</v>
      </c>
      <c r="C757" s="159">
        <f>'Avon Moto 18'!O112</f>
        <v>0</v>
      </c>
      <c r="D757" s="158">
        <f>'Avon Moto 18'!L112</f>
        <v>57.420000000000009</v>
      </c>
    </row>
    <row r="758" spans="1:4" x14ac:dyDescent="0.35">
      <c r="A758" s="182">
        <f>'Avon Moto 18'!B113</f>
        <v>2278613</v>
      </c>
      <c r="B758" s="177" t="str">
        <f>'Avon Moto 18'!C113</f>
        <v>120/90-17</v>
      </c>
      <c r="C758" s="159">
        <f>'Avon Moto 18'!O113</f>
        <v>0</v>
      </c>
      <c r="D758" s="158">
        <f>'Avon Moto 18'!L113</f>
        <v>57.420000000000009</v>
      </c>
    </row>
    <row r="759" spans="1:4" x14ac:dyDescent="0.35">
      <c r="A759" s="182">
        <f>'Avon Moto 18'!B114</f>
        <v>2279213</v>
      </c>
      <c r="B759" s="177" t="str">
        <f>'Avon Moto 18'!C114</f>
        <v>140/80V17</v>
      </c>
      <c r="C759" s="159">
        <f>'Avon Moto 18'!O114</f>
        <v>0</v>
      </c>
      <c r="D759" s="158">
        <f>'Avon Moto 18'!L114</f>
        <v>82.940000000000012</v>
      </c>
    </row>
    <row r="760" spans="1:4" x14ac:dyDescent="0.35">
      <c r="A760" s="182">
        <f>'Avon Moto 18'!B116</f>
        <v>2710112</v>
      </c>
      <c r="B760" s="177" t="str">
        <f>'Avon Moto 18'!C116</f>
        <v>80/90-21</v>
      </c>
      <c r="C760" s="159">
        <f>'Avon Moto 18'!O116</f>
        <v>0</v>
      </c>
      <c r="D760" s="158">
        <f>'Avon Moto 18'!L116</f>
        <v>61.480000000000004</v>
      </c>
    </row>
    <row r="761" spans="1:4" x14ac:dyDescent="0.35">
      <c r="A761" s="182">
        <f>'Avon Moto 18'!B117</f>
        <v>2710113</v>
      </c>
      <c r="B761" s="177" t="str">
        <f>'Avon Moto 18'!C117</f>
        <v>90/90-21</v>
      </c>
      <c r="C761" s="159">
        <f>'Avon Moto 18'!O117</f>
        <v>0</v>
      </c>
      <c r="D761" s="158">
        <f>'Avon Moto 18'!L117</f>
        <v>69.02000000000001</v>
      </c>
    </row>
    <row r="762" spans="1:4" x14ac:dyDescent="0.35">
      <c r="A762" s="182">
        <f>'Avon Moto 18'!B118</f>
        <v>4710212</v>
      </c>
      <c r="B762" s="177" t="str">
        <f>'Avon Moto 18'!C118</f>
        <v>100/90-19</v>
      </c>
      <c r="C762" s="159">
        <f>'Avon Moto 18'!O118</f>
        <v>0</v>
      </c>
      <c r="D762" s="158">
        <f>'Avon Moto 18'!L118</f>
        <v>74.240000000000009</v>
      </c>
    </row>
    <row r="763" spans="1:4" x14ac:dyDescent="0.35">
      <c r="A763" s="182">
        <f>'Avon Moto 18'!B119</f>
        <v>2710213</v>
      </c>
      <c r="B763" s="177" t="str">
        <f>'Avon Moto 18'!C119</f>
        <v>100/90-19</v>
      </c>
      <c r="C763" s="159">
        <f>'Avon Moto 18'!O119</f>
        <v>0</v>
      </c>
      <c r="D763" s="158">
        <f>'Avon Moto 18'!L119</f>
        <v>59.160000000000011</v>
      </c>
    </row>
    <row r="764" spans="1:4" x14ac:dyDescent="0.35">
      <c r="A764" s="182">
        <f>'Avon Moto 18'!B120</f>
        <v>2710018</v>
      </c>
      <c r="B764" s="177" t="str">
        <f>'Avon Moto 18'!C120</f>
        <v>110/90-19</v>
      </c>
      <c r="C764" s="159">
        <f>'Avon Moto 18'!O120</f>
        <v>0</v>
      </c>
      <c r="D764" s="158">
        <f>'Avon Moto 18'!L120</f>
        <v>63.800000000000011</v>
      </c>
    </row>
    <row r="765" spans="1:4" x14ac:dyDescent="0.35">
      <c r="A765" s="182">
        <f>'Avon Moto 18'!B121</f>
        <v>2710097</v>
      </c>
      <c r="B765" s="177" t="str">
        <f>'Avon Moto 18'!C121</f>
        <v>120/70-21</v>
      </c>
      <c r="C765" s="159">
        <f>'Avon Moto 18'!O121</f>
        <v>0</v>
      </c>
      <c r="D765" s="158">
        <f>'Avon Moto 18'!L121</f>
        <v>81.200000000000017</v>
      </c>
    </row>
    <row r="766" spans="1:4" x14ac:dyDescent="0.35">
      <c r="A766" s="182">
        <f>'Avon Moto 18'!B122</f>
        <v>2710114</v>
      </c>
      <c r="B766" s="177" t="str">
        <f>'Avon Moto 18'!C122</f>
        <v>120/70-21</v>
      </c>
      <c r="C766" s="159">
        <f>'Avon Moto 18'!O122</f>
        <v>0</v>
      </c>
      <c r="D766" s="158">
        <f>'Avon Moto 18'!L122</f>
        <v>88.160000000000011</v>
      </c>
    </row>
    <row r="767" spans="1:4" x14ac:dyDescent="0.35">
      <c r="A767" s="182">
        <f>'Avon Moto 18'!B123</f>
        <v>4710013</v>
      </c>
      <c r="B767" s="177" t="str">
        <f>'Avon Moto 18'!C123</f>
        <v>120/70ZR19</v>
      </c>
      <c r="C767" s="159">
        <f>'Avon Moto 18'!O123</f>
        <v>0</v>
      </c>
      <c r="D767" s="158">
        <f>'Avon Moto 18'!L123</f>
        <v>106.14000000000001</v>
      </c>
    </row>
    <row r="768" spans="1:4" x14ac:dyDescent="0.35">
      <c r="A768" s="182">
        <f>'Avon Moto 18'!B124</f>
        <v>2710019</v>
      </c>
      <c r="B768" s="177" t="str">
        <f>'Avon Moto 18'!C124</f>
        <v>120/90-18</v>
      </c>
      <c r="C768" s="159">
        <f>'Avon Moto 18'!O124</f>
        <v>0</v>
      </c>
      <c r="D768" s="158">
        <f>'Avon Moto 18'!L124</f>
        <v>73.080000000000013</v>
      </c>
    </row>
    <row r="769" spans="1:4" x14ac:dyDescent="0.35">
      <c r="A769" s="182">
        <f>'Avon Moto 18'!B125</f>
        <v>2710214</v>
      </c>
      <c r="B769" s="177" t="str">
        <f>'Avon Moto 18'!C125</f>
        <v>130/60B19</v>
      </c>
      <c r="C769" s="159">
        <f>'Avon Moto 18'!O125</f>
        <v>0</v>
      </c>
      <c r="D769" s="158">
        <f>'Avon Moto 18'!L125</f>
        <v>109.04000000000002</v>
      </c>
    </row>
    <row r="770" spans="1:4" x14ac:dyDescent="0.35">
      <c r="A770" s="182">
        <f>'Avon Moto 18'!B126</f>
        <v>2710215</v>
      </c>
      <c r="B770" s="177" t="str">
        <f>'Avon Moto 18'!C126</f>
        <v>130/60B21</v>
      </c>
      <c r="C770" s="159">
        <f>'Avon Moto 18'!O126</f>
        <v>0</v>
      </c>
      <c r="D770" s="158">
        <f>'Avon Moto 18'!L126</f>
        <v>106.72000000000001</v>
      </c>
    </row>
    <row r="771" spans="1:4" x14ac:dyDescent="0.35">
      <c r="A771" s="182">
        <f>'Avon Moto 18'!B127</f>
        <v>4710014</v>
      </c>
      <c r="B771" s="177" t="str">
        <f>'Avon Moto 18'!C127</f>
        <v>130/60R23</v>
      </c>
      <c r="C771" s="159">
        <f>'Avon Moto 18'!O127</f>
        <v>0</v>
      </c>
      <c r="D771" s="158">
        <f>'Avon Moto 18'!L127</f>
        <v>91.640000000000015</v>
      </c>
    </row>
    <row r="772" spans="1:4" x14ac:dyDescent="0.35">
      <c r="A772" s="182">
        <f>'Avon Moto 18'!B128</f>
        <v>2710110</v>
      </c>
      <c r="B772" s="177" t="str">
        <f>'Avon Moto 18'!C128</f>
        <v>130/70B18</v>
      </c>
      <c r="C772" s="159">
        <f>'Avon Moto 18'!O128</f>
        <v>0</v>
      </c>
      <c r="D772" s="158">
        <f>'Avon Moto 18'!L128</f>
        <v>77.720000000000013</v>
      </c>
    </row>
    <row r="773" spans="1:4" x14ac:dyDescent="0.35">
      <c r="A773" s="182">
        <f>'Avon Moto 18'!B129</f>
        <v>4710012</v>
      </c>
      <c r="B773" s="177" t="str">
        <f>'Avon Moto 18'!C129</f>
        <v>130/70R18</v>
      </c>
      <c r="C773" s="159">
        <f>'Avon Moto 18'!O129</f>
        <v>0</v>
      </c>
      <c r="D773" s="158">
        <f>'Avon Moto 18'!L129</f>
        <v>84.68</v>
      </c>
    </row>
    <row r="774" spans="1:4" x14ac:dyDescent="0.35">
      <c r="A774" s="182">
        <f>'Avon Moto 18'!B130</f>
        <v>4110011</v>
      </c>
      <c r="B774" s="177" t="str">
        <f>'Avon Moto 18'!C130</f>
        <v>130/70R18</v>
      </c>
      <c r="C774" s="159">
        <f>'Avon Moto 18'!O130</f>
        <v>0</v>
      </c>
      <c r="D774" s="158">
        <f>'Avon Moto 18'!L130</f>
        <v>100.92000000000002</v>
      </c>
    </row>
    <row r="775" spans="1:4" x14ac:dyDescent="0.35">
      <c r="A775" s="182">
        <f>'Avon Moto 18'!B131</f>
        <v>4710110</v>
      </c>
      <c r="B775" s="177" t="str">
        <f>'Avon Moto 18'!C131</f>
        <v>130/70R18</v>
      </c>
      <c r="C775" s="159">
        <f>'Avon Moto 18'!O131</f>
        <v>0</v>
      </c>
      <c r="D775" s="158">
        <f>'Avon Moto 18'!L131</f>
        <v>88.160000000000011</v>
      </c>
    </row>
    <row r="776" spans="1:4" x14ac:dyDescent="0.35">
      <c r="A776" s="182">
        <f>'Avon Moto 18'!B132</f>
        <v>4710019</v>
      </c>
      <c r="B776" s="177" t="str">
        <f>'Avon Moto 18'!C132</f>
        <v>130/80B17</v>
      </c>
      <c r="C776" s="159">
        <f>'Avon Moto 18'!O132</f>
        <v>0</v>
      </c>
      <c r="D776" s="158">
        <f>'Avon Moto 18'!L132</f>
        <v>84.68</v>
      </c>
    </row>
    <row r="777" spans="1:4" x14ac:dyDescent="0.35">
      <c r="A777" s="182">
        <f>'Avon Moto 18'!B133</f>
        <v>4710111</v>
      </c>
      <c r="B777" s="177" t="str">
        <f>'Avon Moto 18'!C133</f>
        <v>140/75R17</v>
      </c>
      <c r="C777" s="159">
        <f>'Avon Moto 18'!O133</f>
        <v>0</v>
      </c>
      <c r="D777" s="158">
        <f>'Avon Moto 18'!L133</f>
        <v>100.34000000000002</v>
      </c>
    </row>
    <row r="778" spans="1:4" x14ac:dyDescent="0.35">
      <c r="A778" s="182">
        <f>'Avon Moto 18'!B134</f>
        <v>2710111</v>
      </c>
      <c r="B778" s="177" t="str">
        <f>'Avon Moto 18'!C134</f>
        <v>150/80-16</v>
      </c>
      <c r="C778" s="159">
        <f>'Avon Moto 18'!O134</f>
        <v>0</v>
      </c>
      <c r="D778" s="158">
        <f>'Avon Moto 18'!L134</f>
        <v>87.000000000000014</v>
      </c>
    </row>
    <row r="779" spans="1:4" x14ac:dyDescent="0.35">
      <c r="A779" s="182">
        <f>'Avon Moto 18'!B135</f>
        <v>4710010</v>
      </c>
      <c r="B779" s="177" t="str">
        <f>'Avon Moto 18'!C135</f>
        <v>150/80R16</v>
      </c>
      <c r="C779" s="159">
        <f>'Avon Moto 18'!O135</f>
        <v>0</v>
      </c>
      <c r="D779" s="158">
        <f>'Avon Moto 18'!L135</f>
        <v>97.440000000000012</v>
      </c>
    </row>
    <row r="780" spans="1:4" x14ac:dyDescent="0.35">
      <c r="A780" s="182">
        <f>'Avon Moto 18'!B136</f>
        <v>4710112</v>
      </c>
      <c r="B780" s="177" t="str">
        <f>'Avon Moto 18'!C136</f>
        <v>150/80R16</v>
      </c>
      <c r="C780" s="159">
        <f>'Avon Moto 18'!O136</f>
        <v>0</v>
      </c>
      <c r="D780" s="158">
        <f>'Avon Moto 18'!L136</f>
        <v>105.56000000000002</v>
      </c>
    </row>
    <row r="781" spans="1:4" x14ac:dyDescent="0.35">
      <c r="A781" s="182">
        <f>'Avon Moto 18'!B137</f>
        <v>4710011</v>
      </c>
      <c r="B781" s="177" t="str">
        <f>'Avon Moto 18'!C137</f>
        <v>150/80R17</v>
      </c>
      <c r="C781" s="159">
        <f>'Avon Moto 18'!O137</f>
        <v>0</v>
      </c>
      <c r="D781" s="158">
        <f>'Avon Moto 18'!L137</f>
        <v>98.600000000000009</v>
      </c>
    </row>
    <row r="782" spans="1:4" x14ac:dyDescent="0.35">
      <c r="A782" s="182">
        <f>'Avon Moto 18'!B138</f>
        <v>4710016</v>
      </c>
      <c r="B782" s="177" t="str">
        <f>'Avon Moto 18'!C138</f>
        <v>150/80R17</v>
      </c>
      <c r="C782" s="159">
        <f>'Avon Moto 18'!O138</f>
        <v>0</v>
      </c>
      <c r="D782" s="158">
        <f>'Avon Moto 18'!L138</f>
        <v>110.78000000000002</v>
      </c>
    </row>
    <row r="783" spans="1:4" x14ac:dyDescent="0.35">
      <c r="A783" s="182">
        <f>'Avon Moto 18'!B139</f>
        <v>4710210</v>
      </c>
      <c r="B783" s="177" t="str">
        <f>'Avon Moto 18'!C139</f>
        <v>MH90-21</v>
      </c>
      <c r="C783" s="159">
        <f>'Avon Moto 18'!O139</f>
        <v>0</v>
      </c>
      <c r="D783" s="158">
        <f>'Avon Moto 18'!L139</f>
        <v>88.740000000000009</v>
      </c>
    </row>
    <row r="784" spans="1:4" x14ac:dyDescent="0.35">
      <c r="A784" s="182">
        <f>'Avon Moto 18'!B140</f>
        <v>4710018</v>
      </c>
      <c r="B784" s="177" t="str">
        <f>'Avon Moto 18'!C140</f>
        <v>MH90-21</v>
      </c>
      <c r="C784" s="159">
        <f>'Avon Moto 18'!O140</f>
        <v>0</v>
      </c>
      <c r="D784" s="158">
        <f>'Avon Moto 18'!L140</f>
        <v>68.440000000000012</v>
      </c>
    </row>
    <row r="785" spans="1:4" x14ac:dyDescent="0.35">
      <c r="A785" s="182">
        <f>'Avon Moto 18'!B141</f>
        <v>4710213</v>
      </c>
      <c r="B785" s="177" t="str">
        <f>'Avon Moto 18'!C141</f>
        <v>MT90B16</v>
      </c>
      <c r="C785" s="159">
        <f>'Avon Moto 18'!O141</f>
        <v>0</v>
      </c>
      <c r="D785" s="158">
        <f>'Avon Moto 18'!L141</f>
        <v>81.200000000000017</v>
      </c>
    </row>
    <row r="786" spans="1:4" x14ac:dyDescent="0.35">
      <c r="A786" s="182">
        <f>'Avon Moto 18'!B142</f>
        <v>4710215</v>
      </c>
      <c r="B786" s="177" t="str">
        <f>'Avon Moto 18'!C142</f>
        <v>MT90B16</v>
      </c>
      <c r="C786" s="159">
        <f>'Avon Moto 18'!O142</f>
        <v>0</v>
      </c>
      <c r="D786" s="158">
        <f>'Avon Moto 18'!L142</f>
        <v>93.960000000000008</v>
      </c>
    </row>
    <row r="787" spans="1:4" x14ac:dyDescent="0.35">
      <c r="A787" s="182">
        <f>'Avon Moto 18'!B143</f>
        <v>2110011</v>
      </c>
      <c r="B787" s="177" t="str">
        <f>'Avon Moto 18'!C143</f>
        <v>MT90B16</v>
      </c>
      <c r="C787" s="159">
        <f>'Avon Moto 18'!O143</f>
        <v>0</v>
      </c>
      <c r="D787" s="158">
        <f>'Avon Moto 18'!L143</f>
        <v>91.640000000000015</v>
      </c>
    </row>
    <row r="788" spans="1:4" x14ac:dyDescent="0.35">
      <c r="A788" s="182">
        <f>'Avon Moto 18'!B145</f>
        <v>2700012</v>
      </c>
      <c r="B788" s="177" t="str">
        <f>'Avon Moto 18'!C145</f>
        <v>140/90-15</v>
      </c>
      <c r="C788" s="159">
        <f>'Avon Moto 18'!O145</f>
        <v>0</v>
      </c>
      <c r="D788" s="158">
        <f>'Avon Moto 18'!L145</f>
        <v>80.040000000000006</v>
      </c>
    </row>
    <row r="789" spans="1:4" x14ac:dyDescent="0.35">
      <c r="A789" s="182">
        <f>'Avon Moto 18'!B146</f>
        <v>4700216</v>
      </c>
      <c r="B789" s="177" t="str">
        <f>'Avon Moto 18'!C146</f>
        <v>140/90B16</v>
      </c>
      <c r="C789" s="159">
        <f>'Avon Moto 18'!O146</f>
        <v>0</v>
      </c>
      <c r="D789" s="158">
        <f>'Avon Moto 18'!L146</f>
        <v>92.220000000000013</v>
      </c>
    </row>
    <row r="790" spans="1:4" x14ac:dyDescent="0.35">
      <c r="A790" s="182">
        <f>'Avon Moto 18'!B147</f>
        <v>4700217</v>
      </c>
      <c r="B790" s="177" t="str">
        <f>'Avon Moto 18'!C147</f>
        <v>140/90B16</v>
      </c>
      <c r="C790" s="159">
        <f>'Avon Moto 18'!O147</f>
        <v>0</v>
      </c>
      <c r="D790" s="158">
        <f>'Avon Moto 18'!L147</f>
        <v>111.36000000000001</v>
      </c>
    </row>
    <row r="791" spans="1:4" x14ac:dyDescent="0.35">
      <c r="A791" s="182">
        <f>'Avon Moto 18'!B148</f>
        <v>2700013</v>
      </c>
      <c r="B791" s="177" t="str">
        <f>'Avon Moto 18'!C148</f>
        <v>150/70B18</v>
      </c>
      <c r="C791" s="159">
        <f>'Avon Moto 18'!O148</f>
        <v>0</v>
      </c>
      <c r="D791" s="158">
        <f>'Avon Moto 18'!L148</f>
        <v>100.92000000000002</v>
      </c>
    </row>
    <row r="792" spans="1:4" x14ac:dyDescent="0.35">
      <c r="A792" s="182">
        <f>'Avon Moto 18'!B149</f>
        <v>4700117</v>
      </c>
      <c r="B792" s="177" t="str">
        <f>'Avon Moto 18'!C149</f>
        <v>150/80R16</v>
      </c>
      <c r="C792" s="159">
        <f>'Avon Moto 18'!O149</f>
        <v>0</v>
      </c>
      <c r="D792" s="158">
        <f>'Avon Moto 18'!L149</f>
        <v>106.72000000000001</v>
      </c>
    </row>
    <row r="793" spans="1:4" x14ac:dyDescent="0.35">
      <c r="A793" s="182">
        <f>'Avon Moto 18'!B150</f>
        <v>4700118</v>
      </c>
      <c r="B793" s="177" t="str">
        <f>'Avon Moto 18'!C150</f>
        <v>150/80R16</v>
      </c>
      <c r="C793" s="159">
        <f>'Avon Moto 18'!O150</f>
        <v>0</v>
      </c>
      <c r="D793" s="158">
        <f>'Avon Moto 18'!L150</f>
        <v>117.74000000000001</v>
      </c>
    </row>
    <row r="794" spans="1:4" x14ac:dyDescent="0.35">
      <c r="A794" s="182">
        <f>'Avon Moto 18'!B151</f>
        <v>4700218</v>
      </c>
      <c r="B794" s="177" t="str">
        <f>'Avon Moto 18'!C151</f>
        <v>150/80B16</v>
      </c>
      <c r="C794" s="159">
        <f>'Avon Moto 18'!O151</f>
        <v>0</v>
      </c>
      <c r="D794" s="158">
        <f>'Avon Moto 18'!L151</f>
        <v>101.50000000000001</v>
      </c>
    </row>
    <row r="795" spans="1:4" x14ac:dyDescent="0.35">
      <c r="A795" s="182">
        <f>'Avon Moto 18'!B152</f>
        <v>4700219</v>
      </c>
      <c r="B795" s="177" t="str">
        <f>'Avon Moto 18'!C152</f>
        <v>150/80B16</v>
      </c>
      <c r="C795" s="159">
        <f>'Avon Moto 18'!O152</f>
        <v>0</v>
      </c>
      <c r="D795" s="158">
        <f>'Avon Moto 18'!L152</f>
        <v>114.26000000000002</v>
      </c>
    </row>
    <row r="796" spans="1:4" x14ac:dyDescent="0.35">
      <c r="A796" s="182">
        <f>'Avon Moto 18'!B153</f>
        <v>2700014</v>
      </c>
      <c r="B796" s="177" t="str">
        <f>'Avon Moto 18'!C153</f>
        <v>150/90B15</v>
      </c>
      <c r="C796" s="159">
        <f>'Avon Moto 18'!O153</f>
        <v>0</v>
      </c>
      <c r="D796" s="158">
        <f>'Avon Moto 18'!L153</f>
        <v>89.9</v>
      </c>
    </row>
    <row r="797" spans="1:4" x14ac:dyDescent="0.35">
      <c r="A797" s="182">
        <f>'Avon Moto 18'!B154</f>
        <v>2700114</v>
      </c>
      <c r="B797" s="177" t="str">
        <f>'Avon Moto 18'!C154</f>
        <v>160/70B17</v>
      </c>
      <c r="C797" s="159">
        <f>'Avon Moto 18'!O154</f>
        <v>0</v>
      </c>
      <c r="D797" s="158">
        <f>'Avon Moto 18'!L154</f>
        <v>92.800000000000011</v>
      </c>
    </row>
    <row r="798" spans="1:4" x14ac:dyDescent="0.35">
      <c r="A798" s="182">
        <f>'Avon Moto 18'!B155</f>
        <v>2700015</v>
      </c>
      <c r="B798" s="177" t="str">
        <f>'Avon Moto 18'!C155</f>
        <v>160/80B16</v>
      </c>
      <c r="C798" s="159">
        <f>'Avon Moto 18'!O155</f>
        <v>0</v>
      </c>
      <c r="D798" s="158">
        <f>'Avon Moto 18'!L155</f>
        <v>102.66000000000001</v>
      </c>
    </row>
    <row r="799" spans="1:4" x14ac:dyDescent="0.35">
      <c r="A799" s="182">
        <f>'Avon Moto 18'!B156</f>
        <v>4700110</v>
      </c>
      <c r="B799" s="177" t="str">
        <f>'Avon Moto 18'!C156</f>
        <v>170/70R16</v>
      </c>
      <c r="C799" s="159">
        <f>'Avon Moto 18'!O156</f>
        <v>0</v>
      </c>
      <c r="D799" s="158">
        <f>'Avon Moto 18'!L156</f>
        <v>116.00000000000001</v>
      </c>
    </row>
    <row r="800" spans="1:4" x14ac:dyDescent="0.35">
      <c r="A800" s="182">
        <f>'Avon Moto 18'!B157</f>
        <v>2700016</v>
      </c>
      <c r="B800" s="177" t="str">
        <f>'Avon Moto 18'!C157</f>
        <v>170/80B15</v>
      </c>
      <c r="C800" s="159">
        <f>'Avon Moto 18'!O157</f>
        <v>0</v>
      </c>
      <c r="D800" s="158">
        <f>'Avon Moto 18'!L157</f>
        <v>88.160000000000011</v>
      </c>
    </row>
    <row r="801" spans="1:4" x14ac:dyDescent="0.35">
      <c r="A801" s="182">
        <f>'Avon Moto 18'!B158</f>
        <v>2700115</v>
      </c>
      <c r="B801" s="177" t="str">
        <f>'Avon Moto 18'!C158</f>
        <v>180/55B18</v>
      </c>
      <c r="C801" s="159">
        <f>'Avon Moto 18'!O158</f>
        <v>0</v>
      </c>
      <c r="D801" s="158">
        <f>'Avon Moto 18'!L158</f>
        <v>125.86000000000001</v>
      </c>
    </row>
    <row r="802" spans="1:4" x14ac:dyDescent="0.35">
      <c r="A802" s="182">
        <f>'Avon Moto 18'!B159</f>
        <v>4700014</v>
      </c>
      <c r="B802" s="177" t="str">
        <f>'Avon Moto 18'!C159</f>
        <v>180/55ZR18</v>
      </c>
      <c r="C802" s="159">
        <f>'Avon Moto 18'!O159</f>
        <v>0</v>
      </c>
      <c r="D802" s="158">
        <f>'Avon Moto 18'!L159</f>
        <v>149.06000000000003</v>
      </c>
    </row>
    <row r="803" spans="1:4" x14ac:dyDescent="0.35">
      <c r="A803" s="182">
        <f>'Avon Moto 18'!B160</f>
        <v>4700112</v>
      </c>
      <c r="B803" s="177" t="str">
        <f>'Avon Moto 18'!C160</f>
        <v>180/60R16</v>
      </c>
      <c r="C803" s="159">
        <f>'Avon Moto 18'!O160</f>
        <v>0</v>
      </c>
      <c r="D803" s="158">
        <f>'Avon Moto 18'!L160</f>
        <v>122.38000000000001</v>
      </c>
    </row>
    <row r="804" spans="1:4" x14ac:dyDescent="0.35">
      <c r="A804" s="182">
        <f>'Avon Moto 18'!B161</f>
        <v>4700022</v>
      </c>
      <c r="B804" s="177" t="str">
        <f>'Avon Moto 18'!C161</f>
        <v>180/65B16</v>
      </c>
      <c r="C804" s="159">
        <f>'Avon Moto 18'!O161</f>
        <v>0</v>
      </c>
      <c r="D804" s="158">
        <f>'Avon Moto 18'!L161</f>
        <v>118.32000000000002</v>
      </c>
    </row>
    <row r="805" spans="1:4" x14ac:dyDescent="0.35">
      <c r="A805" s="182">
        <f>'Avon Moto 18'!B162</f>
        <v>4700010</v>
      </c>
      <c r="B805" s="177" t="str">
        <f>'Avon Moto 18'!C162</f>
        <v>180/70R16</v>
      </c>
      <c r="C805" s="159">
        <f>'Avon Moto 18'!O162</f>
        <v>0</v>
      </c>
      <c r="D805" s="158">
        <f>'Avon Moto 18'!L162</f>
        <v>125.28000000000002</v>
      </c>
    </row>
    <row r="806" spans="1:4" x14ac:dyDescent="0.35">
      <c r="A806" s="182">
        <f>'Avon Moto 18'!B163</f>
        <v>4700114</v>
      </c>
      <c r="B806" s="177" t="str">
        <f>'Avon Moto 18'!C163</f>
        <v>180/70R16</v>
      </c>
      <c r="C806" s="159">
        <f>'Avon Moto 18'!O163</f>
        <v>0</v>
      </c>
      <c r="D806" s="158">
        <f>'Avon Moto 18'!L163</f>
        <v>132.82000000000002</v>
      </c>
    </row>
    <row r="807" spans="1:4" x14ac:dyDescent="0.35">
      <c r="A807" s="182">
        <f>'Avon Moto 18'!B164</f>
        <v>4700111</v>
      </c>
      <c r="B807" s="177" t="str">
        <f>'Avon Moto 18'!C164</f>
        <v>190/60R17</v>
      </c>
      <c r="C807" s="159">
        <f>'Avon Moto 18'!O164</f>
        <v>0</v>
      </c>
      <c r="D807" s="158">
        <f>'Avon Moto 18'!L164</f>
        <v>121.22000000000001</v>
      </c>
    </row>
    <row r="808" spans="1:4" x14ac:dyDescent="0.35">
      <c r="A808" s="182">
        <f>'Avon Moto 18'!B165</f>
        <v>4700013</v>
      </c>
      <c r="B808" s="177" t="str">
        <f>'Avon Moto 18'!C165</f>
        <v>200/55R17</v>
      </c>
      <c r="C808" s="159">
        <f>'Avon Moto 18'!O165</f>
        <v>0</v>
      </c>
      <c r="D808" s="158">
        <f>'Avon Moto 18'!L165</f>
        <v>147.9</v>
      </c>
    </row>
    <row r="809" spans="1:4" x14ac:dyDescent="0.35">
      <c r="A809" s="182">
        <f>'Avon Moto 18'!B166</f>
        <v>4700015</v>
      </c>
      <c r="B809" s="177" t="str">
        <f>'Avon Moto 18'!C166</f>
        <v>200/55VR18</v>
      </c>
      <c r="C809" s="159">
        <f>'Avon Moto 18'!O166</f>
        <v>0</v>
      </c>
      <c r="D809" s="158">
        <f>'Avon Moto 18'!L166</f>
        <v>171.10000000000002</v>
      </c>
    </row>
    <row r="810" spans="1:4" x14ac:dyDescent="0.35">
      <c r="A810" s="182">
        <f>'Avon Moto 18'!B167</f>
        <v>4700012</v>
      </c>
      <c r="B810" s="177" t="str">
        <f>'Avon Moto 18'!C167</f>
        <v>200/60VR16</v>
      </c>
      <c r="C810" s="159">
        <f>'Avon Moto 18'!O167</f>
        <v>0</v>
      </c>
      <c r="D810" s="158">
        <f>'Avon Moto 18'!L167</f>
        <v>140.36000000000001</v>
      </c>
    </row>
    <row r="811" spans="1:4" x14ac:dyDescent="0.35">
      <c r="A811" s="182">
        <f>'Avon Moto 18'!B168</f>
        <v>4700019</v>
      </c>
      <c r="B811" s="177" t="str">
        <f>'Avon Moto 18'!C168</f>
        <v>240/40VR18</v>
      </c>
      <c r="C811" s="159">
        <f>'Avon Moto 18'!O168</f>
        <v>0</v>
      </c>
      <c r="D811" s="158">
        <f>'Avon Moto 18'!L168</f>
        <v>145.00000000000003</v>
      </c>
    </row>
    <row r="812" spans="1:4" x14ac:dyDescent="0.35">
      <c r="A812" s="182">
        <f>'Avon Moto 18'!B169</f>
        <v>4700021</v>
      </c>
      <c r="B812" s="177" t="str">
        <f>'Avon Moto 18'!C169</f>
        <v>240/50R16</v>
      </c>
      <c r="C812" s="159">
        <f>'Avon Moto 18'!O169</f>
        <v>0</v>
      </c>
      <c r="D812" s="158">
        <f>'Avon Moto 18'!L169</f>
        <v>145.00000000000003</v>
      </c>
    </row>
    <row r="813" spans="1:4" x14ac:dyDescent="0.35">
      <c r="A813" s="182">
        <f>'Avon Moto 18'!B170</f>
        <v>4700016</v>
      </c>
      <c r="B813" s="177" t="str">
        <f>'Avon Moto 18'!C170</f>
        <v>250/40VR18</v>
      </c>
      <c r="C813" s="159">
        <f>'Avon Moto 18'!O170</f>
        <v>0</v>
      </c>
      <c r="D813" s="158">
        <f>'Avon Moto 18'!L170</f>
        <v>179.8</v>
      </c>
    </row>
    <row r="814" spans="1:4" x14ac:dyDescent="0.35">
      <c r="A814" s="182">
        <f>'Avon Moto 18'!B171</f>
        <v>4700018</v>
      </c>
      <c r="B814" s="177" t="str">
        <f>'Avon Moto 18'!C171</f>
        <v>280/40VR20</v>
      </c>
      <c r="C814" s="159">
        <f>'Avon Moto 18'!O171</f>
        <v>0</v>
      </c>
      <c r="D814" s="158">
        <f>'Avon Moto 18'!L171</f>
        <v>205.32000000000002</v>
      </c>
    </row>
    <row r="815" spans="1:4" x14ac:dyDescent="0.35">
      <c r="A815" s="182">
        <f>'Avon Moto 18'!B172</f>
        <v>4700017</v>
      </c>
      <c r="B815" s="177" t="str">
        <f>'Avon Moto 18'!C172</f>
        <v>300/35VR18</v>
      </c>
      <c r="C815" s="159">
        <f>'Avon Moto 18'!O172</f>
        <v>0</v>
      </c>
      <c r="D815" s="158">
        <f>'Avon Moto 18'!L172</f>
        <v>184.44000000000003</v>
      </c>
    </row>
    <row r="816" spans="1:4" x14ac:dyDescent="0.35">
      <c r="A816" s="182">
        <f>'Avon Moto 18'!B173</f>
        <v>4700213</v>
      </c>
      <c r="B816" s="177" t="str">
        <f>'Avon Moto 18'!C173</f>
        <v>MT90B16</v>
      </c>
      <c r="C816" s="159">
        <f>'Avon Moto 18'!O173</f>
        <v>0</v>
      </c>
      <c r="D816" s="158">
        <f>'Avon Moto 18'!L173</f>
        <v>88.160000000000011</v>
      </c>
    </row>
    <row r="817" spans="1:4" x14ac:dyDescent="0.35">
      <c r="A817" s="182">
        <f>'Avon Moto 18'!B174</f>
        <v>4700215</v>
      </c>
      <c r="B817" s="177" t="str">
        <f>'Avon Moto 18'!C174</f>
        <v>MT90B16</v>
      </c>
      <c r="C817" s="159">
        <f>'Avon Moto 18'!O174</f>
        <v>0</v>
      </c>
      <c r="D817" s="158">
        <f>'Avon Moto 18'!L174</f>
        <v>106.14000000000001</v>
      </c>
    </row>
    <row r="818" spans="1:4" x14ac:dyDescent="0.35">
      <c r="A818" s="182">
        <f>'Avon Moto 18'!B175</f>
        <v>2700017</v>
      </c>
      <c r="B818" s="177" t="str">
        <f>'Avon Moto 18'!C175</f>
        <v>200/70-15</v>
      </c>
      <c r="C818" s="159">
        <f>'Avon Moto 18'!O175</f>
        <v>0</v>
      </c>
      <c r="D818" s="158">
        <f>'Avon Moto 18'!L175</f>
        <v>106.14000000000001</v>
      </c>
    </row>
    <row r="819" spans="1:4" x14ac:dyDescent="0.35">
      <c r="A819" s="182">
        <f>'Avon Moto 18'!B177</f>
        <v>4953913</v>
      </c>
      <c r="B819" s="177" t="str">
        <f>'Avon Moto 18'!C177</f>
        <v>180/55R18</v>
      </c>
      <c r="C819" s="159">
        <f>'Avon Moto 18'!O177</f>
        <v>0</v>
      </c>
      <c r="D819" s="158">
        <f>'Avon Moto 18'!L177</f>
        <v>142.68</v>
      </c>
    </row>
    <row r="820" spans="1:4" x14ac:dyDescent="0.35">
      <c r="A820" s="182">
        <f>'Avon Moto 18'!B178</f>
        <v>4955413</v>
      </c>
      <c r="B820" s="177" t="str">
        <f>'Avon Moto 18'!C178</f>
        <v>330/30R17</v>
      </c>
      <c r="C820" s="159">
        <f>'Avon Moto 18'!O178</f>
        <v>0</v>
      </c>
      <c r="D820" s="158">
        <f>'Avon Moto 18'!L178</f>
        <v>203.58</v>
      </c>
    </row>
    <row r="821" spans="1:4" x14ac:dyDescent="0.35">
      <c r="A821" s="182">
        <f>'Avon Moto 18'!B180</f>
        <v>2230011</v>
      </c>
      <c r="B821" s="177" t="str">
        <f>'Avon Moto 18'!C180</f>
        <v>80/90-21</v>
      </c>
      <c r="C821" s="159">
        <f>'Avon Moto 18'!O180</f>
        <v>0</v>
      </c>
      <c r="D821" s="158">
        <f>'Avon Moto 18'!L180</f>
        <v>38.860000000000007</v>
      </c>
    </row>
    <row r="822" spans="1:4" x14ac:dyDescent="0.35">
      <c r="A822" s="182">
        <f>'Avon Moto 18'!B181</f>
        <v>2230012</v>
      </c>
      <c r="B822" s="177" t="str">
        <f>'Avon Moto 18'!C181</f>
        <v>90/90-21</v>
      </c>
      <c r="C822" s="159">
        <f>'Avon Moto 18'!O181</f>
        <v>0</v>
      </c>
      <c r="D822" s="158">
        <f>'Avon Moto 18'!L181</f>
        <v>60.900000000000006</v>
      </c>
    </row>
    <row r="823" spans="1:4" x14ac:dyDescent="0.35">
      <c r="A823" s="182">
        <f>'Avon Moto 18'!B182</f>
        <v>2230013</v>
      </c>
      <c r="B823" s="177" t="str">
        <f>'Avon Moto 18'!C182</f>
        <v>100/90-19</v>
      </c>
      <c r="C823" s="159">
        <f>'Avon Moto 18'!O182</f>
        <v>0</v>
      </c>
      <c r="D823" s="158">
        <f>'Avon Moto 18'!L182</f>
        <v>60.320000000000007</v>
      </c>
    </row>
    <row r="824" spans="1:4" x14ac:dyDescent="0.35">
      <c r="A824" s="182">
        <f>'Avon Moto 18'!B184</f>
        <v>4230011</v>
      </c>
      <c r="B824" s="177" t="str">
        <f>'Avon Moto 18'!C184</f>
        <v>110/80R19</v>
      </c>
      <c r="C824" s="159">
        <f>'Avon Moto 18'!O184</f>
        <v>0</v>
      </c>
      <c r="D824" s="158">
        <f>'Avon Moto 18'!L184</f>
        <v>74.240000000000009</v>
      </c>
    </row>
    <row r="825" spans="1:4" x14ac:dyDescent="0.35">
      <c r="A825" s="182">
        <f>'Avon Moto 18'!B185</f>
        <v>4230013</v>
      </c>
      <c r="B825" s="177" t="str">
        <f>'Avon Moto 18'!C185</f>
        <v>120/70ZR17</v>
      </c>
      <c r="C825" s="159">
        <f>'Avon Moto 18'!O185</f>
        <v>0</v>
      </c>
      <c r="D825" s="158">
        <f>'Avon Moto 18'!L185</f>
        <v>92.800000000000011</v>
      </c>
    </row>
    <row r="826" spans="1:4" x14ac:dyDescent="0.35">
      <c r="A826" s="182">
        <f>'Avon Moto 18'!B186</f>
        <v>4230014</v>
      </c>
      <c r="B826" s="177" t="str">
        <f>'Avon Moto 18'!C186</f>
        <v>120/70ZR19</v>
      </c>
      <c r="C826" s="159">
        <f>'Avon Moto 18'!O186</f>
        <v>0</v>
      </c>
      <c r="D826" s="158">
        <f>'Avon Moto 18'!L186</f>
        <v>84.68</v>
      </c>
    </row>
    <row r="827" spans="1:4" x14ac:dyDescent="0.35">
      <c r="A827" s="182">
        <f>'Avon Moto 18'!B188</f>
        <v>2240011</v>
      </c>
      <c r="B827" s="177" t="str">
        <f>'Avon Moto 18'!C188</f>
        <v>110/80-18</v>
      </c>
      <c r="C827" s="159">
        <f>'Avon Moto 18'!O188</f>
        <v>0</v>
      </c>
      <c r="D827" s="158">
        <f>'Avon Moto 18'!L188</f>
        <v>55.680000000000007</v>
      </c>
    </row>
    <row r="828" spans="1:4" x14ac:dyDescent="0.35">
      <c r="A828" s="182">
        <f>'Avon Moto 18'!B189</f>
        <v>2240012</v>
      </c>
      <c r="B828" s="177" t="str">
        <f>'Avon Moto 18'!C189</f>
        <v>120/80-18</v>
      </c>
      <c r="C828" s="159">
        <f>'Avon Moto 18'!O189</f>
        <v>0</v>
      </c>
      <c r="D828" s="158">
        <f>'Avon Moto 18'!L189</f>
        <v>62.060000000000009</v>
      </c>
    </row>
    <row r="829" spans="1:4" x14ac:dyDescent="0.35">
      <c r="A829" s="182">
        <f>'Avon Moto 18'!B190</f>
        <v>2240013</v>
      </c>
      <c r="B829" s="177" t="str">
        <f>'Avon Moto 18'!C190</f>
        <v>120/90-17</v>
      </c>
      <c r="C829" s="159">
        <f>'Avon Moto 18'!O190</f>
        <v>0</v>
      </c>
      <c r="D829" s="158">
        <f>'Avon Moto 18'!L190</f>
        <v>63.220000000000006</v>
      </c>
    </row>
    <row r="830" spans="1:4" x14ac:dyDescent="0.35">
      <c r="A830" s="182">
        <f>'Avon Moto 18'!B191</f>
        <v>2240014</v>
      </c>
      <c r="B830" s="177" t="str">
        <f>'Avon Moto 18'!C191</f>
        <v>130/80-17</v>
      </c>
      <c r="C830" s="159">
        <f>'Avon Moto 18'!O191</f>
        <v>0</v>
      </c>
      <c r="D830" s="158">
        <f>'Avon Moto 18'!L191</f>
        <v>69.02000000000001</v>
      </c>
    </row>
    <row r="831" spans="1:4" x14ac:dyDescent="0.35">
      <c r="A831" s="182">
        <f>'Avon Moto 18'!B192</f>
        <v>2240015</v>
      </c>
      <c r="B831" s="177" t="str">
        <f>'Avon Moto 18'!C192</f>
        <v>140/80-18</v>
      </c>
      <c r="C831" s="159">
        <f>'Avon Moto 18'!O192</f>
        <v>0</v>
      </c>
      <c r="D831" s="158">
        <f>'Avon Moto 18'!L192</f>
        <v>82.940000000000012</v>
      </c>
    </row>
    <row r="832" spans="1:4" x14ac:dyDescent="0.35">
      <c r="A832" s="182">
        <f>'Avon Moto 18'!B194</f>
        <v>4240411</v>
      </c>
      <c r="B832" s="177" t="str">
        <f>'Avon Moto 18'!C194</f>
        <v>130/80R17</v>
      </c>
      <c r="C832" s="159">
        <f>'Avon Moto 18'!O194</f>
        <v>0</v>
      </c>
      <c r="D832" s="158">
        <f>'Avon Moto 18'!L194</f>
        <v>81.780000000000015</v>
      </c>
    </row>
    <row r="833" spans="1:4" x14ac:dyDescent="0.35">
      <c r="A833" s="182">
        <f>'Avon Moto 18'!B195</f>
        <v>4240412</v>
      </c>
      <c r="B833" s="177" t="str">
        <f>'Avon Moto 18'!C195</f>
        <v>140/80R17</v>
      </c>
      <c r="C833" s="159">
        <f>'Avon Moto 18'!O195</f>
        <v>0</v>
      </c>
      <c r="D833" s="158">
        <f>'Avon Moto 18'!L195</f>
        <v>95.700000000000017</v>
      </c>
    </row>
    <row r="834" spans="1:4" x14ac:dyDescent="0.35">
      <c r="A834" s="182">
        <f>'Avon Moto 18'!B196</f>
        <v>4240413</v>
      </c>
      <c r="B834" s="177" t="str">
        <f>'Avon Moto 18'!C196</f>
        <v>150/60R17</v>
      </c>
      <c r="C834" s="159">
        <f>'Avon Moto 18'!O196</f>
        <v>0</v>
      </c>
      <c r="D834" s="158">
        <f>'Avon Moto 18'!L196</f>
        <v>96.280000000000015</v>
      </c>
    </row>
    <row r="835" spans="1:4" x14ac:dyDescent="0.35">
      <c r="A835" s="182">
        <f>'Avon Moto 18'!B197</f>
        <v>4240414</v>
      </c>
      <c r="B835" s="177" t="str">
        <f>'Avon Moto 18'!C197</f>
        <v>150/70R17</v>
      </c>
      <c r="C835" s="159">
        <f>'Avon Moto 18'!O197</f>
        <v>0</v>
      </c>
      <c r="D835" s="158">
        <f>'Avon Moto 18'!L197</f>
        <v>89.9</v>
      </c>
    </row>
    <row r="836" spans="1:4" x14ac:dyDescent="0.35">
      <c r="A836" s="182">
        <f>'Avon Moto 18'!B198</f>
        <v>4240011</v>
      </c>
      <c r="B836" s="177" t="str">
        <f>'Avon Moto 18'!C198</f>
        <v>150/70R18</v>
      </c>
      <c r="C836" s="159">
        <f>'Avon Moto 18'!O198</f>
        <v>0</v>
      </c>
      <c r="D836" s="158">
        <f>'Avon Moto 18'!L198</f>
        <v>106.72000000000001</v>
      </c>
    </row>
    <row r="837" spans="1:4" x14ac:dyDescent="0.35">
      <c r="A837" s="182">
        <f>'Avon Moto 18'!B199</f>
        <v>4240415</v>
      </c>
      <c r="B837" s="177" t="str">
        <f>'Avon Moto 18'!C199</f>
        <v>160/60ZR17</v>
      </c>
      <c r="C837" s="159">
        <f>'Avon Moto 18'!O199</f>
        <v>0</v>
      </c>
      <c r="D837" s="158">
        <f>'Avon Moto 18'!L199</f>
        <v>104.98000000000002</v>
      </c>
    </row>
    <row r="838" spans="1:4" x14ac:dyDescent="0.35">
      <c r="A838" s="182">
        <f>'Avon Moto 18'!B200</f>
        <v>4240416</v>
      </c>
      <c r="B838" s="177" t="str">
        <f>'Avon Moto 18'!C200</f>
        <v>170/60R17</v>
      </c>
      <c r="C838" s="159">
        <f>'Avon Moto 18'!O200</f>
        <v>0</v>
      </c>
      <c r="D838" s="158">
        <f>'Avon Moto 18'!L200</f>
        <v>104.4</v>
      </c>
    </row>
    <row r="839" spans="1:4" x14ac:dyDescent="0.35">
      <c r="A839" s="182">
        <f>'Avon Moto 18'!B201</f>
        <v>4240419</v>
      </c>
      <c r="B839" s="177" t="str">
        <f>'Avon Moto 18'!C201</f>
        <v>170/60ZR17</v>
      </c>
      <c r="C839" s="159">
        <f>'Avon Moto 18'!O201</f>
        <v>0</v>
      </c>
      <c r="D839" s="158">
        <f>'Avon Moto 18'!L201</f>
        <v>106.72000000000001</v>
      </c>
    </row>
    <row r="840" spans="1:4" x14ac:dyDescent="0.35">
      <c r="A840" s="182">
        <f>'Avon Moto 18'!B202</f>
        <v>4240417</v>
      </c>
      <c r="B840" s="177" t="str">
        <f>'Avon Moto 18'!C202</f>
        <v>180/55ZR17</v>
      </c>
      <c r="C840" s="159">
        <f>'Avon Moto 18'!O202</f>
        <v>0</v>
      </c>
      <c r="D840" s="158">
        <f>'Avon Moto 18'!L202</f>
        <v>132.24</v>
      </c>
    </row>
    <row r="841" spans="1:4" x14ac:dyDescent="0.35">
      <c r="A841" s="182">
        <f>'Avon Moto 18'!B204</f>
        <v>2230014</v>
      </c>
      <c r="B841" s="177" t="str">
        <f>'Avon Moto 18'!C204</f>
        <v>90/90-21</v>
      </c>
      <c r="C841" s="159">
        <f>'Avon Moto 18'!O204</f>
        <v>0</v>
      </c>
      <c r="D841" s="158">
        <f>'Avon Moto 18'!L204</f>
        <v>53.360000000000007</v>
      </c>
    </row>
    <row r="842" spans="1:4" x14ac:dyDescent="0.35">
      <c r="A842" s="182">
        <f>'Avon Moto 18'!B205</f>
        <v>2230015</v>
      </c>
      <c r="B842" s="177" t="str">
        <f>'Avon Moto 18'!C205</f>
        <v>110/80-19</v>
      </c>
      <c r="C842" s="159">
        <f>'Avon Moto 18'!O205</f>
        <v>0</v>
      </c>
      <c r="D842" s="158">
        <f>'Avon Moto 18'!L205</f>
        <v>63.800000000000011</v>
      </c>
    </row>
    <row r="843" spans="1:4" x14ac:dyDescent="0.35">
      <c r="A843" s="182">
        <f>'Avon Moto 18'!B207</f>
        <v>2240016</v>
      </c>
      <c r="B843" s="177" t="str">
        <f>'Avon Moto 18'!C207</f>
        <v>130/80-17</v>
      </c>
      <c r="C843" s="159">
        <f>'Avon Moto 18'!O207</f>
        <v>0</v>
      </c>
      <c r="D843" s="158">
        <f>'Avon Moto 18'!L207</f>
        <v>71.920000000000016</v>
      </c>
    </row>
    <row r="844" spans="1:4" x14ac:dyDescent="0.35">
      <c r="A844" s="182">
        <f>'Avon Moto 18'!B208</f>
        <v>2240017</v>
      </c>
      <c r="B844" s="177" t="str">
        <f>'Avon Moto 18'!C208</f>
        <v>140/80-17</v>
      </c>
      <c r="C844" s="159">
        <f>'Avon Moto 18'!O208</f>
        <v>0</v>
      </c>
      <c r="D844" s="158">
        <f>'Avon Moto 18'!L208</f>
        <v>78.300000000000011</v>
      </c>
    </row>
    <row r="845" spans="1:4" x14ac:dyDescent="0.35">
      <c r="A845" s="182">
        <f>'Avon Moto 18'!B209</f>
        <v>2240018</v>
      </c>
      <c r="B845" s="177" t="str">
        <f>'Avon Moto 18'!C209</f>
        <v>140/80-18</v>
      </c>
      <c r="C845" s="159">
        <f>'Avon Moto 18'!O209</f>
        <v>0</v>
      </c>
      <c r="D845" s="158">
        <f>'Avon Moto 18'!L209</f>
        <v>79.460000000000008</v>
      </c>
    </row>
    <row r="846" spans="1:4" x14ac:dyDescent="0.35">
      <c r="A846" s="182">
        <f>'Avon Moto 18'!B210</f>
        <v>2240019</v>
      </c>
      <c r="B846" s="177" t="str">
        <f>'Avon Moto 18'!C210</f>
        <v>150/70-17</v>
      </c>
      <c r="C846" s="159">
        <f>'Avon Moto 18'!O210</f>
        <v>0</v>
      </c>
      <c r="D846" s="158">
        <f>'Avon Moto 18'!L210</f>
        <v>84.100000000000009</v>
      </c>
    </row>
    <row r="847" spans="1:4" x14ac:dyDescent="0.35">
      <c r="A847" s="182">
        <f>'Avon Moto 18'!B212</f>
        <v>2748812</v>
      </c>
      <c r="B847" s="177" t="str">
        <f>'Avon Moto 18'!C212</f>
        <v>90/90-19</v>
      </c>
      <c r="C847" s="159">
        <f>'Avon Moto 18'!O212</f>
        <v>0</v>
      </c>
      <c r="D847" s="158">
        <f>'Avon Moto 18'!L212</f>
        <v>57.420000000000009</v>
      </c>
    </row>
    <row r="848" spans="1:4" x14ac:dyDescent="0.35">
      <c r="A848" s="182">
        <f>'Avon Moto 18'!B213</f>
        <v>2748112</v>
      </c>
      <c r="B848" s="177" t="str">
        <f>'Avon Moto 18'!C213</f>
        <v>90/90-21</v>
      </c>
      <c r="C848" s="159">
        <f>'Avon Moto 18'!O213</f>
        <v>0</v>
      </c>
      <c r="D848" s="158">
        <f>'Avon Moto 18'!L213</f>
        <v>69.600000000000009</v>
      </c>
    </row>
    <row r="849" spans="1:4" x14ac:dyDescent="0.35">
      <c r="A849" s="182">
        <f>'Avon Moto 18'!B214</f>
        <v>2745012</v>
      </c>
      <c r="B849" s="177" t="str">
        <f>'Avon Moto 18'!C214</f>
        <v>130/90-16</v>
      </c>
      <c r="C849" s="159">
        <f>'Avon Moto 18'!O214</f>
        <v>0</v>
      </c>
      <c r="D849" s="158">
        <f>'Avon Moto 18'!L214</f>
        <v>74.240000000000009</v>
      </c>
    </row>
    <row r="850" spans="1:4" x14ac:dyDescent="0.35">
      <c r="A850" s="182">
        <f>'Avon Moto 18'!B216</f>
        <v>2755019</v>
      </c>
      <c r="B850" s="177" t="str">
        <f>'Avon Moto 18'!C216</f>
        <v>MT90-16</v>
      </c>
      <c r="C850" s="159">
        <f>'Avon Moto 18'!O216</f>
        <v>0</v>
      </c>
      <c r="D850" s="158">
        <f>'Avon Moto 18'!L216</f>
        <v>74.240000000000009</v>
      </c>
    </row>
    <row r="851" spans="1:4" x14ac:dyDescent="0.35">
      <c r="A851" s="182">
        <f>'Avon Moto 18'!B217</f>
        <v>2759012</v>
      </c>
      <c r="B851" s="177" t="str">
        <f>'Avon Moto 18'!C217</f>
        <v>230/60B15</v>
      </c>
      <c r="C851" s="159">
        <f>'Avon Moto 18'!O217</f>
        <v>0</v>
      </c>
      <c r="D851" s="158">
        <f>'Avon Moto 18'!L217</f>
        <v>194.88000000000002</v>
      </c>
    </row>
    <row r="852" spans="1:4" x14ac:dyDescent="0.35">
      <c r="A852" s="182">
        <f>'Avon Moto 18'!B219</f>
        <v>1607910</v>
      </c>
      <c r="B852" s="177" t="str">
        <f>'Avon Moto 18'!C219</f>
        <v>410-19</v>
      </c>
      <c r="C852" s="159">
        <f>'Avon Moto 18'!O219</f>
        <v>0</v>
      </c>
      <c r="D852" s="158">
        <f>'Avon Moto 18'!L219</f>
        <v>61.480000000000004</v>
      </c>
    </row>
    <row r="853" spans="1:4" x14ac:dyDescent="0.35">
      <c r="A853" s="182">
        <f>'Avon Moto 18'!B221</f>
        <v>1727410</v>
      </c>
      <c r="B853" s="177" t="str">
        <f>'Avon Moto 18'!C221</f>
        <v>300-19</v>
      </c>
      <c r="C853" s="159">
        <f>'Avon Moto 18'!O221</f>
        <v>0</v>
      </c>
      <c r="D853" s="158">
        <f>'Avon Moto 18'!L221</f>
        <v>47.56</v>
      </c>
    </row>
    <row r="854" spans="1:4" x14ac:dyDescent="0.35">
      <c r="A854" s="182">
        <f>'Avon Moto 18'!B222</f>
        <v>1658410</v>
      </c>
      <c r="B854" s="177" t="str">
        <f>'Avon Moto 18'!C222</f>
        <v>3.00-20</v>
      </c>
      <c r="C854" s="159">
        <f>'Avon Moto 18'!O222</f>
        <v>0</v>
      </c>
      <c r="D854" s="158">
        <f>'Avon Moto 18'!L222</f>
        <v>61.480000000000004</v>
      </c>
    </row>
    <row r="855" spans="1:4" x14ac:dyDescent="0.35">
      <c r="A855" s="182">
        <f>'Avon Moto 18'!B223</f>
        <v>1659401</v>
      </c>
      <c r="B855" s="177" t="str">
        <f>'Avon Moto 18'!C223</f>
        <v>300-21</v>
      </c>
      <c r="C855" s="159">
        <f>'Avon Moto 18'!O223</f>
        <v>0</v>
      </c>
      <c r="D855" s="158">
        <f>'Avon Moto 18'!L223</f>
        <v>50.460000000000008</v>
      </c>
    </row>
    <row r="856" spans="1:4" x14ac:dyDescent="0.35">
      <c r="A856" s="182">
        <f>'Avon Moto 18'!B224</f>
        <v>1655501</v>
      </c>
      <c r="B856" s="177" t="str">
        <f>'Avon Moto 18'!C224</f>
        <v>3.25-17</v>
      </c>
      <c r="C856" s="159">
        <f>'Avon Moto 18'!O224</f>
        <v>0</v>
      </c>
      <c r="D856" s="158">
        <f>'Avon Moto 18'!L224</f>
        <v>61.480000000000004</v>
      </c>
    </row>
    <row r="857" spans="1:4" x14ac:dyDescent="0.35">
      <c r="A857" s="182">
        <f>'Avon Moto 18'!B225</f>
        <v>1657501</v>
      </c>
      <c r="B857" s="177" t="str">
        <f>'Avon Moto 18'!C225</f>
        <v>325-19</v>
      </c>
      <c r="C857" s="159">
        <f>'Avon Moto 18'!O225</f>
        <v>0</v>
      </c>
      <c r="D857" s="158">
        <f>'Avon Moto 18'!L225</f>
        <v>49.88000000000001</v>
      </c>
    </row>
    <row r="858" spans="1:4" x14ac:dyDescent="0.35">
      <c r="A858" s="182">
        <f>'Avon Moto 18'!B226</f>
        <v>1657601</v>
      </c>
      <c r="B858" s="177" t="str">
        <f>'Avon Moto 18'!C226</f>
        <v>350-19</v>
      </c>
      <c r="C858" s="159">
        <f>'Avon Moto 18'!O226</f>
        <v>0</v>
      </c>
      <c r="D858" s="158">
        <f>'Avon Moto 18'!L226</f>
        <v>55.100000000000009</v>
      </c>
    </row>
    <row r="859" spans="1:4" x14ac:dyDescent="0.35">
      <c r="A859" s="182">
        <f>'Avon Moto 18'!B228</f>
        <v>1645501</v>
      </c>
      <c r="B859" s="177" t="str">
        <f>'Avon Moto 18'!C228</f>
        <v>3.25-17</v>
      </c>
      <c r="C859" s="159">
        <f>'Avon Moto 18'!O228</f>
        <v>0</v>
      </c>
      <c r="D859" s="158">
        <f>'Avon Moto 18'!L228</f>
        <v>59.160000000000011</v>
      </c>
    </row>
    <row r="860" spans="1:4" x14ac:dyDescent="0.35">
      <c r="A860" s="182">
        <f>'Avon Moto 18'!B229</f>
        <v>1727610</v>
      </c>
      <c r="B860" s="177" t="str">
        <f>'Avon Moto 18'!C229</f>
        <v>350-19</v>
      </c>
      <c r="C860" s="159">
        <f>'Avon Moto 18'!O229</f>
        <v>0</v>
      </c>
      <c r="D860" s="158">
        <f>'Avon Moto 18'!L229</f>
        <v>55.100000000000009</v>
      </c>
    </row>
    <row r="861" spans="1:4" x14ac:dyDescent="0.35">
      <c r="A861" s="182">
        <f>'Avon Moto 18'!B230</f>
        <v>1646801</v>
      </c>
      <c r="B861" s="177" t="str">
        <f>'Avon Moto 18'!C230</f>
        <v>400-18</v>
      </c>
      <c r="C861" s="159">
        <f>'Avon Moto 18'!O230</f>
        <v>0</v>
      </c>
      <c r="D861" s="158">
        <f>'Avon Moto 18'!L230</f>
        <v>64.38000000000001</v>
      </c>
    </row>
    <row r="862" spans="1:4" x14ac:dyDescent="0.35">
      <c r="A862" s="182">
        <f>'Avon Moto 18'!B231</f>
        <v>1720011</v>
      </c>
      <c r="B862" s="177" t="str">
        <f>'Avon Moto 18'!C231</f>
        <v>400-19</v>
      </c>
      <c r="C862" s="159">
        <f>'Avon Moto 18'!O231</f>
        <v>0</v>
      </c>
      <c r="D862" s="158">
        <f>'Avon Moto 18'!L231</f>
        <v>65.540000000000006</v>
      </c>
    </row>
    <row r="863" spans="1:4" x14ac:dyDescent="0.35">
      <c r="A863" s="182">
        <f>'Avon Moto 18'!B232</f>
        <v>1694901</v>
      </c>
      <c r="B863" s="177" t="str">
        <f>'Avon Moto 18'!C232</f>
        <v>500-16</v>
      </c>
      <c r="C863" s="159">
        <f>'Avon Moto 18'!O232</f>
        <v>0</v>
      </c>
      <c r="D863" s="158">
        <f>'Avon Moto 18'!L232</f>
        <v>71.920000000000016</v>
      </c>
    </row>
    <row r="864" spans="1:4" x14ac:dyDescent="0.35">
      <c r="A864" s="182">
        <f>'Avon Moto 18'!B234</f>
        <v>1697605</v>
      </c>
      <c r="B864" s="177" t="str">
        <f>'Avon Moto 18'!C234</f>
        <v>350-19</v>
      </c>
      <c r="C864" s="159">
        <f>'Avon Moto 18'!O234</f>
        <v>0</v>
      </c>
      <c r="D864" s="158">
        <f>'Avon Moto 18'!L234</f>
        <v>50.460000000000008</v>
      </c>
    </row>
    <row r="865" spans="1:4" x14ac:dyDescent="0.35">
      <c r="A865" s="182">
        <f>'Avon Moto 18'!B236</f>
        <v>8180011</v>
      </c>
      <c r="B865" s="177" t="str">
        <f>'Avon Moto 18'!C236</f>
        <v>2.75-18</v>
      </c>
      <c r="C865" s="159">
        <f>'Avon Moto 18'!O236</f>
        <v>0</v>
      </c>
      <c r="D865" s="158">
        <f>'Avon Moto 18'!L236</f>
        <v>22.620000000000005</v>
      </c>
    </row>
    <row r="866" spans="1:4" x14ac:dyDescent="0.35">
      <c r="A866" s="182">
        <f>'Avon Moto 18'!B237</f>
        <v>8180012</v>
      </c>
      <c r="B866" s="177" t="str">
        <f>'Avon Moto 18'!C237</f>
        <v>80/100-17</v>
      </c>
      <c r="C866" s="159">
        <f>'Avon Moto 18'!O237</f>
        <v>0</v>
      </c>
      <c r="D866" s="158">
        <f>'Avon Moto 18'!L237</f>
        <v>37.120000000000005</v>
      </c>
    </row>
    <row r="867" spans="1:4" x14ac:dyDescent="0.35">
      <c r="A867" s="182">
        <f>'Avon Moto 18'!B239</f>
        <v>8180013</v>
      </c>
      <c r="B867" s="177" t="str">
        <f>'Avon Moto 18'!C239</f>
        <v>100/90-17</v>
      </c>
      <c r="C867" s="159">
        <f>'Avon Moto 18'!O239</f>
        <v>0</v>
      </c>
      <c r="D867" s="158">
        <f>'Avon Moto 18'!L239</f>
        <v>40.020000000000003</v>
      </c>
    </row>
    <row r="868" spans="1:4" x14ac:dyDescent="0.35">
      <c r="A868" s="182">
        <f>'Avon Moto 18'!B240</f>
        <v>8180014</v>
      </c>
      <c r="B868" s="177" t="str">
        <f>'Avon Moto 18'!C240</f>
        <v>130/70-17</v>
      </c>
      <c r="C868" s="159">
        <f>'Avon Moto 18'!O240</f>
        <v>0</v>
      </c>
      <c r="D868" s="158">
        <f>'Avon Moto 18'!L240</f>
        <v>46.980000000000004</v>
      </c>
    </row>
    <row r="869" spans="1:4" x14ac:dyDescent="0.35">
      <c r="A869" s="182">
        <f>'Avon Moto 18'!B242</f>
        <v>8180016</v>
      </c>
      <c r="B869" s="177" t="str">
        <f>'Avon Moto 18'!C242</f>
        <v>2.50-17</v>
      </c>
      <c r="C869" s="159">
        <f>'Avon Moto 18'!O242</f>
        <v>0</v>
      </c>
      <c r="D869" s="158">
        <f>'Avon Moto 18'!L242</f>
        <v>19.14</v>
      </c>
    </row>
    <row r="870" spans="1:4" x14ac:dyDescent="0.35">
      <c r="A870" s="182">
        <f>'Avon Moto 18'!B243</f>
        <v>8180017</v>
      </c>
      <c r="B870" s="177" t="str">
        <f>'Avon Moto 18'!C243</f>
        <v>2.75-17</v>
      </c>
      <c r="C870" s="159">
        <f>'Avon Moto 18'!O243</f>
        <v>0</v>
      </c>
      <c r="D870" s="158">
        <f>'Avon Moto 18'!L243</f>
        <v>21.46</v>
      </c>
    </row>
    <row r="871" spans="1:4" x14ac:dyDescent="0.35">
      <c r="A871" s="182">
        <f>'Avon Moto 18'!B244</f>
        <v>8180015</v>
      </c>
      <c r="B871" s="177" t="str">
        <f>'Avon Moto 18'!C244</f>
        <v>90/90-18</v>
      </c>
      <c r="C871" s="159">
        <f>'Avon Moto 18'!O244</f>
        <v>0</v>
      </c>
      <c r="D871" s="158">
        <f>'Avon Moto 18'!L244</f>
        <v>28.42</v>
      </c>
    </row>
    <row r="872" spans="1:4" x14ac:dyDescent="0.35">
      <c r="A872" s="182">
        <f>'Avon Moto 18'!B245</f>
        <v>8180018</v>
      </c>
      <c r="B872" s="177" t="str">
        <f>'Avon Moto 18'!C245</f>
        <v>100/80-17</v>
      </c>
      <c r="C872" s="159">
        <f>'Avon Moto 18'!O245</f>
        <v>0</v>
      </c>
      <c r="D872" s="158">
        <f>'Avon Moto 18'!L245</f>
        <v>40.020000000000003</v>
      </c>
    </row>
    <row r="873" spans="1:4" x14ac:dyDescent="0.35">
      <c r="A873" s="182">
        <f>'Avon Moto 18'!B246</f>
        <v>8180019</v>
      </c>
      <c r="B873" s="177" t="str">
        <f>'Avon Moto 18'!C246</f>
        <v>3.00-18</v>
      </c>
      <c r="C873" s="159">
        <f>'Avon Moto 18'!O246</f>
        <v>0</v>
      </c>
      <c r="D873" s="158">
        <f>'Avon Moto 18'!L246</f>
        <v>28.42</v>
      </c>
    </row>
    <row r="874" spans="1:4" x14ac:dyDescent="0.35">
      <c r="A874" s="182">
        <f>'Avon Moto 18'!B248</f>
        <v>2340411</v>
      </c>
      <c r="B874" s="177" t="str">
        <f>'Avon Moto 18'!C248</f>
        <v>110/90-12</v>
      </c>
      <c r="C874" s="159">
        <f>'Avon Moto 18'!O248</f>
        <v>0</v>
      </c>
      <c r="D874" s="158">
        <f>'Avon Moto 18'!L248</f>
        <v>22.620000000000005</v>
      </c>
    </row>
    <row r="875" spans="1:4" x14ac:dyDescent="0.35">
      <c r="A875" s="182">
        <f>'Avon Moto 18'!B249</f>
        <v>2340511</v>
      </c>
      <c r="B875" s="177" t="str">
        <f>'Avon Moto 18'!C249</f>
        <v>110/90-13</v>
      </c>
      <c r="C875" s="159">
        <f>'Avon Moto 18'!O249</f>
        <v>0</v>
      </c>
      <c r="D875" s="158">
        <f>'Avon Moto 18'!L249</f>
        <v>21.46</v>
      </c>
    </row>
    <row r="876" spans="1:4" x14ac:dyDescent="0.35">
      <c r="A876" s="182">
        <f>'Avon Moto 18'!B250</f>
        <v>2340611</v>
      </c>
      <c r="B876" s="177" t="str">
        <f>'Avon Moto 18'!C250</f>
        <v>120/70-13</v>
      </c>
      <c r="C876" s="159">
        <f>'Avon Moto 18'!O250</f>
        <v>0</v>
      </c>
      <c r="D876" s="158">
        <f>'Avon Moto 18'!L250</f>
        <v>21.46</v>
      </c>
    </row>
    <row r="877" spans="1:4" x14ac:dyDescent="0.35">
      <c r="A877" s="182">
        <f>'Avon Moto 18'!B251</f>
        <v>2340011</v>
      </c>
      <c r="B877" s="177" t="str">
        <f>'Avon Moto 18'!C251</f>
        <v>80/90-14</v>
      </c>
      <c r="C877" s="159">
        <f>'Avon Moto 18'!O251</f>
        <v>0</v>
      </c>
      <c r="D877" s="158">
        <f>'Avon Moto 18'!L251</f>
        <v>24.940000000000005</v>
      </c>
    </row>
    <row r="878" spans="1:4" x14ac:dyDescent="0.35">
      <c r="A878" s="182">
        <f>'Avon Moto 18'!B252</f>
        <v>2350011</v>
      </c>
      <c r="B878" s="177" t="str">
        <f>'Avon Moto 18'!C252</f>
        <v>100/90-14</v>
      </c>
      <c r="C878" s="159">
        <f>'Avon Moto 18'!O252</f>
        <v>0</v>
      </c>
      <c r="D878" s="158">
        <f>'Avon Moto 18'!L252</f>
        <v>23.200000000000003</v>
      </c>
    </row>
    <row r="879" spans="1:4" x14ac:dyDescent="0.35">
      <c r="A879" s="182">
        <f>'Avon Moto 18'!B253</f>
        <v>2340711</v>
      </c>
      <c r="B879" s="177" t="str">
        <f>'Avon Moto 18'!C253</f>
        <v>120/70-14</v>
      </c>
      <c r="C879" s="159">
        <f>'Avon Moto 18'!O253</f>
        <v>0</v>
      </c>
      <c r="D879" s="158">
        <f>'Avon Moto 18'!L253</f>
        <v>21.46</v>
      </c>
    </row>
    <row r="880" spans="1:4" x14ac:dyDescent="0.35">
      <c r="A880" s="182">
        <f>'Avon Moto 18'!B254</f>
        <v>4340011</v>
      </c>
      <c r="B880" s="177" t="str">
        <f>'Avon Moto 18'!C254</f>
        <v>120/70R14</v>
      </c>
      <c r="C880" s="159">
        <f>'Avon Moto 18'!O254</f>
        <v>0</v>
      </c>
      <c r="D880" s="158">
        <f>'Avon Moto 18'!L254</f>
        <v>62.640000000000008</v>
      </c>
    </row>
    <row r="881" spans="1:4" x14ac:dyDescent="0.35">
      <c r="A881" s="182">
        <f>'Avon Moto 18'!B255</f>
        <v>2340811</v>
      </c>
      <c r="B881" s="177" t="str">
        <f>'Avon Moto 18'!C255</f>
        <v>120/80-14</v>
      </c>
      <c r="C881" s="159">
        <f>'Avon Moto 18'!O255</f>
        <v>0</v>
      </c>
      <c r="D881" s="158">
        <f>'Avon Moto 18'!L255</f>
        <v>26.1</v>
      </c>
    </row>
    <row r="882" spans="1:4" x14ac:dyDescent="0.35">
      <c r="A882" s="182">
        <f>'Avon Moto 18'!B256</f>
        <v>2340911</v>
      </c>
      <c r="B882" s="177" t="str">
        <f>'Avon Moto 18'!C256</f>
        <v>120/70-15</v>
      </c>
      <c r="C882" s="159">
        <f>'Avon Moto 18'!O256</f>
        <v>0</v>
      </c>
      <c r="D882" s="158">
        <f>'Avon Moto 18'!L256</f>
        <v>45.240000000000009</v>
      </c>
    </row>
    <row r="883" spans="1:4" x14ac:dyDescent="0.35">
      <c r="A883" s="182">
        <f>'Avon Moto 18'!B257</f>
        <v>4340012</v>
      </c>
      <c r="B883" s="177" t="str">
        <f>'Avon Moto 18'!C257</f>
        <v>120/70R15</v>
      </c>
      <c r="C883" s="159">
        <f>'Avon Moto 18'!O257</f>
        <v>0</v>
      </c>
      <c r="D883" s="158">
        <f>'Avon Moto 18'!L257</f>
        <v>63.220000000000006</v>
      </c>
    </row>
    <row r="884" spans="1:4" x14ac:dyDescent="0.35">
      <c r="A884" s="182">
        <f>'Avon Moto 18'!B258</f>
        <v>2341011</v>
      </c>
      <c r="B884" s="177" t="str">
        <f>'Avon Moto 18'!C258</f>
        <v>100/80-16</v>
      </c>
      <c r="C884" s="159">
        <f>'Avon Moto 18'!O258</f>
        <v>0</v>
      </c>
      <c r="D884" s="158">
        <f>'Avon Moto 18'!L258</f>
        <v>31.320000000000004</v>
      </c>
    </row>
    <row r="885" spans="1:4" x14ac:dyDescent="0.35">
      <c r="A885" s="182">
        <f>'Avon Moto 18'!B259</f>
        <v>2341111</v>
      </c>
      <c r="B885" s="177" t="str">
        <f>'Avon Moto 18'!C259</f>
        <v>110/70-16</v>
      </c>
      <c r="C885" s="159">
        <f>'Avon Moto 18'!O259</f>
        <v>0</v>
      </c>
      <c r="D885" s="158">
        <f>'Avon Moto 18'!L259</f>
        <v>27.840000000000003</v>
      </c>
    </row>
    <row r="886" spans="1:4" x14ac:dyDescent="0.35">
      <c r="A886" s="182">
        <f>'Avon Moto 18'!B261</f>
        <v>2351211</v>
      </c>
      <c r="B886" s="177" t="str">
        <f>'Avon Moto 18'!C261</f>
        <v>140/70-12</v>
      </c>
      <c r="C886" s="159">
        <f>'Avon Moto 18'!O261</f>
        <v>0</v>
      </c>
      <c r="D886" s="158">
        <f>'Avon Moto 18'!L261</f>
        <v>24.940000000000005</v>
      </c>
    </row>
    <row r="887" spans="1:4" x14ac:dyDescent="0.35">
      <c r="A887" s="182">
        <f>'Avon Moto 18'!B262</f>
        <v>2351311</v>
      </c>
      <c r="B887" s="177" t="str">
        <f>'Avon Moto 18'!C262</f>
        <v>130/70-13</v>
      </c>
      <c r="C887" s="159">
        <f>'Avon Moto 18'!O262</f>
        <v>0</v>
      </c>
      <c r="D887" s="158">
        <f>'Avon Moto 18'!L262</f>
        <v>23.78</v>
      </c>
    </row>
    <row r="888" spans="1:4" x14ac:dyDescent="0.35">
      <c r="A888" s="182">
        <f>'Avon Moto 18'!B263</f>
        <v>2351411</v>
      </c>
      <c r="B888" s="177" t="str">
        <f>'Avon Moto 18'!C263</f>
        <v>140/60-13</v>
      </c>
      <c r="C888" s="159">
        <f>'Avon Moto 18'!O263</f>
        <v>0</v>
      </c>
      <c r="D888" s="158">
        <f>'Avon Moto 18'!L263</f>
        <v>26.680000000000003</v>
      </c>
    </row>
    <row r="889" spans="1:4" x14ac:dyDescent="0.35">
      <c r="A889" s="182">
        <f>'Avon Moto 18'!B264</f>
        <v>2351511</v>
      </c>
      <c r="B889" s="177" t="str">
        <f>'Avon Moto 18'!C264</f>
        <v>150/70-13</v>
      </c>
      <c r="C889" s="159">
        <f>'Avon Moto 18'!O264</f>
        <v>0</v>
      </c>
      <c r="D889" s="158">
        <f>'Avon Moto 18'!L264</f>
        <v>30.740000000000002</v>
      </c>
    </row>
    <row r="890" spans="1:4" x14ac:dyDescent="0.35">
      <c r="A890" s="182">
        <f>'Avon Moto 18'!B265</f>
        <v>2351611</v>
      </c>
      <c r="B890" s="177" t="str">
        <f>'Avon Moto 18'!C265</f>
        <v>140/60-14</v>
      </c>
      <c r="C890" s="159">
        <f>'Avon Moto 18'!O265</f>
        <v>0</v>
      </c>
      <c r="D890" s="158">
        <f>'Avon Moto 18'!L265</f>
        <v>37.700000000000003</v>
      </c>
    </row>
    <row r="891" spans="1:4" x14ac:dyDescent="0.35">
      <c r="A891" s="182">
        <f>'Avon Moto 18'!B266</f>
        <v>2351711</v>
      </c>
      <c r="B891" s="177" t="str">
        <f>'Avon Moto 18'!C266</f>
        <v>140/70-14</v>
      </c>
      <c r="C891" s="159">
        <f>'Avon Moto 18'!O266</f>
        <v>0</v>
      </c>
      <c r="D891" s="158">
        <f>'Avon Moto 18'!L266</f>
        <v>35.960000000000008</v>
      </c>
    </row>
    <row r="892" spans="1:4" x14ac:dyDescent="0.35">
      <c r="A892" s="182">
        <f>'Avon Moto 18'!B267</f>
        <v>2351811</v>
      </c>
      <c r="B892" s="177" t="str">
        <f>'Avon Moto 18'!C267</f>
        <v>150/70-14</v>
      </c>
      <c r="C892" s="159">
        <f>'Avon Moto 18'!O267</f>
        <v>0</v>
      </c>
      <c r="D892" s="158">
        <f>'Avon Moto 18'!L267</f>
        <v>43.500000000000007</v>
      </c>
    </row>
    <row r="893" spans="1:4" x14ac:dyDescent="0.35">
      <c r="A893" s="182">
        <f>'Avon Moto 18'!B268</f>
        <v>4350011</v>
      </c>
      <c r="B893" s="177" t="str">
        <f>'Avon Moto 18'!C268</f>
        <v>160/60R14</v>
      </c>
      <c r="C893" s="159">
        <f>'Avon Moto 18'!O268</f>
        <v>0</v>
      </c>
      <c r="D893" s="158">
        <f>'Avon Moto 18'!L268</f>
        <v>71.920000000000016</v>
      </c>
    </row>
    <row r="894" spans="1:4" x14ac:dyDescent="0.35">
      <c r="A894" s="182">
        <f>'Avon Moto 18'!B269</f>
        <v>4350012</v>
      </c>
      <c r="B894" s="177" t="str">
        <f>'Avon Moto 18'!C269</f>
        <v>160/60R15</v>
      </c>
      <c r="C894" s="159">
        <f>'Avon Moto 18'!O269</f>
        <v>0</v>
      </c>
      <c r="D894" s="158">
        <f>'Avon Moto 18'!L269</f>
        <v>80.040000000000006</v>
      </c>
    </row>
    <row r="895" spans="1:4" x14ac:dyDescent="0.35">
      <c r="A895" s="182">
        <f>'Avon Moto 18'!B270</f>
        <v>2352111</v>
      </c>
      <c r="B895" s="177" t="str">
        <f>'Avon Moto 18'!C270</f>
        <v>120/80-16</v>
      </c>
      <c r="C895" s="159">
        <f>'Avon Moto 18'!O270</f>
        <v>0</v>
      </c>
      <c r="D895" s="158">
        <f>'Avon Moto 18'!L270</f>
        <v>36.540000000000006</v>
      </c>
    </row>
    <row r="896" spans="1:4" x14ac:dyDescent="0.35">
      <c r="A896" s="182">
        <f>'Avon Moto 18'!B271</f>
        <v>2352211</v>
      </c>
      <c r="B896" s="177" t="str">
        <f>'Avon Moto 18'!C271</f>
        <v>140/70-16</v>
      </c>
      <c r="C896" s="159">
        <f>'Avon Moto 18'!O271</f>
        <v>0</v>
      </c>
      <c r="D896" s="158">
        <f>'Avon Moto 18'!L271</f>
        <v>43.500000000000007</v>
      </c>
    </row>
    <row r="897" spans="1:4" x14ac:dyDescent="0.35">
      <c r="A897" s="182">
        <f>'Avon Moto 18'!B273</f>
        <v>2360011</v>
      </c>
      <c r="B897" s="177" t="str">
        <f>'Avon Moto 18'!C273</f>
        <v>3.50-10</v>
      </c>
      <c r="C897" s="159">
        <f>'Avon Moto 18'!O273</f>
        <v>0</v>
      </c>
      <c r="D897" s="158">
        <f>'Avon Moto 18'!L273</f>
        <v>18.560000000000002</v>
      </c>
    </row>
    <row r="898" spans="1:4" x14ac:dyDescent="0.35">
      <c r="A898" s="182">
        <f>'Avon Moto 18'!B274</f>
        <v>2360012</v>
      </c>
      <c r="B898" s="177" t="str">
        <f>'Avon Moto 18'!C274</f>
        <v>90/90-10</v>
      </c>
      <c r="C898" s="159">
        <f>'Avon Moto 18'!O274</f>
        <v>0</v>
      </c>
      <c r="D898" s="158">
        <f>'Avon Moto 18'!L274</f>
        <v>15.660000000000002</v>
      </c>
    </row>
    <row r="899" spans="1:4" x14ac:dyDescent="0.35">
      <c r="A899" s="182">
        <f>'Avon Moto 18'!B275</f>
        <v>2360013</v>
      </c>
      <c r="B899" s="177" t="str">
        <f>'Avon Moto 18'!C275</f>
        <v>100/90-10</v>
      </c>
      <c r="C899" s="159">
        <f>'Avon Moto 18'!O275</f>
        <v>0</v>
      </c>
      <c r="D899" s="158">
        <f>'Avon Moto 18'!L275</f>
        <v>18.560000000000002</v>
      </c>
    </row>
    <row r="900" spans="1:4" x14ac:dyDescent="0.35">
      <c r="A900" s="182">
        <f>'Avon Moto 18'!B276</f>
        <v>2362311</v>
      </c>
      <c r="B900" s="177" t="str">
        <f>'Avon Moto 18'!C276</f>
        <v>120/70-12</v>
      </c>
      <c r="C900" s="159">
        <f>'Avon Moto 18'!O276</f>
        <v>0</v>
      </c>
      <c r="D900" s="158">
        <f>'Avon Moto 18'!L276</f>
        <v>19.720000000000002</v>
      </c>
    </row>
    <row r="901" spans="1:4" x14ac:dyDescent="0.35">
      <c r="A901" s="182">
        <f>'Avon Moto 18'!B277</f>
        <v>2362411</v>
      </c>
      <c r="B901" s="177" t="str">
        <f>'Avon Moto 18'!C277</f>
        <v>130/70-12</v>
      </c>
      <c r="C901" s="159">
        <f>'Avon Moto 18'!O277</f>
        <v>0</v>
      </c>
      <c r="D901" s="158">
        <f>'Avon Moto 18'!L277</f>
        <v>20.300000000000004</v>
      </c>
    </row>
    <row r="902" spans="1:4" x14ac:dyDescent="0.35">
      <c r="A902" s="182">
        <f>'Avon Moto 18'!B278</f>
        <v>2362511</v>
      </c>
      <c r="B902" s="177" t="str">
        <f>'Avon Moto 18'!C278</f>
        <v>130/60-13</v>
      </c>
      <c r="C902" s="159">
        <f>'Avon Moto 18'!O278</f>
        <v>0</v>
      </c>
      <c r="D902" s="158">
        <f>'Avon Moto 18'!L278</f>
        <v>22.040000000000003</v>
      </c>
    </row>
    <row r="903" spans="1:4" x14ac:dyDescent="0.35">
      <c r="A903" s="182">
        <f>'Avon Moto 18'!B279</f>
        <v>2360014</v>
      </c>
      <c r="B903" s="177" t="str">
        <f>'Avon Moto 18'!C279</f>
        <v>90/90-14</v>
      </c>
      <c r="C903" s="159">
        <f>'Avon Moto 18'!O279</f>
        <v>0</v>
      </c>
      <c r="D903" s="158">
        <f>'Avon Moto 18'!L279</f>
        <v>22.620000000000005</v>
      </c>
    </row>
  </sheetData>
  <autoFilter ref="A24:D903"/>
  <mergeCells count="34">
    <mergeCell ref="A1:D1"/>
    <mergeCell ref="A22:B22"/>
    <mergeCell ref="A5:B5"/>
    <mergeCell ref="C5:D5"/>
    <mergeCell ref="A3:B3"/>
    <mergeCell ref="C3:D3"/>
    <mergeCell ref="A4:B4"/>
    <mergeCell ref="C4:D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6:B16"/>
    <mergeCell ref="C16:D16"/>
    <mergeCell ref="A21:B21"/>
    <mergeCell ref="A17:B17"/>
    <mergeCell ref="A18:B18"/>
    <mergeCell ref="A19:B19"/>
    <mergeCell ref="A20:B20"/>
    <mergeCell ref="A13:B13"/>
    <mergeCell ref="A14:B14"/>
    <mergeCell ref="C13:D13"/>
    <mergeCell ref="A15:B15"/>
    <mergeCell ref="C15:D1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7"/>
  <sheetViews>
    <sheetView tabSelected="1" topLeftCell="B15" zoomScale="120" zoomScaleNormal="120" workbookViewId="0">
      <selection activeCell="B29" sqref="B29"/>
    </sheetView>
  </sheetViews>
  <sheetFormatPr baseColWidth="10" defaultColWidth="10.81640625" defaultRowHeight="14.5" outlineLevelRow="1" outlineLevelCol="1" x14ac:dyDescent="0.35"/>
  <cols>
    <col min="1" max="2" width="10.81640625" style="28"/>
    <col min="3" max="3" width="12.7265625" style="28" customWidth="1"/>
    <col min="4" max="4" width="10.81640625" style="162" customWidth="1"/>
    <col min="5" max="5" width="5.54296875" style="28" customWidth="1"/>
    <col min="6" max="6" width="24.26953125" style="28" customWidth="1"/>
    <col min="7" max="7" width="14.81640625" style="28" customWidth="1" outlineLevel="1"/>
    <col min="8" max="11" width="10.81640625" style="28"/>
    <col min="12" max="12" width="10.81640625" style="28" customWidth="1" outlineLevel="1"/>
    <col min="13" max="13" width="10.81640625" style="28"/>
    <col min="14" max="16" width="10.81640625" style="28" hidden="1" customWidth="1" outlineLevel="1"/>
    <col min="17" max="17" width="10.81640625" style="28" collapsed="1"/>
    <col min="18" max="16384" width="10.81640625" style="28"/>
  </cols>
  <sheetData>
    <row r="1" spans="1:16" s="5" customFormat="1" ht="15.5" x14ac:dyDescent="0.35">
      <c r="A1" s="11"/>
      <c r="B1" s="11"/>
      <c r="H1" s="340" t="s">
        <v>24</v>
      </c>
      <c r="I1" s="340"/>
      <c r="J1" s="340" t="s">
        <v>1214</v>
      </c>
      <c r="K1" s="341"/>
      <c r="L1" s="3"/>
      <c r="M1" s="22"/>
    </row>
    <row r="2" spans="1:16" s="5" customFormat="1" ht="14.5" customHeight="1" x14ac:dyDescent="0.3">
      <c r="A2" s="11"/>
      <c r="B2" s="11"/>
      <c r="H2" s="332"/>
      <c r="I2" s="332"/>
      <c r="J2" s="342"/>
      <c r="K2" s="343"/>
      <c r="L2" s="3"/>
      <c r="M2" s="22"/>
    </row>
    <row r="3" spans="1:16" s="5" customFormat="1" ht="14.5" customHeight="1" x14ac:dyDescent="0.3">
      <c r="A3" s="11"/>
      <c r="H3" s="332" t="str">
        <f>'So Kondition 18'!F18</f>
        <v>TR / HR / VR</v>
      </c>
      <c r="I3" s="332"/>
      <c r="J3" s="333">
        <f>'So Kondition 18'!G18</f>
        <v>0.56999999999999995</v>
      </c>
      <c r="K3" s="334"/>
      <c r="L3" s="3"/>
      <c r="M3" s="22"/>
    </row>
    <row r="4" spans="1:16" s="5" customFormat="1" ht="14.5" customHeight="1" x14ac:dyDescent="0.3">
      <c r="A4" s="11"/>
      <c r="C4" s="11"/>
      <c r="D4" s="11"/>
      <c r="E4" s="11"/>
      <c r="F4" s="21"/>
      <c r="G4" s="21"/>
      <c r="H4" s="332" t="str">
        <f>'So Kondition 18'!F19</f>
        <v>W Y Z</v>
      </c>
      <c r="I4" s="332"/>
      <c r="J4" s="333">
        <f>'So Kondition 18'!G19</f>
        <v>0.56999999999999995</v>
      </c>
      <c r="K4" s="334"/>
      <c r="L4" s="3"/>
      <c r="M4" s="22"/>
    </row>
    <row r="5" spans="1:16" s="5" customFormat="1" ht="14.5" customHeight="1" x14ac:dyDescent="0.3">
      <c r="A5" s="4"/>
      <c r="C5" s="4"/>
      <c r="D5" s="4"/>
      <c r="E5" s="4"/>
      <c r="F5" s="18"/>
      <c r="G5" s="18"/>
      <c r="H5" s="332" t="str">
        <f>'So Kondition 18'!F20</f>
        <v>4 x 4</v>
      </c>
      <c r="I5" s="332"/>
      <c r="J5" s="333">
        <f>'So Kondition 18'!G20</f>
        <v>0.56000000000000005</v>
      </c>
      <c r="K5" s="334"/>
      <c r="N5" s="14"/>
      <c r="O5" s="14"/>
    </row>
    <row r="6" spans="1:16" s="5" customFormat="1" ht="14.5" customHeight="1" x14ac:dyDescent="0.3">
      <c r="A6" s="6"/>
      <c r="B6" s="6"/>
      <c r="C6" s="6"/>
      <c r="D6" s="6"/>
      <c r="E6" s="6"/>
      <c r="F6" s="19"/>
      <c r="G6" s="19"/>
      <c r="H6" s="332" t="str">
        <f>'So Kondition 18'!F21</f>
        <v>SUV</v>
      </c>
      <c r="I6" s="332"/>
      <c r="J6" s="333">
        <f>'So Kondition 18'!G21</f>
        <v>0.56000000000000005</v>
      </c>
      <c r="K6" s="334"/>
      <c r="N6" s="142"/>
      <c r="O6" s="13"/>
    </row>
    <row r="7" spans="1:16" s="5" customFormat="1" ht="14.5" customHeight="1" x14ac:dyDescent="0.3">
      <c r="A7" s="6"/>
      <c r="B7" s="6"/>
      <c r="C7" s="6"/>
      <c r="D7" s="6"/>
      <c r="E7" s="6"/>
      <c r="F7" s="19"/>
      <c r="G7" s="19"/>
      <c r="H7" s="332" t="str">
        <f>'So Kondition 18'!F22</f>
        <v>VAN</v>
      </c>
      <c r="I7" s="332"/>
      <c r="J7" s="333">
        <f>'So Kondition 18'!G22</f>
        <v>0.5625</v>
      </c>
      <c r="K7" s="334"/>
      <c r="N7" s="142"/>
      <c r="O7" s="13"/>
    </row>
    <row r="8" spans="1:16" s="5" customFormat="1" ht="14.5" customHeight="1" x14ac:dyDescent="0.3">
      <c r="A8" s="6"/>
      <c r="B8" s="6"/>
      <c r="C8" s="6"/>
      <c r="D8" s="6"/>
      <c r="E8" s="6"/>
      <c r="F8" s="19"/>
      <c r="G8" s="19"/>
      <c r="H8" s="332" t="s">
        <v>253</v>
      </c>
      <c r="I8" s="332"/>
      <c r="J8" s="333">
        <f>'So Kondition 18'!Q18</f>
        <v>0.05</v>
      </c>
      <c r="K8" s="334"/>
      <c r="N8" s="142"/>
      <c r="O8" s="13"/>
    </row>
    <row r="9" spans="1:16" s="5" customFormat="1" ht="14.5" customHeight="1" x14ac:dyDescent="0.3">
      <c r="A9" s="6"/>
      <c r="B9" s="6"/>
      <c r="C9" s="6"/>
      <c r="D9" s="6"/>
      <c r="E9" s="6"/>
      <c r="F9" s="19"/>
      <c r="G9" s="19"/>
      <c r="H9" s="332" t="s">
        <v>1</v>
      </c>
      <c r="I9" s="332"/>
      <c r="J9" s="333">
        <f>'So Kondition 18'!R27</f>
        <v>0.03</v>
      </c>
      <c r="K9" s="334"/>
      <c r="N9" s="142"/>
      <c r="O9" s="13"/>
    </row>
    <row r="10" spans="1:16" s="3" customFormat="1" ht="14.5" customHeight="1" outlineLevel="1" x14ac:dyDescent="0.3">
      <c r="A10" s="7"/>
      <c r="B10" s="7"/>
      <c r="C10" s="7"/>
      <c r="D10" s="7"/>
      <c r="E10" s="7"/>
      <c r="F10" s="20"/>
      <c r="G10" s="20"/>
      <c r="H10" s="332" t="s">
        <v>223</v>
      </c>
      <c r="I10" s="332"/>
      <c r="J10" s="333">
        <f>'So Kondition 18'!Q35</f>
        <v>0.04</v>
      </c>
      <c r="K10" s="334"/>
      <c r="N10" s="14"/>
      <c r="O10" s="15"/>
    </row>
    <row r="11" spans="1:16" s="3" customFormat="1" ht="14.5" customHeight="1" x14ac:dyDescent="0.3">
      <c r="B11" s="335" t="str">
        <f>'So Kondition 18'!F6</f>
        <v>RETAILER PLUS LARGE STG</v>
      </c>
      <c r="C11" s="336"/>
      <c r="D11" s="336"/>
      <c r="E11" s="336"/>
      <c r="O11" s="14"/>
      <c r="P11" s="15"/>
    </row>
    <row r="12" spans="1:16" s="3" customFormat="1" ht="14.5" customHeight="1" x14ac:dyDescent="0.25">
      <c r="B12" s="336"/>
      <c r="C12" s="336"/>
      <c r="D12" s="336"/>
      <c r="E12" s="336"/>
      <c r="F12" s="3" t="s">
        <v>1220</v>
      </c>
    </row>
    <row r="13" spans="1:16" s="3" customFormat="1" ht="14.5" customHeight="1" x14ac:dyDescent="0.35">
      <c r="A13" s="197" t="s">
        <v>111</v>
      </c>
      <c r="B13" s="337">
        <f>'So Kondition 18'!E6</f>
        <v>5452</v>
      </c>
      <c r="C13" s="326"/>
      <c r="D13" s="326"/>
      <c r="E13" s="326"/>
      <c r="F13" s="198" t="s">
        <v>91</v>
      </c>
      <c r="H13" s="338" t="s">
        <v>1246</v>
      </c>
      <c r="I13" s="339"/>
      <c r="J13" s="339"/>
      <c r="K13" s="339"/>
    </row>
    <row r="14" spans="1:16" s="3" customFormat="1" ht="14.5" customHeight="1" x14ac:dyDescent="0.35">
      <c r="A14" s="199" t="s">
        <v>26</v>
      </c>
      <c r="B14" s="337" t="str">
        <f>'So Kondition 18'!E8</f>
        <v xml:space="preserve">KIKI PNEUS </v>
      </c>
      <c r="C14" s="326"/>
      <c r="D14" s="326"/>
      <c r="E14" s="326"/>
      <c r="F14" s="200">
        <f>SUM(M19:M207)</f>
        <v>20</v>
      </c>
      <c r="G14" s="357">
        <f>F14+'Cooper SUV_4x4_Van_So 18'!F14</f>
        <v>36</v>
      </c>
      <c r="H14" s="339"/>
      <c r="I14" s="339"/>
      <c r="J14" s="339"/>
      <c r="K14" s="339"/>
    </row>
    <row r="15" spans="1:16" s="3" customFormat="1" ht="14.5" customHeight="1" x14ac:dyDescent="0.35">
      <c r="A15" s="197" t="s">
        <v>10</v>
      </c>
      <c r="B15" s="331" t="str">
        <f>'So Kondition 18'!E11</f>
        <v>1400 YVERDON-LES-BAINS</v>
      </c>
      <c r="C15" s="326"/>
      <c r="D15" s="326"/>
      <c r="E15" s="326"/>
      <c r="F15" s="326"/>
      <c r="H15" s="339"/>
      <c r="I15" s="339"/>
      <c r="J15" s="339"/>
      <c r="K15" s="339"/>
      <c r="L15" s="2"/>
      <c r="M15" s="2"/>
      <c r="N15" s="12"/>
    </row>
    <row r="16" spans="1:16" s="3" customFormat="1" ht="14.5" customHeight="1" x14ac:dyDescent="0.25">
      <c r="A16" s="23"/>
      <c r="B16" s="23"/>
      <c r="C16" s="35"/>
      <c r="D16" s="161"/>
      <c r="E16" s="35"/>
      <c r="F16" s="35"/>
      <c r="G16" s="35"/>
      <c r="H16" s="143"/>
      <c r="I16" s="144"/>
      <c r="J16" s="27"/>
      <c r="K16" s="2"/>
      <c r="L16" s="2"/>
      <c r="M16" s="12"/>
    </row>
    <row r="17" spans="1:17" s="3" customFormat="1" ht="14.5" customHeight="1" x14ac:dyDescent="0.25">
      <c r="A17" s="201" t="s">
        <v>109</v>
      </c>
      <c r="B17" s="201" t="s">
        <v>27</v>
      </c>
      <c r="C17" s="201" t="s">
        <v>28</v>
      </c>
      <c r="D17" s="201" t="s">
        <v>29</v>
      </c>
      <c r="E17" s="201" t="s">
        <v>92</v>
      </c>
      <c r="F17" s="201" t="s">
        <v>110</v>
      </c>
      <c r="G17" s="201" t="s">
        <v>273</v>
      </c>
      <c r="H17" s="202" t="s">
        <v>30</v>
      </c>
      <c r="I17" s="203" t="s">
        <v>31</v>
      </c>
      <c r="J17" s="211" t="s">
        <v>25</v>
      </c>
      <c r="K17" s="211" t="s">
        <v>1</v>
      </c>
      <c r="L17" s="211" t="s">
        <v>223</v>
      </c>
      <c r="M17" s="212" t="s">
        <v>32</v>
      </c>
      <c r="N17" s="329" t="s">
        <v>956</v>
      </c>
      <c r="O17" s="330"/>
      <c r="P17" s="330"/>
    </row>
    <row r="18" spans="1:17" s="3" customFormat="1" ht="14.5" customHeight="1" x14ac:dyDescent="0.25">
      <c r="A18" s="210"/>
      <c r="B18" s="207"/>
      <c r="C18" s="207"/>
      <c r="D18" s="207"/>
      <c r="E18" s="207"/>
      <c r="F18" s="208" t="s">
        <v>1244</v>
      </c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34"/>
    </row>
    <row r="19" spans="1:17" s="3" customFormat="1" ht="14.5" customHeight="1" x14ac:dyDescent="0.25">
      <c r="A19" s="189" t="s">
        <v>106</v>
      </c>
      <c r="B19" s="163" t="s">
        <v>708</v>
      </c>
      <c r="C19" s="164" t="s">
        <v>114</v>
      </c>
      <c r="D19" s="164" t="s">
        <v>45</v>
      </c>
      <c r="E19" s="164"/>
      <c r="F19" s="165" t="s">
        <v>709</v>
      </c>
      <c r="G19" s="166"/>
      <c r="H19" s="166">
        <v>64</v>
      </c>
      <c r="I19" s="166">
        <f>H19*(1-$J$3)</f>
        <v>27.520000000000003</v>
      </c>
      <c r="J19" s="166">
        <f>I19*(1-$J$8)</f>
        <v>26.144000000000002</v>
      </c>
      <c r="K19" s="166">
        <f>J19*(1-$J$9)</f>
        <v>25.359680000000001</v>
      </c>
      <c r="L19" s="166">
        <f>K19*(1-$J$10)</f>
        <v>24.345292799999999</v>
      </c>
      <c r="M19" s="169"/>
      <c r="N19" s="166" t="s">
        <v>206</v>
      </c>
      <c r="O19" s="166" t="s">
        <v>207</v>
      </c>
      <c r="P19" s="169">
        <v>70</v>
      </c>
    </row>
    <row r="20" spans="1:17" ht="14.5" customHeight="1" x14ac:dyDescent="0.35">
      <c r="A20" s="189" t="s">
        <v>106</v>
      </c>
      <c r="B20" s="163" t="s">
        <v>710</v>
      </c>
      <c r="C20" s="164" t="s">
        <v>115</v>
      </c>
      <c r="D20" s="164" t="s">
        <v>46</v>
      </c>
      <c r="E20" s="164"/>
      <c r="F20" s="165" t="s">
        <v>709</v>
      </c>
      <c r="G20" s="166"/>
      <c r="H20" s="166">
        <v>70</v>
      </c>
      <c r="I20" s="166">
        <f>H20*(1-$J$3)</f>
        <v>30.100000000000005</v>
      </c>
      <c r="J20" s="166">
        <f>I20*(1-$J$8)</f>
        <v>28.595000000000002</v>
      </c>
      <c r="K20" s="166">
        <f>J20*(1-$J$9)</f>
        <v>27.737150000000003</v>
      </c>
      <c r="L20" s="166">
        <f>K20*(1-$J$10)</f>
        <v>26.627664000000003</v>
      </c>
      <c r="M20" s="169"/>
      <c r="N20" s="166" t="s">
        <v>206</v>
      </c>
      <c r="O20" s="166" t="s">
        <v>207</v>
      </c>
      <c r="P20" s="169">
        <v>70</v>
      </c>
    </row>
    <row r="21" spans="1:17" ht="14.5" customHeight="1" x14ac:dyDescent="0.35">
      <c r="A21" s="189" t="s">
        <v>106</v>
      </c>
      <c r="B21" s="163" t="s">
        <v>711</v>
      </c>
      <c r="C21" s="164" t="s">
        <v>116</v>
      </c>
      <c r="D21" s="164" t="s">
        <v>33</v>
      </c>
      <c r="E21" s="164"/>
      <c r="F21" s="165" t="s">
        <v>709</v>
      </c>
      <c r="G21" s="166"/>
      <c r="H21" s="166">
        <v>74</v>
      </c>
      <c r="I21" s="166">
        <f t="shared" ref="I21:I86" si="0">H21*(1-$J$3)</f>
        <v>31.820000000000004</v>
      </c>
      <c r="J21" s="166">
        <f t="shared" ref="J21:J86" si="1">I21*(1-$J$8)</f>
        <v>30.229000000000003</v>
      </c>
      <c r="K21" s="166">
        <f t="shared" ref="K21:K86" si="2">J21*(1-$J$9)</f>
        <v>29.322130000000001</v>
      </c>
      <c r="L21" s="166">
        <f t="shared" ref="L21:L86" si="3">K21*(1-$J$10)</f>
        <v>28.149244800000002</v>
      </c>
      <c r="M21" s="169"/>
      <c r="N21" s="166" t="s">
        <v>207</v>
      </c>
      <c r="O21" s="166" t="s">
        <v>207</v>
      </c>
      <c r="P21" s="169">
        <v>70</v>
      </c>
    </row>
    <row r="22" spans="1:17" ht="14.5" customHeight="1" x14ac:dyDescent="0.35">
      <c r="A22" s="189" t="s">
        <v>106</v>
      </c>
      <c r="B22" s="163" t="s">
        <v>712</v>
      </c>
      <c r="C22" s="164" t="s">
        <v>117</v>
      </c>
      <c r="D22" s="164" t="s">
        <v>47</v>
      </c>
      <c r="E22" s="164"/>
      <c r="F22" s="165" t="s">
        <v>709</v>
      </c>
      <c r="G22" s="166" t="s">
        <v>957</v>
      </c>
      <c r="H22" s="166">
        <v>81</v>
      </c>
      <c r="I22" s="166">
        <f t="shared" si="0"/>
        <v>34.830000000000005</v>
      </c>
      <c r="J22" s="166">
        <f t="shared" si="1"/>
        <v>33.088500000000003</v>
      </c>
      <c r="K22" s="166">
        <f t="shared" si="2"/>
        <v>32.095845000000004</v>
      </c>
      <c r="L22" s="166">
        <f t="shared" si="3"/>
        <v>30.812011200000004</v>
      </c>
      <c r="M22" s="169"/>
      <c r="N22" s="166" t="s">
        <v>206</v>
      </c>
      <c r="O22" s="166" t="s">
        <v>207</v>
      </c>
      <c r="P22" s="169">
        <v>70</v>
      </c>
    </row>
    <row r="23" spans="1:17" ht="14.5" customHeight="1" x14ac:dyDescent="0.35">
      <c r="A23" s="189" t="s">
        <v>106</v>
      </c>
      <c r="B23" s="163" t="s">
        <v>960</v>
      </c>
      <c r="C23" s="164" t="s">
        <v>117</v>
      </c>
      <c r="D23" s="164" t="s">
        <v>47</v>
      </c>
      <c r="E23" s="164"/>
      <c r="F23" s="165" t="s">
        <v>961</v>
      </c>
      <c r="G23" s="166" t="s">
        <v>582</v>
      </c>
      <c r="H23" s="166">
        <v>83</v>
      </c>
      <c r="I23" s="166">
        <f t="shared" si="0"/>
        <v>35.690000000000005</v>
      </c>
      <c r="J23" s="166">
        <f t="shared" si="1"/>
        <v>33.905500000000004</v>
      </c>
      <c r="K23" s="166">
        <f t="shared" si="2"/>
        <v>32.888335000000005</v>
      </c>
      <c r="L23" s="166">
        <f t="shared" si="3"/>
        <v>31.572801600000005</v>
      </c>
      <c r="M23" s="169"/>
      <c r="N23" s="166" t="s">
        <v>583</v>
      </c>
      <c r="O23" s="166" t="s">
        <v>583</v>
      </c>
      <c r="P23" s="169" t="s">
        <v>583</v>
      </c>
    </row>
    <row r="24" spans="1:17" ht="14.5" customHeight="1" x14ac:dyDescent="0.35">
      <c r="A24" s="189" t="s">
        <v>106</v>
      </c>
      <c r="B24" s="163" t="s">
        <v>713</v>
      </c>
      <c r="C24" s="164" t="s">
        <v>117</v>
      </c>
      <c r="D24" s="164" t="s">
        <v>714</v>
      </c>
      <c r="E24" s="164" t="s">
        <v>92</v>
      </c>
      <c r="F24" s="165" t="s">
        <v>709</v>
      </c>
      <c r="G24" s="166" t="s">
        <v>957</v>
      </c>
      <c r="H24" s="166">
        <v>86</v>
      </c>
      <c r="I24" s="166">
        <f t="shared" si="0"/>
        <v>36.980000000000004</v>
      </c>
      <c r="J24" s="166">
        <f t="shared" si="1"/>
        <v>35.131</v>
      </c>
      <c r="K24" s="166">
        <f t="shared" si="2"/>
        <v>34.077069999999999</v>
      </c>
      <c r="L24" s="166">
        <f t="shared" si="3"/>
        <v>32.713987199999998</v>
      </c>
      <c r="M24" s="169"/>
      <c r="N24" s="166" t="s">
        <v>207</v>
      </c>
      <c r="O24" s="166" t="s">
        <v>207</v>
      </c>
      <c r="P24" s="169">
        <v>71</v>
      </c>
    </row>
    <row r="25" spans="1:17" ht="14.5" customHeight="1" x14ac:dyDescent="0.35">
      <c r="A25" s="189" t="s">
        <v>106</v>
      </c>
      <c r="B25" s="163" t="s">
        <v>962</v>
      </c>
      <c r="C25" s="164" t="s">
        <v>117</v>
      </c>
      <c r="D25" s="164" t="s">
        <v>714</v>
      </c>
      <c r="E25" s="164" t="s">
        <v>92</v>
      </c>
      <c r="F25" s="165" t="s">
        <v>961</v>
      </c>
      <c r="G25" s="166" t="s">
        <v>582</v>
      </c>
      <c r="H25" s="166">
        <v>88</v>
      </c>
      <c r="I25" s="166">
        <f t="shared" si="0"/>
        <v>37.840000000000003</v>
      </c>
      <c r="J25" s="166">
        <f t="shared" si="1"/>
        <v>35.948</v>
      </c>
      <c r="K25" s="166">
        <f t="shared" si="2"/>
        <v>34.86956</v>
      </c>
      <c r="L25" s="166">
        <f t="shared" si="3"/>
        <v>33.474777599999996</v>
      </c>
      <c r="M25" s="169"/>
      <c r="N25" s="166" t="s">
        <v>583</v>
      </c>
      <c r="O25" s="166" t="s">
        <v>583</v>
      </c>
      <c r="P25" s="169" t="s">
        <v>583</v>
      </c>
    </row>
    <row r="26" spans="1:17" ht="14.5" customHeight="1" x14ac:dyDescent="0.35">
      <c r="A26" s="189" t="s">
        <v>106</v>
      </c>
      <c r="B26" s="163" t="s">
        <v>715</v>
      </c>
      <c r="C26" s="164" t="s">
        <v>118</v>
      </c>
      <c r="D26" s="164" t="s">
        <v>48</v>
      </c>
      <c r="E26" s="164"/>
      <c r="F26" s="165" t="s">
        <v>709</v>
      </c>
      <c r="G26" s="166" t="s">
        <v>957</v>
      </c>
      <c r="H26" s="166">
        <v>93</v>
      </c>
      <c r="I26" s="166">
        <f t="shared" si="0"/>
        <v>39.99</v>
      </c>
      <c r="J26" s="166">
        <f t="shared" si="1"/>
        <v>37.990499999999997</v>
      </c>
      <c r="K26" s="166">
        <f t="shared" si="2"/>
        <v>36.850784999999995</v>
      </c>
      <c r="L26" s="166">
        <f t="shared" si="3"/>
        <v>35.376753599999994</v>
      </c>
      <c r="M26" s="169"/>
      <c r="N26" s="166" t="s">
        <v>207</v>
      </c>
      <c r="O26" s="166" t="s">
        <v>207</v>
      </c>
      <c r="P26" s="169">
        <v>70</v>
      </c>
    </row>
    <row r="27" spans="1:17" ht="14.5" customHeight="1" x14ac:dyDescent="0.35">
      <c r="A27" s="189" t="s">
        <v>106</v>
      </c>
      <c r="B27" s="163" t="s">
        <v>963</v>
      </c>
      <c r="C27" s="164" t="s">
        <v>118</v>
      </c>
      <c r="D27" s="164" t="s">
        <v>48</v>
      </c>
      <c r="E27" s="164"/>
      <c r="F27" s="165" t="s">
        <v>961</v>
      </c>
      <c r="G27" s="166" t="s">
        <v>582</v>
      </c>
      <c r="H27" s="166">
        <v>95</v>
      </c>
      <c r="I27" s="166">
        <f t="shared" si="0"/>
        <v>40.85</v>
      </c>
      <c r="J27" s="166">
        <f t="shared" si="1"/>
        <v>38.807499999999997</v>
      </c>
      <c r="K27" s="166">
        <f t="shared" si="2"/>
        <v>37.643274999999996</v>
      </c>
      <c r="L27" s="166">
        <f t="shared" si="3"/>
        <v>36.137543999999991</v>
      </c>
      <c r="M27" s="169"/>
      <c r="N27" s="166" t="s">
        <v>583</v>
      </c>
      <c r="O27" s="166" t="s">
        <v>583</v>
      </c>
      <c r="P27" s="169" t="s">
        <v>583</v>
      </c>
    </row>
    <row r="28" spans="1:17" ht="14.5" customHeight="1" x14ac:dyDescent="0.35">
      <c r="A28" s="189" t="s">
        <v>106</v>
      </c>
      <c r="B28" s="163" t="s">
        <v>716</v>
      </c>
      <c r="C28" s="164" t="s">
        <v>118</v>
      </c>
      <c r="D28" s="164" t="s">
        <v>35</v>
      </c>
      <c r="E28" s="164" t="s">
        <v>92</v>
      </c>
      <c r="F28" s="165" t="s">
        <v>709</v>
      </c>
      <c r="G28" s="166" t="s">
        <v>957</v>
      </c>
      <c r="H28" s="166">
        <v>100</v>
      </c>
      <c r="I28" s="166">
        <f t="shared" si="0"/>
        <v>43.000000000000007</v>
      </c>
      <c r="J28" s="166">
        <f t="shared" si="1"/>
        <v>40.85</v>
      </c>
      <c r="K28" s="166">
        <f t="shared" si="2"/>
        <v>39.624499999999998</v>
      </c>
      <c r="L28" s="166">
        <f t="shared" si="3"/>
        <v>38.039519999999996</v>
      </c>
      <c r="M28" s="169"/>
      <c r="N28" s="166" t="s">
        <v>207</v>
      </c>
      <c r="O28" s="166" t="s">
        <v>207</v>
      </c>
      <c r="P28" s="169">
        <v>71</v>
      </c>
    </row>
    <row r="29" spans="1:17" ht="14.5" customHeight="1" x14ac:dyDescent="0.35">
      <c r="A29" s="189" t="s">
        <v>106</v>
      </c>
      <c r="B29" s="163" t="s">
        <v>964</v>
      </c>
      <c r="C29" s="164" t="s">
        <v>118</v>
      </c>
      <c r="D29" s="164" t="s">
        <v>35</v>
      </c>
      <c r="E29" s="164" t="s">
        <v>92</v>
      </c>
      <c r="F29" s="165" t="s">
        <v>961</v>
      </c>
      <c r="G29" s="166" t="s">
        <v>582</v>
      </c>
      <c r="H29" s="166">
        <v>104</v>
      </c>
      <c r="I29" s="166">
        <f t="shared" si="0"/>
        <v>44.720000000000006</v>
      </c>
      <c r="J29" s="166">
        <f t="shared" si="1"/>
        <v>42.484000000000002</v>
      </c>
      <c r="K29" s="166">
        <f t="shared" si="2"/>
        <v>41.209479999999999</v>
      </c>
      <c r="L29" s="166">
        <f t="shared" si="3"/>
        <v>39.561100799999998</v>
      </c>
      <c r="M29" s="169"/>
      <c r="N29" s="166" t="s">
        <v>583</v>
      </c>
      <c r="O29" s="166" t="s">
        <v>583</v>
      </c>
      <c r="P29" s="169" t="s">
        <v>583</v>
      </c>
    </row>
    <row r="30" spans="1:17" ht="14.5" customHeight="1" x14ac:dyDescent="0.35">
      <c r="A30" s="189" t="s">
        <v>106</v>
      </c>
      <c r="B30" s="163" t="s">
        <v>719</v>
      </c>
      <c r="C30" s="164" t="s">
        <v>718</v>
      </c>
      <c r="D30" s="164" t="s">
        <v>720</v>
      </c>
      <c r="E30" s="164"/>
      <c r="F30" s="165" t="s">
        <v>709</v>
      </c>
      <c r="G30" s="166" t="s">
        <v>957</v>
      </c>
      <c r="H30" s="166">
        <v>106</v>
      </c>
      <c r="I30" s="166">
        <f t="shared" si="0"/>
        <v>45.580000000000005</v>
      </c>
      <c r="J30" s="166">
        <f t="shared" si="1"/>
        <v>43.301000000000002</v>
      </c>
      <c r="K30" s="166">
        <f t="shared" si="2"/>
        <v>42.00197</v>
      </c>
      <c r="L30" s="166">
        <f t="shared" si="3"/>
        <v>40.321891199999996</v>
      </c>
      <c r="M30" s="169"/>
      <c r="N30" s="166" t="s">
        <v>207</v>
      </c>
      <c r="O30" s="166" t="s">
        <v>207</v>
      </c>
      <c r="P30" s="169">
        <v>70</v>
      </c>
    </row>
    <row r="31" spans="1:17" ht="14.5" customHeight="1" x14ac:dyDescent="0.35">
      <c r="A31" s="189" t="s">
        <v>106</v>
      </c>
      <c r="B31" s="163" t="s">
        <v>965</v>
      </c>
      <c r="C31" s="164" t="s">
        <v>718</v>
      </c>
      <c r="D31" s="164" t="s">
        <v>720</v>
      </c>
      <c r="E31" s="164"/>
      <c r="F31" s="165" t="s">
        <v>961</v>
      </c>
      <c r="G31" s="166" t="s">
        <v>582</v>
      </c>
      <c r="H31" s="166">
        <v>109</v>
      </c>
      <c r="I31" s="166">
        <f t="shared" si="0"/>
        <v>46.870000000000005</v>
      </c>
      <c r="J31" s="166">
        <f t="shared" si="1"/>
        <v>44.526500000000006</v>
      </c>
      <c r="K31" s="166">
        <f t="shared" si="2"/>
        <v>43.190705000000001</v>
      </c>
      <c r="L31" s="166">
        <f t="shared" si="3"/>
        <v>41.463076800000003</v>
      </c>
      <c r="M31" s="169"/>
      <c r="N31" s="166" t="s">
        <v>583</v>
      </c>
      <c r="O31" s="166" t="s">
        <v>583</v>
      </c>
      <c r="P31" s="169" t="s">
        <v>583</v>
      </c>
    </row>
    <row r="32" spans="1:17" ht="14.5" customHeight="1" x14ac:dyDescent="0.35">
      <c r="A32" s="189" t="s">
        <v>106</v>
      </c>
      <c r="B32" s="163" t="s">
        <v>717</v>
      </c>
      <c r="C32" s="164" t="s">
        <v>718</v>
      </c>
      <c r="D32" s="164" t="s">
        <v>35</v>
      </c>
      <c r="E32" s="164"/>
      <c r="F32" s="165" t="s">
        <v>709</v>
      </c>
      <c r="G32" s="166" t="s">
        <v>957</v>
      </c>
      <c r="H32" s="166">
        <v>96</v>
      </c>
      <c r="I32" s="166">
        <f t="shared" si="0"/>
        <v>41.28</v>
      </c>
      <c r="J32" s="166">
        <f t="shared" si="1"/>
        <v>39.216000000000001</v>
      </c>
      <c r="K32" s="166">
        <f t="shared" si="2"/>
        <v>38.039520000000003</v>
      </c>
      <c r="L32" s="166">
        <f t="shared" si="3"/>
        <v>36.517939200000001</v>
      </c>
      <c r="M32" s="169"/>
      <c r="N32" s="166" t="s">
        <v>207</v>
      </c>
      <c r="O32" s="166" t="s">
        <v>207</v>
      </c>
      <c r="P32" s="169">
        <v>70</v>
      </c>
    </row>
    <row r="33" spans="1:16" ht="14.5" customHeight="1" x14ac:dyDescent="0.35">
      <c r="A33" s="189" t="s">
        <v>106</v>
      </c>
      <c r="B33" s="163" t="s">
        <v>966</v>
      </c>
      <c r="C33" s="164" t="s">
        <v>718</v>
      </c>
      <c r="D33" s="164" t="s">
        <v>35</v>
      </c>
      <c r="E33" s="164"/>
      <c r="F33" s="165" t="s">
        <v>961</v>
      </c>
      <c r="G33" s="166" t="s">
        <v>582</v>
      </c>
      <c r="H33" s="166">
        <v>99</v>
      </c>
      <c r="I33" s="166">
        <f t="shared" si="0"/>
        <v>42.570000000000007</v>
      </c>
      <c r="J33" s="166">
        <f t="shared" si="1"/>
        <v>40.441500000000005</v>
      </c>
      <c r="K33" s="166">
        <f t="shared" si="2"/>
        <v>39.228255000000004</v>
      </c>
      <c r="L33" s="166">
        <f t="shared" si="3"/>
        <v>37.659124800000001</v>
      </c>
      <c r="M33" s="169"/>
      <c r="N33" s="166" t="s">
        <v>583</v>
      </c>
      <c r="O33" s="166" t="s">
        <v>583</v>
      </c>
      <c r="P33" s="169" t="s">
        <v>583</v>
      </c>
    </row>
    <row r="34" spans="1:16" s="3" customFormat="1" ht="14.5" customHeight="1" x14ac:dyDescent="0.25">
      <c r="A34" s="210"/>
      <c r="B34" s="207"/>
      <c r="C34" s="207"/>
      <c r="D34" s="207"/>
      <c r="E34" s="207"/>
      <c r="F34" s="208" t="s">
        <v>120</v>
      </c>
      <c r="G34" s="207"/>
      <c r="H34" s="207"/>
      <c r="I34" s="207"/>
      <c r="J34" s="207"/>
      <c r="K34" s="207"/>
      <c r="L34" s="207"/>
      <c r="M34" s="207"/>
      <c r="N34" s="207"/>
      <c r="O34" s="207"/>
      <c r="P34" s="207"/>
    </row>
    <row r="35" spans="1:16" ht="14.5" customHeight="1" x14ac:dyDescent="0.35">
      <c r="A35" s="189" t="s">
        <v>106</v>
      </c>
      <c r="B35" s="163" t="s">
        <v>721</v>
      </c>
      <c r="C35" s="164" t="s">
        <v>722</v>
      </c>
      <c r="D35" s="164" t="s">
        <v>723</v>
      </c>
      <c r="E35" s="164"/>
      <c r="F35" s="165" t="s">
        <v>709</v>
      </c>
      <c r="G35" s="166"/>
      <c r="H35" s="166">
        <v>71</v>
      </c>
      <c r="I35" s="166">
        <f t="shared" si="0"/>
        <v>30.530000000000005</v>
      </c>
      <c r="J35" s="166">
        <f t="shared" si="1"/>
        <v>29.003500000000003</v>
      </c>
      <c r="K35" s="166">
        <f t="shared" si="2"/>
        <v>28.133395</v>
      </c>
      <c r="L35" s="166">
        <f t="shared" si="3"/>
        <v>27.008059199999998</v>
      </c>
      <c r="M35" s="169"/>
      <c r="N35" s="166" t="s">
        <v>206</v>
      </c>
      <c r="O35" s="166" t="s">
        <v>207</v>
      </c>
      <c r="P35" s="169">
        <v>70</v>
      </c>
    </row>
    <row r="36" spans="1:16" ht="14.5" customHeight="1" x14ac:dyDescent="0.35">
      <c r="A36" s="189" t="s">
        <v>106</v>
      </c>
      <c r="B36" s="163" t="s">
        <v>724</v>
      </c>
      <c r="C36" s="164" t="s">
        <v>725</v>
      </c>
      <c r="D36" s="164" t="s">
        <v>726</v>
      </c>
      <c r="E36" s="164"/>
      <c r="F36" s="165" t="s">
        <v>709</v>
      </c>
      <c r="G36" s="166"/>
      <c r="H36" s="166">
        <v>74</v>
      </c>
      <c r="I36" s="166">
        <f t="shared" si="0"/>
        <v>31.820000000000004</v>
      </c>
      <c r="J36" s="166">
        <f t="shared" si="1"/>
        <v>30.229000000000003</v>
      </c>
      <c r="K36" s="166">
        <f t="shared" si="2"/>
        <v>29.322130000000001</v>
      </c>
      <c r="L36" s="166">
        <f t="shared" si="3"/>
        <v>28.149244800000002</v>
      </c>
      <c r="M36" s="169"/>
      <c r="N36" s="166" t="s">
        <v>206</v>
      </c>
      <c r="O36" s="166" t="s">
        <v>207</v>
      </c>
      <c r="P36" s="169">
        <v>70</v>
      </c>
    </row>
    <row r="37" spans="1:16" ht="14.5" customHeight="1" x14ac:dyDescent="0.35">
      <c r="A37" s="189" t="s">
        <v>106</v>
      </c>
      <c r="B37" s="163" t="s">
        <v>727</v>
      </c>
      <c r="C37" s="164" t="s">
        <v>728</v>
      </c>
      <c r="D37" s="164" t="s">
        <v>729</v>
      </c>
      <c r="E37" s="164"/>
      <c r="F37" s="165" t="s">
        <v>709</v>
      </c>
      <c r="G37" s="166"/>
      <c r="H37" s="166">
        <v>86</v>
      </c>
      <c r="I37" s="166">
        <f t="shared" si="0"/>
        <v>36.980000000000004</v>
      </c>
      <c r="J37" s="166">
        <f t="shared" si="1"/>
        <v>35.131</v>
      </c>
      <c r="K37" s="166">
        <f t="shared" si="2"/>
        <v>34.077069999999999</v>
      </c>
      <c r="L37" s="166">
        <f t="shared" si="3"/>
        <v>32.713987199999998</v>
      </c>
      <c r="M37" s="169"/>
      <c r="N37" s="166" t="s">
        <v>206</v>
      </c>
      <c r="O37" s="166" t="s">
        <v>207</v>
      </c>
      <c r="P37" s="169">
        <v>70</v>
      </c>
    </row>
    <row r="38" spans="1:16" ht="14.5" customHeight="1" x14ac:dyDescent="0.35">
      <c r="A38" s="189" t="s">
        <v>106</v>
      </c>
      <c r="B38" s="163" t="s">
        <v>730</v>
      </c>
      <c r="C38" s="164" t="s">
        <v>731</v>
      </c>
      <c r="D38" s="164" t="s">
        <v>45</v>
      </c>
      <c r="E38" s="164"/>
      <c r="F38" s="165" t="s">
        <v>709</v>
      </c>
      <c r="G38" s="166" t="s">
        <v>957</v>
      </c>
      <c r="H38" s="166">
        <v>75</v>
      </c>
      <c r="I38" s="166">
        <f t="shared" si="0"/>
        <v>32.250000000000007</v>
      </c>
      <c r="J38" s="166">
        <f t="shared" si="1"/>
        <v>30.637500000000006</v>
      </c>
      <c r="K38" s="166">
        <f t="shared" si="2"/>
        <v>29.718375000000005</v>
      </c>
      <c r="L38" s="166">
        <f t="shared" si="3"/>
        <v>28.529640000000004</v>
      </c>
      <c r="M38" s="169"/>
      <c r="N38" s="166" t="s">
        <v>206</v>
      </c>
      <c r="O38" s="166" t="s">
        <v>207</v>
      </c>
      <c r="P38" s="169">
        <v>70</v>
      </c>
    </row>
    <row r="39" spans="1:16" ht="14.5" customHeight="1" x14ac:dyDescent="0.35">
      <c r="A39" s="189" t="s">
        <v>106</v>
      </c>
      <c r="B39" s="163" t="s">
        <v>967</v>
      </c>
      <c r="C39" s="164" t="s">
        <v>731</v>
      </c>
      <c r="D39" s="164" t="s">
        <v>45</v>
      </c>
      <c r="E39" s="164"/>
      <c r="F39" s="165" t="s">
        <v>961</v>
      </c>
      <c r="G39" s="166" t="s">
        <v>582</v>
      </c>
      <c r="H39" s="166">
        <v>77</v>
      </c>
      <c r="I39" s="166">
        <f t="shared" si="0"/>
        <v>33.110000000000007</v>
      </c>
      <c r="J39" s="166">
        <f t="shared" si="1"/>
        <v>31.454500000000003</v>
      </c>
      <c r="K39" s="166">
        <f t="shared" si="2"/>
        <v>30.510865000000003</v>
      </c>
      <c r="L39" s="166">
        <f t="shared" si="3"/>
        <v>29.290430400000002</v>
      </c>
      <c r="M39" s="169"/>
      <c r="N39" s="166" t="s">
        <v>583</v>
      </c>
      <c r="O39" s="166" t="s">
        <v>583</v>
      </c>
      <c r="P39" s="169" t="s">
        <v>583</v>
      </c>
    </row>
    <row r="40" spans="1:16" ht="14.5" customHeight="1" x14ac:dyDescent="0.35">
      <c r="A40" s="189" t="s">
        <v>106</v>
      </c>
      <c r="B40" s="163" t="s">
        <v>732</v>
      </c>
      <c r="C40" s="164" t="s">
        <v>121</v>
      </c>
      <c r="D40" s="164" t="s">
        <v>46</v>
      </c>
      <c r="E40" s="164"/>
      <c r="F40" s="165" t="s">
        <v>709</v>
      </c>
      <c r="G40" s="166" t="s">
        <v>957</v>
      </c>
      <c r="H40" s="166">
        <v>75</v>
      </c>
      <c r="I40" s="166">
        <f t="shared" si="0"/>
        <v>32.250000000000007</v>
      </c>
      <c r="J40" s="166">
        <f t="shared" si="1"/>
        <v>30.637500000000006</v>
      </c>
      <c r="K40" s="166">
        <f t="shared" si="2"/>
        <v>29.718375000000005</v>
      </c>
      <c r="L40" s="166">
        <f t="shared" si="3"/>
        <v>28.529640000000004</v>
      </c>
      <c r="M40" s="169"/>
      <c r="N40" s="166" t="s">
        <v>206</v>
      </c>
      <c r="O40" s="166" t="s">
        <v>207</v>
      </c>
      <c r="P40" s="169">
        <v>70</v>
      </c>
    </row>
    <row r="41" spans="1:16" x14ac:dyDescent="0.35">
      <c r="A41" s="189" t="s">
        <v>106</v>
      </c>
      <c r="B41" s="163" t="s">
        <v>968</v>
      </c>
      <c r="C41" s="164" t="s">
        <v>121</v>
      </c>
      <c r="D41" s="164" t="s">
        <v>46</v>
      </c>
      <c r="E41" s="164"/>
      <c r="F41" s="165" t="s">
        <v>961</v>
      </c>
      <c r="G41" s="166" t="s">
        <v>582</v>
      </c>
      <c r="H41" s="166">
        <v>77</v>
      </c>
      <c r="I41" s="166">
        <f t="shared" si="0"/>
        <v>33.110000000000007</v>
      </c>
      <c r="J41" s="166">
        <f t="shared" si="1"/>
        <v>31.454500000000003</v>
      </c>
      <c r="K41" s="166">
        <f t="shared" si="2"/>
        <v>30.510865000000003</v>
      </c>
      <c r="L41" s="166">
        <f t="shared" si="3"/>
        <v>29.290430400000002</v>
      </c>
      <c r="M41" s="169"/>
      <c r="N41" s="166" t="s">
        <v>583</v>
      </c>
      <c r="O41" s="166" t="s">
        <v>583</v>
      </c>
      <c r="P41" s="169" t="s">
        <v>583</v>
      </c>
    </row>
    <row r="42" spans="1:16" x14ac:dyDescent="0.35">
      <c r="A42" s="189" t="s">
        <v>106</v>
      </c>
      <c r="B42" s="163" t="s">
        <v>735</v>
      </c>
      <c r="C42" s="164" t="s">
        <v>70</v>
      </c>
      <c r="D42" s="164" t="s">
        <v>38</v>
      </c>
      <c r="E42" s="164"/>
      <c r="F42" s="165" t="s">
        <v>709</v>
      </c>
      <c r="G42" s="166" t="s">
        <v>957</v>
      </c>
      <c r="H42" s="166">
        <v>98</v>
      </c>
      <c r="I42" s="166">
        <f t="shared" si="0"/>
        <v>42.140000000000008</v>
      </c>
      <c r="J42" s="166">
        <f t="shared" si="1"/>
        <v>40.033000000000008</v>
      </c>
      <c r="K42" s="166">
        <f t="shared" si="2"/>
        <v>38.832010000000004</v>
      </c>
      <c r="L42" s="166">
        <f t="shared" si="3"/>
        <v>37.278729600000005</v>
      </c>
      <c r="M42" s="169"/>
      <c r="N42" s="166" t="s">
        <v>207</v>
      </c>
      <c r="O42" s="166" t="s">
        <v>207</v>
      </c>
      <c r="P42" s="169">
        <v>70</v>
      </c>
    </row>
    <row r="43" spans="1:16" x14ac:dyDescent="0.35">
      <c r="A43" s="189" t="s">
        <v>106</v>
      </c>
      <c r="B43" s="163" t="s">
        <v>969</v>
      </c>
      <c r="C43" s="164" t="s">
        <v>70</v>
      </c>
      <c r="D43" s="164" t="s">
        <v>38</v>
      </c>
      <c r="E43" s="164"/>
      <c r="F43" s="165" t="s">
        <v>961</v>
      </c>
      <c r="G43" s="166" t="s">
        <v>582</v>
      </c>
      <c r="H43" s="166">
        <v>100</v>
      </c>
      <c r="I43" s="166">
        <f t="shared" si="0"/>
        <v>43.000000000000007</v>
      </c>
      <c r="J43" s="166">
        <f t="shared" si="1"/>
        <v>40.85</v>
      </c>
      <c r="K43" s="166">
        <f t="shared" si="2"/>
        <v>39.624499999999998</v>
      </c>
      <c r="L43" s="166">
        <f t="shared" si="3"/>
        <v>38.039519999999996</v>
      </c>
      <c r="M43" s="169"/>
      <c r="N43" s="166" t="s">
        <v>583</v>
      </c>
      <c r="O43" s="166" t="s">
        <v>583</v>
      </c>
      <c r="P43" s="169" t="s">
        <v>583</v>
      </c>
    </row>
    <row r="44" spans="1:16" x14ac:dyDescent="0.35">
      <c r="A44" s="190" t="s">
        <v>106</v>
      </c>
      <c r="B44" s="183" t="s">
        <v>733</v>
      </c>
      <c r="C44" s="184" t="s">
        <v>70</v>
      </c>
      <c r="D44" s="190" t="s">
        <v>33</v>
      </c>
      <c r="E44" s="183"/>
      <c r="F44" s="184" t="s">
        <v>709</v>
      </c>
      <c r="G44" s="184" t="s">
        <v>957</v>
      </c>
      <c r="H44" s="185">
        <v>76</v>
      </c>
      <c r="I44" s="185">
        <f>VLOOKUP(B11,[1]Konditionen!$A$152:$J$168,2,FALSE)</f>
        <v>31.747733333333333</v>
      </c>
      <c r="J44" s="185">
        <f t="shared" si="1"/>
        <v>30.160346666666666</v>
      </c>
      <c r="K44" s="185">
        <f t="shared" si="2"/>
        <v>29.255536266666663</v>
      </c>
      <c r="L44" s="185">
        <f t="shared" si="3"/>
        <v>28.085314815999997</v>
      </c>
      <c r="M44" s="166"/>
      <c r="N44" s="166" t="s">
        <v>207</v>
      </c>
      <c r="O44" s="166" t="s">
        <v>207</v>
      </c>
      <c r="P44" s="169">
        <v>70</v>
      </c>
    </row>
    <row r="45" spans="1:16" x14ac:dyDescent="0.35">
      <c r="A45" s="189" t="s">
        <v>106</v>
      </c>
      <c r="B45" s="163" t="s">
        <v>970</v>
      </c>
      <c r="C45" s="164" t="s">
        <v>70</v>
      </c>
      <c r="D45" s="164" t="s">
        <v>33</v>
      </c>
      <c r="E45" s="164"/>
      <c r="F45" s="165" t="s">
        <v>961</v>
      </c>
      <c r="G45" s="166" t="s">
        <v>582</v>
      </c>
      <c r="H45" s="166">
        <v>79</v>
      </c>
      <c r="I45" s="166">
        <f t="shared" si="0"/>
        <v>33.970000000000006</v>
      </c>
      <c r="J45" s="166">
        <f t="shared" si="1"/>
        <v>32.271500000000003</v>
      </c>
      <c r="K45" s="166">
        <f t="shared" si="2"/>
        <v>31.303355000000003</v>
      </c>
      <c r="L45" s="166">
        <f t="shared" si="3"/>
        <v>30.051220800000003</v>
      </c>
      <c r="M45" s="169"/>
      <c r="N45" s="166" t="s">
        <v>583</v>
      </c>
      <c r="O45" s="166" t="s">
        <v>583</v>
      </c>
      <c r="P45" s="169" t="s">
        <v>583</v>
      </c>
    </row>
    <row r="46" spans="1:16" x14ac:dyDescent="0.35">
      <c r="A46" s="189" t="s">
        <v>106</v>
      </c>
      <c r="B46" s="163" t="s">
        <v>734</v>
      </c>
      <c r="C46" s="164" t="s">
        <v>70</v>
      </c>
      <c r="D46" s="164" t="s">
        <v>53</v>
      </c>
      <c r="E46" s="164" t="s">
        <v>92</v>
      </c>
      <c r="F46" s="165" t="s">
        <v>709</v>
      </c>
      <c r="G46" s="166" t="s">
        <v>957</v>
      </c>
      <c r="H46" s="166">
        <v>89</v>
      </c>
      <c r="I46" s="166">
        <f t="shared" si="0"/>
        <v>38.270000000000003</v>
      </c>
      <c r="J46" s="166">
        <f t="shared" si="1"/>
        <v>36.356500000000004</v>
      </c>
      <c r="K46" s="166">
        <f t="shared" si="2"/>
        <v>35.265805</v>
      </c>
      <c r="L46" s="166">
        <f t="shared" si="3"/>
        <v>33.855172799999998</v>
      </c>
      <c r="M46" s="169"/>
      <c r="N46" s="166" t="s">
        <v>207</v>
      </c>
      <c r="O46" s="166" t="s">
        <v>207</v>
      </c>
      <c r="P46" s="169">
        <v>71</v>
      </c>
    </row>
    <row r="47" spans="1:16" x14ac:dyDescent="0.35">
      <c r="A47" s="189" t="s">
        <v>106</v>
      </c>
      <c r="B47" s="163" t="s">
        <v>971</v>
      </c>
      <c r="C47" s="164" t="s">
        <v>70</v>
      </c>
      <c r="D47" s="164" t="s">
        <v>53</v>
      </c>
      <c r="E47" s="164" t="s">
        <v>92</v>
      </c>
      <c r="F47" s="165" t="s">
        <v>961</v>
      </c>
      <c r="G47" s="166" t="s">
        <v>582</v>
      </c>
      <c r="H47" s="166">
        <v>92</v>
      </c>
      <c r="I47" s="166">
        <f t="shared" si="0"/>
        <v>39.56</v>
      </c>
      <c r="J47" s="166">
        <f t="shared" si="1"/>
        <v>37.582000000000001</v>
      </c>
      <c r="K47" s="166">
        <f t="shared" si="2"/>
        <v>36.454540000000001</v>
      </c>
      <c r="L47" s="166">
        <f t="shared" si="3"/>
        <v>34.996358399999998</v>
      </c>
      <c r="M47" s="169"/>
      <c r="N47" s="166" t="s">
        <v>583</v>
      </c>
      <c r="O47" s="166" t="s">
        <v>583</v>
      </c>
      <c r="P47" s="169" t="s">
        <v>583</v>
      </c>
    </row>
    <row r="48" spans="1:16" x14ac:dyDescent="0.35">
      <c r="A48" s="189" t="s">
        <v>106</v>
      </c>
      <c r="B48" s="163" t="s">
        <v>737</v>
      </c>
      <c r="C48" s="164" t="s">
        <v>122</v>
      </c>
      <c r="D48" s="164" t="s">
        <v>71</v>
      </c>
      <c r="E48" s="164"/>
      <c r="F48" s="165" t="s">
        <v>709</v>
      </c>
      <c r="G48" s="166" t="s">
        <v>957</v>
      </c>
      <c r="H48" s="166">
        <v>99</v>
      </c>
      <c r="I48" s="166">
        <f t="shared" si="0"/>
        <v>42.570000000000007</v>
      </c>
      <c r="J48" s="166">
        <f t="shared" si="1"/>
        <v>40.441500000000005</v>
      </c>
      <c r="K48" s="166">
        <f t="shared" si="2"/>
        <v>39.228255000000004</v>
      </c>
      <c r="L48" s="166">
        <f t="shared" si="3"/>
        <v>37.659124800000001</v>
      </c>
      <c r="M48" s="169"/>
      <c r="N48" s="166" t="s">
        <v>207</v>
      </c>
      <c r="O48" s="166" t="s">
        <v>207</v>
      </c>
      <c r="P48" s="169">
        <v>70</v>
      </c>
    </row>
    <row r="49" spans="1:16" x14ac:dyDescent="0.35">
      <c r="A49" s="189" t="s">
        <v>106</v>
      </c>
      <c r="B49" s="163" t="s">
        <v>972</v>
      </c>
      <c r="C49" s="164" t="s">
        <v>122</v>
      </c>
      <c r="D49" s="164" t="s">
        <v>71</v>
      </c>
      <c r="E49" s="164"/>
      <c r="F49" s="165" t="s">
        <v>961</v>
      </c>
      <c r="G49" s="166" t="s">
        <v>582</v>
      </c>
      <c r="H49" s="166">
        <v>101</v>
      </c>
      <c r="I49" s="166">
        <f t="shared" si="0"/>
        <v>43.430000000000007</v>
      </c>
      <c r="J49" s="166">
        <f t="shared" si="1"/>
        <v>41.258500000000005</v>
      </c>
      <c r="K49" s="166">
        <f t="shared" si="2"/>
        <v>40.020745000000005</v>
      </c>
      <c r="L49" s="166">
        <f t="shared" si="3"/>
        <v>38.419915200000005</v>
      </c>
      <c r="M49" s="169"/>
      <c r="N49" s="166" t="s">
        <v>583</v>
      </c>
      <c r="O49" s="166" t="s">
        <v>583</v>
      </c>
      <c r="P49" s="169" t="s">
        <v>583</v>
      </c>
    </row>
    <row r="50" spans="1:16" x14ac:dyDescent="0.35">
      <c r="A50" s="189" t="s">
        <v>106</v>
      </c>
      <c r="B50" s="163" t="s">
        <v>736</v>
      </c>
      <c r="C50" s="164" t="s">
        <v>122</v>
      </c>
      <c r="D50" s="164" t="s">
        <v>53</v>
      </c>
      <c r="E50" s="164"/>
      <c r="F50" s="165" t="s">
        <v>709</v>
      </c>
      <c r="G50" s="166" t="s">
        <v>957</v>
      </c>
      <c r="H50" s="166">
        <v>86</v>
      </c>
      <c r="I50" s="166">
        <f t="shared" si="0"/>
        <v>36.980000000000004</v>
      </c>
      <c r="J50" s="166">
        <f t="shared" si="1"/>
        <v>35.131</v>
      </c>
      <c r="K50" s="166">
        <f t="shared" si="2"/>
        <v>34.077069999999999</v>
      </c>
      <c r="L50" s="166">
        <f t="shared" si="3"/>
        <v>32.713987199999998</v>
      </c>
      <c r="M50" s="169"/>
      <c r="N50" s="166" t="s">
        <v>207</v>
      </c>
      <c r="O50" s="166" t="s">
        <v>207</v>
      </c>
      <c r="P50" s="169">
        <v>70</v>
      </c>
    </row>
    <row r="51" spans="1:16" x14ac:dyDescent="0.35">
      <c r="A51" s="189" t="s">
        <v>106</v>
      </c>
      <c r="B51" s="163" t="s">
        <v>973</v>
      </c>
      <c r="C51" s="164" t="s">
        <v>122</v>
      </c>
      <c r="D51" s="164" t="s">
        <v>53</v>
      </c>
      <c r="E51" s="164"/>
      <c r="F51" s="165" t="s">
        <v>961</v>
      </c>
      <c r="G51" s="166" t="s">
        <v>582</v>
      </c>
      <c r="H51" s="166">
        <v>88</v>
      </c>
      <c r="I51" s="166">
        <f t="shared" si="0"/>
        <v>37.840000000000003</v>
      </c>
      <c r="J51" s="166">
        <f t="shared" si="1"/>
        <v>35.948</v>
      </c>
      <c r="K51" s="166">
        <f t="shared" si="2"/>
        <v>34.86956</v>
      </c>
      <c r="L51" s="166">
        <f t="shared" si="3"/>
        <v>33.474777599999996</v>
      </c>
      <c r="M51" s="169"/>
      <c r="N51" s="166" t="s">
        <v>583</v>
      </c>
      <c r="O51" s="166" t="s">
        <v>583</v>
      </c>
      <c r="P51" s="169" t="s">
        <v>583</v>
      </c>
    </row>
    <row r="52" spans="1:16" x14ac:dyDescent="0.35">
      <c r="A52" s="189" t="s">
        <v>106</v>
      </c>
      <c r="B52" s="163" t="s">
        <v>738</v>
      </c>
      <c r="C52" s="164" t="s">
        <v>739</v>
      </c>
      <c r="D52" s="164" t="s">
        <v>47</v>
      </c>
      <c r="E52" s="164"/>
      <c r="F52" s="165" t="s">
        <v>709</v>
      </c>
      <c r="G52" s="166" t="s">
        <v>957</v>
      </c>
      <c r="H52" s="166">
        <v>93</v>
      </c>
      <c r="I52" s="166">
        <f t="shared" si="0"/>
        <v>39.99</v>
      </c>
      <c r="J52" s="166">
        <f t="shared" si="1"/>
        <v>37.990499999999997</v>
      </c>
      <c r="K52" s="166">
        <f t="shared" si="2"/>
        <v>36.850784999999995</v>
      </c>
      <c r="L52" s="166">
        <f t="shared" si="3"/>
        <v>35.376753599999994</v>
      </c>
      <c r="M52" s="169"/>
      <c r="N52" s="166" t="s">
        <v>206</v>
      </c>
      <c r="O52" s="166" t="s">
        <v>207</v>
      </c>
      <c r="P52" s="169">
        <v>70</v>
      </c>
    </row>
    <row r="53" spans="1:16" x14ac:dyDescent="0.35">
      <c r="A53" s="189" t="s">
        <v>106</v>
      </c>
      <c r="B53" s="163" t="s">
        <v>974</v>
      </c>
      <c r="C53" s="164" t="s">
        <v>739</v>
      </c>
      <c r="D53" s="164" t="s">
        <v>47</v>
      </c>
      <c r="E53" s="164"/>
      <c r="F53" s="165" t="s">
        <v>961</v>
      </c>
      <c r="G53" s="166" t="s">
        <v>582</v>
      </c>
      <c r="H53" s="166">
        <v>95</v>
      </c>
      <c r="I53" s="166">
        <f t="shared" si="0"/>
        <v>40.85</v>
      </c>
      <c r="J53" s="166">
        <f t="shared" si="1"/>
        <v>38.807499999999997</v>
      </c>
      <c r="K53" s="166">
        <f t="shared" si="2"/>
        <v>37.643274999999996</v>
      </c>
      <c r="L53" s="166">
        <f t="shared" si="3"/>
        <v>36.137543999999991</v>
      </c>
      <c r="M53" s="169"/>
      <c r="N53" s="166" t="s">
        <v>583</v>
      </c>
      <c r="O53" s="166" t="s">
        <v>583</v>
      </c>
      <c r="P53" s="169" t="s">
        <v>583</v>
      </c>
    </row>
    <row r="54" spans="1:16" x14ac:dyDescent="0.35">
      <c r="A54" s="189" t="s">
        <v>106</v>
      </c>
      <c r="B54" s="163" t="s">
        <v>742</v>
      </c>
      <c r="C54" s="164" t="s">
        <v>741</v>
      </c>
      <c r="D54" s="164" t="s">
        <v>743</v>
      </c>
      <c r="E54" s="164"/>
      <c r="F54" s="165" t="s">
        <v>709</v>
      </c>
      <c r="G54" s="166" t="s">
        <v>957</v>
      </c>
      <c r="H54" s="166">
        <v>101</v>
      </c>
      <c r="I54" s="166">
        <f t="shared" si="0"/>
        <v>43.430000000000007</v>
      </c>
      <c r="J54" s="166">
        <f t="shared" si="1"/>
        <v>41.258500000000005</v>
      </c>
      <c r="K54" s="166">
        <f t="shared" si="2"/>
        <v>40.020745000000005</v>
      </c>
      <c r="L54" s="166">
        <f t="shared" si="3"/>
        <v>38.419915200000005</v>
      </c>
      <c r="M54" s="169"/>
      <c r="N54" s="166" t="s">
        <v>207</v>
      </c>
      <c r="O54" s="166" t="s">
        <v>207</v>
      </c>
      <c r="P54" s="169">
        <v>70</v>
      </c>
    </row>
    <row r="55" spans="1:16" x14ac:dyDescent="0.35">
      <c r="A55" s="189" t="s">
        <v>106</v>
      </c>
      <c r="B55" s="163" t="s">
        <v>975</v>
      </c>
      <c r="C55" s="164" t="s">
        <v>741</v>
      </c>
      <c r="D55" s="164" t="s">
        <v>743</v>
      </c>
      <c r="E55" s="164"/>
      <c r="F55" s="165" t="s">
        <v>961</v>
      </c>
      <c r="G55" s="166" t="s">
        <v>582</v>
      </c>
      <c r="H55" s="166">
        <v>105</v>
      </c>
      <c r="I55" s="166">
        <f t="shared" si="0"/>
        <v>45.150000000000006</v>
      </c>
      <c r="J55" s="166">
        <f t="shared" si="1"/>
        <v>42.892500000000005</v>
      </c>
      <c r="K55" s="166">
        <f t="shared" si="2"/>
        <v>41.605725000000007</v>
      </c>
      <c r="L55" s="166">
        <f t="shared" si="3"/>
        <v>39.941496000000008</v>
      </c>
      <c r="M55" s="169"/>
      <c r="N55" s="166" t="s">
        <v>583</v>
      </c>
      <c r="O55" s="166" t="s">
        <v>583</v>
      </c>
      <c r="P55" s="169" t="s">
        <v>583</v>
      </c>
    </row>
    <row r="56" spans="1:16" x14ac:dyDescent="0.35">
      <c r="A56" s="189" t="s">
        <v>106</v>
      </c>
      <c r="B56" s="163" t="s">
        <v>740</v>
      </c>
      <c r="C56" s="164" t="s">
        <v>741</v>
      </c>
      <c r="D56" s="164" t="s">
        <v>48</v>
      </c>
      <c r="E56" s="164"/>
      <c r="F56" s="165" t="s">
        <v>709</v>
      </c>
      <c r="G56" s="166" t="s">
        <v>957</v>
      </c>
      <c r="H56" s="166">
        <v>92</v>
      </c>
      <c r="I56" s="166">
        <f t="shared" si="0"/>
        <v>39.56</v>
      </c>
      <c r="J56" s="166">
        <f t="shared" si="1"/>
        <v>37.582000000000001</v>
      </c>
      <c r="K56" s="166">
        <f t="shared" si="2"/>
        <v>36.454540000000001</v>
      </c>
      <c r="L56" s="166">
        <f t="shared" si="3"/>
        <v>34.996358399999998</v>
      </c>
      <c r="M56" s="169"/>
      <c r="N56" s="166" t="s">
        <v>207</v>
      </c>
      <c r="O56" s="166" t="s">
        <v>207</v>
      </c>
      <c r="P56" s="169">
        <v>70</v>
      </c>
    </row>
    <row r="57" spans="1:16" x14ac:dyDescent="0.35">
      <c r="A57" s="189" t="s">
        <v>106</v>
      </c>
      <c r="B57" s="163" t="s">
        <v>976</v>
      </c>
      <c r="C57" s="164" t="s">
        <v>741</v>
      </c>
      <c r="D57" s="164" t="s">
        <v>48</v>
      </c>
      <c r="E57" s="164"/>
      <c r="F57" s="165" t="s">
        <v>961</v>
      </c>
      <c r="G57" s="166" t="s">
        <v>582</v>
      </c>
      <c r="H57" s="166">
        <v>94</v>
      </c>
      <c r="I57" s="166">
        <f t="shared" si="0"/>
        <v>40.42</v>
      </c>
      <c r="J57" s="166">
        <f t="shared" si="1"/>
        <v>38.399000000000001</v>
      </c>
      <c r="K57" s="166">
        <f t="shared" si="2"/>
        <v>37.247030000000002</v>
      </c>
      <c r="L57" s="166">
        <f t="shared" si="3"/>
        <v>35.757148800000003</v>
      </c>
      <c r="M57" s="169"/>
      <c r="N57" s="166" t="s">
        <v>583</v>
      </c>
      <c r="O57" s="166" t="s">
        <v>583</v>
      </c>
      <c r="P57" s="169" t="s">
        <v>583</v>
      </c>
    </row>
    <row r="58" spans="1:16" x14ac:dyDescent="0.35">
      <c r="A58" s="189" t="s">
        <v>106</v>
      </c>
      <c r="B58" s="163" t="s">
        <v>746</v>
      </c>
      <c r="C58" s="164" t="s">
        <v>123</v>
      </c>
      <c r="D58" s="164" t="s">
        <v>720</v>
      </c>
      <c r="E58" s="164"/>
      <c r="F58" s="165" t="s">
        <v>709</v>
      </c>
      <c r="G58" s="166" t="s">
        <v>957</v>
      </c>
      <c r="H58" s="166">
        <v>95</v>
      </c>
      <c r="I58" s="166">
        <f t="shared" si="0"/>
        <v>40.85</v>
      </c>
      <c r="J58" s="166">
        <f t="shared" si="1"/>
        <v>38.807499999999997</v>
      </c>
      <c r="K58" s="166">
        <f t="shared" si="2"/>
        <v>37.643274999999996</v>
      </c>
      <c r="L58" s="166">
        <f t="shared" si="3"/>
        <v>36.137543999999991</v>
      </c>
      <c r="M58" s="169"/>
      <c r="N58" s="166" t="s">
        <v>207</v>
      </c>
      <c r="O58" s="166" t="s">
        <v>207</v>
      </c>
      <c r="P58" s="169">
        <v>70</v>
      </c>
    </row>
    <row r="59" spans="1:16" x14ac:dyDescent="0.35">
      <c r="A59" s="189" t="s">
        <v>106</v>
      </c>
      <c r="B59" s="163" t="s">
        <v>977</v>
      </c>
      <c r="C59" s="164" t="s">
        <v>123</v>
      </c>
      <c r="D59" s="164" t="s">
        <v>720</v>
      </c>
      <c r="E59" s="164"/>
      <c r="F59" s="165" t="s">
        <v>961</v>
      </c>
      <c r="G59" s="166" t="s">
        <v>582</v>
      </c>
      <c r="H59" s="166">
        <v>98</v>
      </c>
      <c r="I59" s="166">
        <f t="shared" si="0"/>
        <v>42.140000000000008</v>
      </c>
      <c r="J59" s="166">
        <f t="shared" si="1"/>
        <v>40.033000000000008</v>
      </c>
      <c r="K59" s="166">
        <f t="shared" si="2"/>
        <v>38.832010000000004</v>
      </c>
      <c r="L59" s="166">
        <f t="shared" si="3"/>
        <v>37.278729600000005</v>
      </c>
      <c r="M59" s="169"/>
      <c r="N59" s="166" t="s">
        <v>583</v>
      </c>
      <c r="O59" s="166" t="s">
        <v>583</v>
      </c>
      <c r="P59" s="169" t="s">
        <v>583</v>
      </c>
    </row>
    <row r="60" spans="1:16" x14ac:dyDescent="0.35">
      <c r="A60" s="189" t="s">
        <v>106</v>
      </c>
      <c r="B60" s="163" t="s">
        <v>744</v>
      </c>
      <c r="C60" s="164" t="s">
        <v>123</v>
      </c>
      <c r="D60" s="164" t="s">
        <v>35</v>
      </c>
      <c r="E60" s="164"/>
      <c r="F60" s="165" t="s">
        <v>709</v>
      </c>
      <c r="G60" s="166" t="s">
        <v>957</v>
      </c>
      <c r="H60" s="166">
        <v>92</v>
      </c>
      <c r="I60" s="166">
        <f t="shared" si="0"/>
        <v>39.56</v>
      </c>
      <c r="J60" s="166">
        <f t="shared" si="1"/>
        <v>37.582000000000001</v>
      </c>
      <c r="K60" s="166">
        <f t="shared" si="2"/>
        <v>36.454540000000001</v>
      </c>
      <c r="L60" s="166">
        <f t="shared" si="3"/>
        <v>34.996358399999998</v>
      </c>
      <c r="M60" s="169"/>
      <c r="N60" s="166" t="s">
        <v>207</v>
      </c>
      <c r="O60" s="166" t="s">
        <v>207</v>
      </c>
      <c r="P60" s="169">
        <v>70</v>
      </c>
    </row>
    <row r="61" spans="1:16" x14ac:dyDescent="0.35">
      <c r="A61" s="189" t="s">
        <v>106</v>
      </c>
      <c r="B61" s="163" t="s">
        <v>978</v>
      </c>
      <c r="C61" s="164" t="s">
        <v>123</v>
      </c>
      <c r="D61" s="164" t="s">
        <v>35</v>
      </c>
      <c r="E61" s="164"/>
      <c r="F61" s="165" t="s">
        <v>961</v>
      </c>
      <c r="G61" s="166" t="s">
        <v>582</v>
      </c>
      <c r="H61" s="166">
        <v>94</v>
      </c>
      <c r="I61" s="166">
        <f t="shared" si="0"/>
        <v>40.42</v>
      </c>
      <c r="J61" s="166">
        <f t="shared" si="1"/>
        <v>38.399000000000001</v>
      </c>
      <c r="K61" s="166">
        <f t="shared" si="2"/>
        <v>37.247030000000002</v>
      </c>
      <c r="L61" s="166">
        <f t="shared" si="3"/>
        <v>35.757148800000003</v>
      </c>
      <c r="M61" s="169"/>
      <c r="N61" s="166" t="s">
        <v>583</v>
      </c>
      <c r="O61" s="166" t="s">
        <v>583</v>
      </c>
      <c r="P61" s="169" t="s">
        <v>583</v>
      </c>
    </row>
    <row r="62" spans="1:16" x14ac:dyDescent="0.35">
      <c r="A62" s="189" t="s">
        <v>106</v>
      </c>
      <c r="B62" s="163" t="s">
        <v>745</v>
      </c>
      <c r="C62" s="164" t="s">
        <v>123</v>
      </c>
      <c r="D62" s="164" t="s">
        <v>94</v>
      </c>
      <c r="E62" s="164" t="s">
        <v>92</v>
      </c>
      <c r="F62" s="165" t="s">
        <v>709</v>
      </c>
      <c r="G62" s="166" t="s">
        <v>957</v>
      </c>
      <c r="H62" s="166">
        <v>93</v>
      </c>
      <c r="I62" s="166">
        <f t="shared" si="0"/>
        <v>39.99</v>
      </c>
      <c r="J62" s="166">
        <f t="shared" si="1"/>
        <v>37.990499999999997</v>
      </c>
      <c r="K62" s="166">
        <f t="shared" si="2"/>
        <v>36.850784999999995</v>
      </c>
      <c r="L62" s="166">
        <f t="shared" si="3"/>
        <v>35.376753599999994</v>
      </c>
      <c r="M62" s="169"/>
      <c r="N62" s="166" t="s">
        <v>207</v>
      </c>
      <c r="O62" s="166" t="s">
        <v>207</v>
      </c>
      <c r="P62" s="169">
        <v>70</v>
      </c>
    </row>
    <row r="63" spans="1:16" x14ac:dyDescent="0.35">
      <c r="A63" s="189" t="s">
        <v>106</v>
      </c>
      <c r="B63" s="163" t="s">
        <v>979</v>
      </c>
      <c r="C63" s="164" t="s">
        <v>123</v>
      </c>
      <c r="D63" s="164" t="s">
        <v>94</v>
      </c>
      <c r="E63" s="164" t="s">
        <v>92</v>
      </c>
      <c r="F63" s="165" t="s">
        <v>961</v>
      </c>
      <c r="G63" s="166" t="s">
        <v>582</v>
      </c>
      <c r="H63" s="166">
        <v>95</v>
      </c>
      <c r="I63" s="166">
        <f t="shared" si="0"/>
        <v>40.85</v>
      </c>
      <c r="J63" s="166">
        <f t="shared" si="1"/>
        <v>38.807499999999997</v>
      </c>
      <c r="K63" s="166">
        <f t="shared" si="2"/>
        <v>37.643274999999996</v>
      </c>
      <c r="L63" s="166">
        <f t="shared" si="3"/>
        <v>36.137543999999991</v>
      </c>
      <c r="M63" s="169"/>
      <c r="N63" s="166" t="s">
        <v>583</v>
      </c>
      <c r="O63" s="166" t="s">
        <v>583</v>
      </c>
      <c r="P63" s="169" t="s">
        <v>583</v>
      </c>
    </row>
    <row r="64" spans="1:16" x14ac:dyDescent="0.35">
      <c r="A64" s="189" t="s">
        <v>106</v>
      </c>
      <c r="B64" s="163" t="s">
        <v>749</v>
      </c>
      <c r="C64" s="164" t="s">
        <v>72</v>
      </c>
      <c r="D64" s="164" t="s">
        <v>40</v>
      </c>
      <c r="E64" s="164"/>
      <c r="F64" s="165" t="s">
        <v>709</v>
      </c>
      <c r="G64" s="166" t="s">
        <v>957</v>
      </c>
      <c r="H64" s="166">
        <v>95</v>
      </c>
      <c r="I64" s="166">
        <f t="shared" si="0"/>
        <v>40.85</v>
      </c>
      <c r="J64" s="166">
        <f t="shared" si="1"/>
        <v>38.807499999999997</v>
      </c>
      <c r="K64" s="166">
        <f t="shared" si="2"/>
        <v>37.643274999999996</v>
      </c>
      <c r="L64" s="166">
        <f t="shared" si="3"/>
        <v>36.137543999999991</v>
      </c>
      <c r="M64" s="169"/>
      <c r="N64" s="166" t="s">
        <v>207</v>
      </c>
      <c r="O64" s="166" t="s">
        <v>207</v>
      </c>
      <c r="P64" s="169">
        <v>71</v>
      </c>
    </row>
    <row r="65" spans="1:16" x14ac:dyDescent="0.35">
      <c r="A65" s="189" t="s">
        <v>106</v>
      </c>
      <c r="B65" s="163" t="s">
        <v>980</v>
      </c>
      <c r="C65" s="164" t="s">
        <v>72</v>
      </c>
      <c r="D65" s="164" t="s">
        <v>40</v>
      </c>
      <c r="E65" s="164"/>
      <c r="F65" s="165" t="s">
        <v>961</v>
      </c>
      <c r="G65" s="166" t="s">
        <v>582</v>
      </c>
      <c r="H65" s="166">
        <v>98</v>
      </c>
      <c r="I65" s="166">
        <f t="shared" si="0"/>
        <v>42.140000000000008</v>
      </c>
      <c r="J65" s="166">
        <f t="shared" si="1"/>
        <v>40.033000000000008</v>
      </c>
      <c r="K65" s="166">
        <f t="shared" si="2"/>
        <v>38.832010000000004</v>
      </c>
      <c r="L65" s="166">
        <f t="shared" si="3"/>
        <v>37.278729600000005</v>
      </c>
      <c r="M65" s="169"/>
      <c r="N65" s="166" t="s">
        <v>583</v>
      </c>
      <c r="O65" s="166" t="s">
        <v>583</v>
      </c>
      <c r="P65" s="169" t="s">
        <v>583</v>
      </c>
    </row>
    <row r="66" spans="1:16" x14ac:dyDescent="0.35">
      <c r="A66" s="189" t="s">
        <v>106</v>
      </c>
      <c r="B66" s="163" t="s">
        <v>747</v>
      </c>
      <c r="C66" s="164" t="s">
        <v>72</v>
      </c>
      <c r="D66" s="164" t="s">
        <v>34</v>
      </c>
      <c r="E66" s="164"/>
      <c r="F66" s="165" t="s">
        <v>709</v>
      </c>
      <c r="G66" s="166" t="s">
        <v>957</v>
      </c>
      <c r="H66" s="166">
        <v>95</v>
      </c>
      <c r="I66" s="166">
        <f t="shared" si="0"/>
        <v>40.85</v>
      </c>
      <c r="J66" s="166">
        <f t="shared" si="1"/>
        <v>38.807499999999997</v>
      </c>
      <c r="K66" s="166">
        <f t="shared" si="2"/>
        <v>37.643274999999996</v>
      </c>
      <c r="L66" s="166">
        <f t="shared" si="3"/>
        <v>36.137543999999991</v>
      </c>
      <c r="M66" s="169"/>
      <c r="N66" s="166" t="s">
        <v>207</v>
      </c>
      <c r="O66" s="166" t="s">
        <v>207</v>
      </c>
      <c r="P66" s="169">
        <v>71</v>
      </c>
    </row>
    <row r="67" spans="1:16" x14ac:dyDescent="0.35">
      <c r="A67" s="189" t="s">
        <v>106</v>
      </c>
      <c r="B67" s="163" t="s">
        <v>981</v>
      </c>
      <c r="C67" s="164" t="s">
        <v>72</v>
      </c>
      <c r="D67" s="164" t="s">
        <v>34</v>
      </c>
      <c r="E67" s="164"/>
      <c r="F67" s="165" t="s">
        <v>961</v>
      </c>
      <c r="G67" s="166" t="s">
        <v>582</v>
      </c>
      <c r="H67" s="166">
        <v>98</v>
      </c>
      <c r="I67" s="166">
        <f t="shared" si="0"/>
        <v>42.140000000000008</v>
      </c>
      <c r="J67" s="166">
        <f t="shared" si="1"/>
        <v>40.033000000000008</v>
      </c>
      <c r="K67" s="166">
        <f t="shared" si="2"/>
        <v>38.832010000000004</v>
      </c>
      <c r="L67" s="166">
        <f t="shared" si="3"/>
        <v>37.278729600000005</v>
      </c>
      <c r="M67" s="169"/>
      <c r="N67" s="166" t="s">
        <v>583</v>
      </c>
      <c r="O67" s="166" t="s">
        <v>583</v>
      </c>
      <c r="P67" s="169" t="s">
        <v>583</v>
      </c>
    </row>
    <row r="68" spans="1:16" x14ac:dyDescent="0.35">
      <c r="A68" s="190" t="s">
        <v>106</v>
      </c>
      <c r="B68" s="183" t="s">
        <v>751</v>
      </c>
      <c r="C68" s="184" t="s">
        <v>72</v>
      </c>
      <c r="D68" s="190" t="s">
        <v>73</v>
      </c>
      <c r="E68" s="183"/>
      <c r="F68" s="184" t="s">
        <v>752</v>
      </c>
      <c r="G68" s="184"/>
      <c r="H68" s="185">
        <v>98</v>
      </c>
      <c r="I68" s="185">
        <f>VLOOKUP(B11,[1]Konditionen!$A$152:$J$168,3,FALSE)</f>
        <v>39.220206185567008</v>
      </c>
      <c r="J68" s="185">
        <f t="shared" si="1"/>
        <v>37.259195876288658</v>
      </c>
      <c r="K68" s="185">
        <f t="shared" si="2"/>
        <v>36.141419999999997</v>
      </c>
      <c r="L68" s="185">
        <f t="shared" si="3"/>
        <v>34.695763199999995</v>
      </c>
      <c r="M68" s="169">
        <v>4</v>
      </c>
      <c r="N68" s="166" t="s">
        <v>206</v>
      </c>
      <c r="O68" s="166" t="s">
        <v>599</v>
      </c>
      <c r="P68" s="169">
        <v>69</v>
      </c>
    </row>
    <row r="69" spans="1:16" x14ac:dyDescent="0.35">
      <c r="A69" s="189" t="s">
        <v>106</v>
      </c>
      <c r="B69" s="163" t="s">
        <v>750</v>
      </c>
      <c r="C69" s="164" t="s">
        <v>72</v>
      </c>
      <c r="D69" s="164" t="s">
        <v>64</v>
      </c>
      <c r="E69" s="164" t="s">
        <v>92</v>
      </c>
      <c r="F69" s="165" t="s">
        <v>709</v>
      </c>
      <c r="G69" s="166" t="s">
        <v>957</v>
      </c>
      <c r="H69" s="166">
        <v>111</v>
      </c>
      <c r="I69" s="166">
        <f t="shared" si="0"/>
        <v>47.730000000000004</v>
      </c>
      <c r="J69" s="166">
        <f t="shared" si="1"/>
        <v>45.343499999999999</v>
      </c>
      <c r="K69" s="166">
        <f t="shared" si="2"/>
        <v>43.983194999999995</v>
      </c>
      <c r="L69" s="166">
        <f t="shared" si="3"/>
        <v>42.223867199999994</v>
      </c>
      <c r="M69" s="169"/>
      <c r="N69" s="166" t="s">
        <v>207</v>
      </c>
      <c r="O69" s="166" t="s">
        <v>207</v>
      </c>
      <c r="P69" s="169">
        <v>72</v>
      </c>
    </row>
    <row r="70" spans="1:16" x14ac:dyDescent="0.35">
      <c r="A70" s="189" t="s">
        <v>106</v>
      </c>
      <c r="B70" s="163" t="s">
        <v>982</v>
      </c>
      <c r="C70" s="164" t="s">
        <v>72</v>
      </c>
      <c r="D70" s="164" t="s">
        <v>64</v>
      </c>
      <c r="E70" s="164" t="s">
        <v>92</v>
      </c>
      <c r="F70" s="165" t="s">
        <v>961</v>
      </c>
      <c r="G70" s="166" t="s">
        <v>582</v>
      </c>
      <c r="H70" s="166">
        <v>114</v>
      </c>
      <c r="I70" s="166">
        <f t="shared" si="0"/>
        <v>49.02</v>
      </c>
      <c r="J70" s="166">
        <f t="shared" si="1"/>
        <v>46.569000000000003</v>
      </c>
      <c r="K70" s="166">
        <f t="shared" si="2"/>
        <v>45.171930000000003</v>
      </c>
      <c r="L70" s="166">
        <f t="shared" si="3"/>
        <v>43.365052800000001</v>
      </c>
      <c r="M70" s="169"/>
      <c r="N70" s="166" t="s">
        <v>583</v>
      </c>
      <c r="O70" s="166" t="s">
        <v>583</v>
      </c>
      <c r="P70" s="169" t="s">
        <v>583</v>
      </c>
    </row>
    <row r="71" spans="1:16" x14ac:dyDescent="0.35">
      <c r="A71" s="189" t="s">
        <v>106</v>
      </c>
      <c r="B71" s="163" t="s">
        <v>748</v>
      </c>
      <c r="C71" s="164" t="s">
        <v>72</v>
      </c>
      <c r="D71" s="164" t="s">
        <v>54</v>
      </c>
      <c r="E71" s="164" t="s">
        <v>92</v>
      </c>
      <c r="F71" s="165" t="s">
        <v>709</v>
      </c>
      <c r="G71" s="166" t="s">
        <v>957</v>
      </c>
      <c r="H71" s="166">
        <v>105</v>
      </c>
      <c r="I71" s="166">
        <f t="shared" si="0"/>
        <v>45.150000000000006</v>
      </c>
      <c r="J71" s="166">
        <f t="shared" si="1"/>
        <v>42.892500000000005</v>
      </c>
      <c r="K71" s="166">
        <f t="shared" si="2"/>
        <v>41.605725000000007</v>
      </c>
      <c r="L71" s="166">
        <f t="shared" si="3"/>
        <v>39.941496000000008</v>
      </c>
      <c r="M71" s="169"/>
      <c r="N71" s="166" t="s">
        <v>207</v>
      </c>
      <c r="O71" s="166" t="s">
        <v>207</v>
      </c>
      <c r="P71" s="169">
        <v>72</v>
      </c>
    </row>
    <row r="72" spans="1:16" x14ac:dyDescent="0.35">
      <c r="A72" s="189" t="s">
        <v>106</v>
      </c>
      <c r="B72" s="163" t="s">
        <v>983</v>
      </c>
      <c r="C72" s="164" t="s">
        <v>72</v>
      </c>
      <c r="D72" s="164" t="s">
        <v>54</v>
      </c>
      <c r="E72" s="164" t="s">
        <v>92</v>
      </c>
      <c r="F72" s="165" t="s">
        <v>961</v>
      </c>
      <c r="G72" s="166" t="s">
        <v>582</v>
      </c>
      <c r="H72" s="166">
        <v>108</v>
      </c>
      <c r="I72" s="166">
        <f t="shared" si="0"/>
        <v>46.440000000000005</v>
      </c>
      <c r="J72" s="166">
        <f t="shared" si="1"/>
        <v>44.118000000000002</v>
      </c>
      <c r="K72" s="166">
        <f t="shared" si="2"/>
        <v>42.794460000000001</v>
      </c>
      <c r="L72" s="166">
        <f t="shared" si="3"/>
        <v>41.082681600000001</v>
      </c>
      <c r="M72" s="169"/>
      <c r="N72" s="166" t="s">
        <v>583</v>
      </c>
      <c r="O72" s="166" t="s">
        <v>583</v>
      </c>
      <c r="P72" s="169" t="s">
        <v>583</v>
      </c>
    </row>
    <row r="73" spans="1:16" x14ac:dyDescent="0.35">
      <c r="A73" s="189" t="s">
        <v>106</v>
      </c>
      <c r="B73" s="163" t="s">
        <v>753</v>
      </c>
      <c r="C73" s="164" t="s">
        <v>125</v>
      </c>
      <c r="D73" s="164" t="s">
        <v>55</v>
      </c>
      <c r="E73" s="164" t="s">
        <v>124</v>
      </c>
      <c r="F73" s="165" t="s">
        <v>709</v>
      </c>
      <c r="G73" s="166" t="s">
        <v>957</v>
      </c>
      <c r="H73" s="166">
        <v>131</v>
      </c>
      <c r="I73" s="166">
        <f t="shared" si="0"/>
        <v>56.330000000000005</v>
      </c>
      <c r="J73" s="166">
        <f t="shared" si="1"/>
        <v>53.513500000000001</v>
      </c>
      <c r="K73" s="166">
        <f t="shared" si="2"/>
        <v>51.908094999999996</v>
      </c>
      <c r="L73" s="166">
        <f t="shared" si="3"/>
        <v>49.831771199999991</v>
      </c>
      <c r="M73" s="169"/>
      <c r="N73" s="166" t="s">
        <v>207</v>
      </c>
      <c r="O73" s="166" t="s">
        <v>207</v>
      </c>
      <c r="P73" s="169">
        <v>71</v>
      </c>
    </row>
    <row r="74" spans="1:16" x14ac:dyDescent="0.35">
      <c r="A74" s="189" t="s">
        <v>106</v>
      </c>
      <c r="B74" s="163" t="s">
        <v>754</v>
      </c>
      <c r="C74" s="164" t="s">
        <v>125</v>
      </c>
      <c r="D74" s="164" t="s">
        <v>41</v>
      </c>
      <c r="E74" s="164"/>
      <c r="F74" s="165" t="s">
        <v>752</v>
      </c>
      <c r="G74" s="166"/>
      <c r="H74" s="166">
        <v>133</v>
      </c>
      <c r="I74" s="166">
        <f t="shared" si="0"/>
        <v>57.190000000000005</v>
      </c>
      <c r="J74" s="166">
        <f t="shared" si="1"/>
        <v>54.330500000000001</v>
      </c>
      <c r="K74" s="166">
        <f t="shared" si="2"/>
        <v>52.700584999999997</v>
      </c>
      <c r="L74" s="166">
        <f t="shared" si="3"/>
        <v>50.592561599999996</v>
      </c>
      <c r="M74" s="169"/>
      <c r="N74" s="166" t="s">
        <v>206</v>
      </c>
      <c r="O74" s="166" t="s">
        <v>599</v>
      </c>
      <c r="P74" s="169">
        <v>69</v>
      </c>
    </row>
    <row r="75" spans="1:16" s="3" customFormat="1" ht="14.5" customHeight="1" x14ac:dyDescent="0.25">
      <c r="A75" s="210"/>
      <c r="B75" s="207"/>
      <c r="C75" s="207"/>
      <c r="D75" s="207"/>
      <c r="E75" s="207"/>
      <c r="F75" s="208" t="s">
        <v>127</v>
      </c>
      <c r="G75" s="207"/>
      <c r="H75" s="207"/>
      <c r="I75" s="207"/>
      <c r="J75" s="207"/>
      <c r="K75" s="207"/>
      <c r="L75" s="207"/>
      <c r="M75" s="207"/>
      <c r="N75" s="207"/>
      <c r="O75" s="207"/>
      <c r="P75" s="207"/>
    </row>
    <row r="76" spans="1:16" x14ac:dyDescent="0.35">
      <c r="A76" s="189" t="s">
        <v>106</v>
      </c>
      <c r="B76" s="163" t="s">
        <v>757</v>
      </c>
      <c r="C76" s="164" t="s">
        <v>756</v>
      </c>
      <c r="D76" s="164" t="s">
        <v>482</v>
      </c>
      <c r="E76" s="164"/>
      <c r="F76" s="165" t="s">
        <v>709</v>
      </c>
      <c r="G76" s="166" t="s">
        <v>957</v>
      </c>
      <c r="H76" s="166">
        <v>100</v>
      </c>
      <c r="I76" s="166">
        <f t="shared" si="0"/>
        <v>43.000000000000007</v>
      </c>
      <c r="J76" s="166">
        <f t="shared" si="1"/>
        <v>40.85</v>
      </c>
      <c r="K76" s="166">
        <f t="shared" si="2"/>
        <v>39.624499999999998</v>
      </c>
      <c r="L76" s="166">
        <f t="shared" si="3"/>
        <v>38.039519999999996</v>
      </c>
      <c r="M76" s="169"/>
      <c r="N76" s="166" t="s">
        <v>206</v>
      </c>
      <c r="O76" s="166" t="s">
        <v>207</v>
      </c>
      <c r="P76" s="169">
        <v>70</v>
      </c>
    </row>
    <row r="77" spans="1:16" x14ac:dyDescent="0.35">
      <c r="A77" s="189" t="s">
        <v>106</v>
      </c>
      <c r="B77" s="163" t="s">
        <v>984</v>
      </c>
      <c r="C77" s="164" t="s">
        <v>756</v>
      </c>
      <c r="D77" s="164" t="s">
        <v>482</v>
      </c>
      <c r="E77" s="164"/>
      <c r="F77" s="165" t="s">
        <v>961</v>
      </c>
      <c r="G77" s="166" t="s">
        <v>582</v>
      </c>
      <c r="H77" s="166">
        <v>104</v>
      </c>
      <c r="I77" s="166">
        <f t="shared" si="0"/>
        <v>44.720000000000006</v>
      </c>
      <c r="J77" s="166">
        <f t="shared" si="1"/>
        <v>42.484000000000002</v>
      </c>
      <c r="K77" s="166">
        <f t="shared" si="2"/>
        <v>41.209479999999999</v>
      </c>
      <c r="L77" s="166">
        <f t="shared" si="3"/>
        <v>39.561100799999998</v>
      </c>
      <c r="M77" s="169"/>
      <c r="N77" s="166" t="s">
        <v>583</v>
      </c>
      <c r="O77" s="166" t="s">
        <v>583</v>
      </c>
      <c r="P77" s="169" t="s">
        <v>583</v>
      </c>
    </row>
    <row r="78" spans="1:16" x14ac:dyDescent="0.35">
      <c r="A78" s="189" t="s">
        <v>106</v>
      </c>
      <c r="B78" s="163" t="s">
        <v>755</v>
      </c>
      <c r="C78" s="164" t="s">
        <v>756</v>
      </c>
      <c r="D78" s="164" t="s">
        <v>45</v>
      </c>
      <c r="E78" s="164"/>
      <c r="F78" s="165" t="s">
        <v>709</v>
      </c>
      <c r="G78" s="166" t="s">
        <v>957</v>
      </c>
      <c r="H78" s="166">
        <v>89</v>
      </c>
      <c r="I78" s="166">
        <f t="shared" si="0"/>
        <v>38.270000000000003</v>
      </c>
      <c r="J78" s="166">
        <f t="shared" si="1"/>
        <v>36.356500000000004</v>
      </c>
      <c r="K78" s="166">
        <f t="shared" si="2"/>
        <v>35.265805</v>
      </c>
      <c r="L78" s="166">
        <f t="shared" si="3"/>
        <v>33.855172799999998</v>
      </c>
      <c r="M78" s="169"/>
      <c r="N78" s="166" t="s">
        <v>206</v>
      </c>
      <c r="O78" s="166" t="s">
        <v>207</v>
      </c>
      <c r="P78" s="169">
        <v>70</v>
      </c>
    </row>
    <row r="79" spans="1:16" x14ac:dyDescent="0.35">
      <c r="A79" s="189" t="s">
        <v>106</v>
      </c>
      <c r="B79" s="163" t="s">
        <v>985</v>
      </c>
      <c r="C79" s="164" t="s">
        <v>756</v>
      </c>
      <c r="D79" s="164" t="s">
        <v>45</v>
      </c>
      <c r="E79" s="164"/>
      <c r="F79" s="165" t="s">
        <v>961</v>
      </c>
      <c r="G79" s="166" t="s">
        <v>582</v>
      </c>
      <c r="H79" s="166">
        <v>92</v>
      </c>
      <c r="I79" s="166">
        <f t="shared" si="0"/>
        <v>39.56</v>
      </c>
      <c r="J79" s="166">
        <f t="shared" si="1"/>
        <v>37.582000000000001</v>
      </c>
      <c r="K79" s="166">
        <f t="shared" si="2"/>
        <v>36.454540000000001</v>
      </c>
      <c r="L79" s="166">
        <f t="shared" si="3"/>
        <v>34.996358399999998</v>
      </c>
      <c r="M79" s="169"/>
      <c r="N79" s="166" t="s">
        <v>583</v>
      </c>
      <c r="O79" s="166" t="s">
        <v>583</v>
      </c>
      <c r="P79" s="169" t="s">
        <v>583</v>
      </c>
    </row>
    <row r="80" spans="1:16" x14ac:dyDescent="0.35">
      <c r="A80" s="189" t="s">
        <v>106</v>
      </c>
      <c r="B80" s="163" t="s">
        <v>759</v>
      </c>
      <c r="C80" s="164" t="s">
        <v>128</v>
      </c>
      <c r="D80" s="164" t="s">
        <v>38</v>
      </c>
      <c r="E80" s="164"/>
      <c r="F80" s="165" t="s">
        <v>709</v>
      </c>
      <c r="G80" s="166" t="s">
        <v>957</v>
      </c>
      <c r="H80" s="166">
        <v>87</v>
      </c>
      <c r="I80" s="166">
        <f t="shared" si="0"/>
        <v>37.410000000000004</v>
      </c>
      <c r="J80" s="166">
        <f t="shared" si="1"/>
        <v>35.539500000000004</v>
      </c>
      <c r="K80" s="166">
        <f t="shared" si="2"/>
        <v>34.473314999999999</v>
      </c>
      <c r="L80" s="166">
        <f t="shared" si="3"/>
        <v>33.094382400000001</v>
      </c>
      <c r="M80" s="169"/>
      <c r="N80" s="166" t="s">
        <v>207</v>
      </c>
      <c r="O80" s="166" t="s">
        <v>207</v>
      </c>
      <c r="P80" s="169">
        <v>70</v>
      </c>
    </row>
    <row r="81" spans="1:16" x14ac:dyDescent="0.35">
      <c r="A81" s="189" t="s">
        <v>106</v>
      </c>
      <c r="B81" s="163" t="s">
        <v>986</v>
      </c>
      <c r="C81" s="164" t="s">
        <v>128</v>
      </c>
      <c r="D81" s="164" t="s">
        <v>38</v>
      </c>
      <c r="E81" s="164"/>
      <c r="F81" s="165" t="s">
        <v>961</v>
      </c>
      <c r="G81" s="166" t="s">
        <v>582</v>
      </c>
      <c r="H81" s="166">
        <v>89</v>
      </c>
      <c r="I81" s="166">
        <f t="shared" si="0"/>
        <v>38.270000000000003</v>
      </c>
      <c r="J81" s="166">
        <f t="shared" si="1"/>
        <v>36.356500000000004</v>
      </c>
      <c r="K81" s="166">
        <f t="shared" si="2"/>
        <v>35.265805</v>
      </c>
      <c r="L81" s="166">
        <f t="shared" si="3"/>
        <v>33.855172799999998</v>
      </c>
      <c r="M81" s="169"/>
      <c r="N81" s="166" t="s">
        <v>583</v>
      </c>
      <c r="O81" s="166" t="s">
        <v>583</v>
      </c>
      <c r="P81" s="169" t="s">
        <v>583</v>
      </c>
    </row>
    <row r="82" spans="1:16" x14ac:dyDescent="0.35">
      <c r="A82" s="189" t="s">
        <v>106</v>
      </c>
      <c r="B82" s="163" t="s">
        <v>758</v>
      </c>
      <c r="C82" s="164" t="s">
        <v>128</v>
      </c>
      <c r="D82" s="164" t="s">
        <v>33</v>
      </c>
      <c r="E82" s="164"/>
      <c r="F82" s="165" t="s">
        <v>709</v>
      </c>
      <c r="G82" s="166" t="s">
        <v>957</v>
      </c>
      <c r="H82" s="166">
        <v>83</v>
      </c>
      <c r="I82" s="166">
        <f t="shared" si="0"/>
        <v>35.690000000000005</v>
      </c>
      <c r="J82" s="166">
        <f t="shared" si="1"/>
        <v>33.905500000000004</v>
      </c>
      <c r="K82" s="166">
        <f t="shared" si="2"/>
        <v>32.888335000000005</v>
      </c>
      <c r="L82" s="166">
        <f t="shared" si="3"/>
        <v>31.572801600000005</v>
      </c>
      <c r="M82" s="169"/>
      <c r="N82" s="166" t="s">
        <v>207</v>
      </c>
      <c r="O82" s="166" t="s">
        <v>207</v>
      </c>
      <c r="P82" s="169">
        <v>70</v>
      </c>
    </row>
    <row r="83" spans="1:16" x14ac:dyDescent="0.35">
      <c r="A83" s="189" t="s">
        <v>106</v>
      </c>
      <c r="B83" s="163" t="s">
        <v>987</v>
      </c>
      <c r="C83" s="164" t="s">
        <v>988</v>
      </c>
      <c r="D83" s="164" t="s">
        <v>477</v>
      </c>
      <c r="E83" s="164"/>
      <c r="F83" s="165" t="s">
        <v>961</v>
      </c>
      <c r="G83" s="166" t="s">
        <v>582</v>
      </c>
      <c r="H83" s="166">
        <v>101</v>
      </c>
      <c r="I83" s="166">
        <f t="shared" si="0"/>
        <v>43.430000000000007</v>
      </c>
      <c r="J83" s="166">
        <f t="shared" si="1"/>
        <v>41.258500000000005</v>
      </c>
      <c r="K83" s="166">
        <f t="shared" si="2"/>
        <v>40.020745000000005</v>
      </c>
      <c r="L83" s="166">
        <f t="shared" si="3"/>
        <v>38.419915200000005</v>
      </c>
      <c r="M83" s="169"/>
      <c r="N83" s="166" t="s">
        <v>583</v>
      </c>
      <c r="O83" s="166" t="s">
        <v>583</v>
      </c>
      <c r="P83" s="169" t="s">
        <v>583</v>
      </c>
    </row>
    <row r="84" spans="1:16" x14ac:dyDescent="0.35">
      <c r="A84" s="189" t="s">
        <v>106</v>
      </c>
      <c r="B84" s="163" t="s">
        <v>760</v>
      </c>
      <c r="C84" s="164" t="s">
        <v>129</v>
      </c>
      <c r="D84" s="164" t="s">
        <v>743</v>
      </c>
      <c r="E84" s="164"/>
      <c r="F84" s="165" t="s">
        <v>709</v>
      </c>
      <c r="G84" s="166" t="s">
        <v>957</v>
      </c>
      <c r="H84" s="166">
        <v>100</v>
      </c>
      <c r="I84" s="166">
        <f t="shared" si="0"/>
        <v>43.000000000000007</v>
      </c>
      <c r="J84" s="166">
        <f t="shared" si="1"/>
        <v>40.85</v>
      </c>
      <c r="K84" s="166">
        <f t="shared" si="2"/>
        <v>39.624499999999998</v>
      </c>
      <c r="L84" s="166">
        <f t="shared" si="3"/>
        <v>38.039519999999996</v>
      </c>
      <c r="M84" s="169"/>
      <c r="N84" s="166" t="s">
        <v>207</v>
      </c>
      <c r="O84" s="166" t="s">
        <v>207</v>
      </c>
      <c r="P84" s="169">
        <v>70</v>
      </c>
    </row>
    <row r="85" spans="1:16" x14ac:dyDescent="0.35">
      <c r="A85" s="189" t="s">
        <v>106</v>
      </c>
      <c r="B85" s="163" t="s">
        <v>989</v>
      </c>
      <c r="C85" s="164" t="s">
        <v>129</v>
      </c>
      <c r="D85" s="164" t="s">
        <v>743</v>
      </c>
      <c r="E85" s="164"/>
      <c r="F85" s="165" t="s">
        <v>961</v>
      </c>
      <c r="G85" s="166" t="s">
        <v>582</v>
      </c>
      <c r="H85" s="166">
        <v>104</v>
      </c>
      <c r="I85" s="166">
        <f t="shared" si="0"/>
        <v>44.720000000000006</v>
      </c>
      <c r="J85" s="166">
        <f t="shared" si="1"/>
        <v>42.484000000000002</v>
      </c>
      <c r="K85" s="166">
        <f t="shared" si="2"/>
        <v>41.209479999999999</v>
      </c>
      <c r="L85" s="166">
        <f t="shared" si="3"/>
        <v>39.561100799999998</v>
      </c>
      <c r="M85" s="169"/>
      <c r="N85" s="166" t="s">
        <v>583</v>
      </c>
      <c r="O85" s="166" t="s">
        <v>583</v>
      </c>
      <c r="P85" s="169" t="s">
        <v>583</v>
      </c>
    </row>
    <row r="86" spans="1:16" x14ac:dyDescent="0.35">
      <c r="A86" s="189" t="s">
        <v>106</v>
      </c>
      <c r="B86" s="163" t="s">
        <v>761</v>
      </c>
      <c r="C86" s="164" t="s">
        <v>129</v>
      </c>
      <c r="D86" s="164" t="s">
        <v>720</v>
      </c>
      <c r="E86" s="164" t="s">
        <v>92</v>
      </c>
      <c r="F86" s="165" t="s">
        <v>709</v>
      </c>
      <c r="G86" s="166" t="s">
        <v>957</v>
      </c>
      <c r="H86" s="166">
        <v>111</v>
      </c>
      <c r="I86" s="166">
        <f t="shared" si="0"/>
        <v>47.730000000000004</v>
      </c>
      <c r="J86" s="166">
        <f t="shared" si="1"/>
        <v>45.343499999999999</v>
      </c>
      <c r="K86" s="166">
        <f t="shared" si="2"/>
        <v>43.983194999999995</v>
      </c>
      <c r="L86" s="166">
        <f t="shared" si="3"/>
        <v>42.223867199999994</v>
      </c>
      <c r="M86" s="169"/>
      <c r="N86" s="166" t="s">
        <v>207</v>
      </c>
      <c r="O86" s="166" t="s">
        <v>207</v>
      </c>
      <c r="P86" s="169">
        <v>71</v>
      </c>
    </row>
    <row r="87" spans="1:16" x14ac:dyDescent="0.35">
      <c r="A87" s="189" t="s">
        <v>106</v>
      </c>
      <c r="B87" s="163" t="s">
        <v>990</v>
      </c>
      <c r="C87" s="164" t="s">
        <v>129</v>
      </c>
      <c r="D87" s="164" t="s">
        <v>720</v>
      </c>
      <c r="E87" s="164" t="s">
        <v>92</v>
      </c>
      <c r="F87" s="165" t="s">
        <v>961</v>
      </c>
      <c r="G87" s="166" t="s">
        <v>582</v>
      </c>
      <c r="H87" s="166">
        <v>114</v>
      </c>
      <c r="I87" s="166">
        <f t="shared" ref="I87:I153" si="4">H87*(1-$J$3)</f>
        <v>49.02</v>
      </c>
      <c r="J87" s="166">
        <f t="shared" ref="J87:J153" si="5">I87*(1-$J$8)</f>
        <v>46.569000000000003</v>
      </c>
      <c r="K87" s="166">
        <f t="shared" ref="K87:K153" si="6">J87*(1-$J$9)</f>
        <v>45.171930000000003</v>
      </c>
      <c r="L87" s="166">
        <f t="shared" ref="L87:L153" si="7">K87*(1-$J$10)</f>
        <v>43.365052800000001</v>
      </c>
      <c r="M87" s="169"/>
      <c r="N87" s="166" t="s">
        <v>583</v>
      </c>
      <c r="O87" s="166" t="s">
        <v>583</v>
      </c>
      <c r="P87" s="169" t="s">
        <v>583</v>
      </c>
    </row>
    <row r="88" spans="1:16" x14ac:dyDescent="0.35">
      <c r="A88" s="189" t="s">
        <v>106</v>
      </c>
      <c r="B88" s="163" t="s">
        <v>762</v>
      </c>
      <c r="C88" s="164" t="s">
        <v>101</v>
      </c>
      <c r="D88" s="164" t="s">
        <v>720</v>
      </c>
      <c r="E88" s="164" t="s">
        <v>124</v>
      </c>
      <c r="F88" s="165" t="s">
        <v>709</v>
      </c>
      <c r="G88" s="166" t="s">
        <v>957</v>
      </c>
      <c r="H88" s="166">
        <v>101</v>
      </c>
      <c r="I88" s="166">
        <f t="shared" si="4"/>
        <v>43.430000000000007</v>
      </c>
      <c r="J88" s="166">
        <f t="shared" si="5"/>
        <v>41.258500000000005</v>
      </c>
      <c r="K88" s="166">
        <f t="shared" si="6"/>
        <v>40.020745000000005</v>
      </c>
      <c r="L88" s="166">
        <f t="shared" si="7"/>
        <v>38.419915200000005</v>
      </c>
      <c r="M88" s="169"/>
      <c r="N88" s="166" t="s">
        <v>207</v>
      </c>
      <c r="O88" s="166" t="s">
        <v>207</v>
      </c>
      <c r="P88" s="169">
        <v>71</v>
      </c>
    </row>
    <row r="89" spans="1:16" x14ac:dyDescent="0.35">
      <c r="A89" s="189" t="s">
        <v>106</v>
      </c>
      <c r="B89" s="163" t="s">
        <v>991</v>
      </c>
      <c r="C89" s="164" t="s">
        <v>101</v>
      </c>
      <c r="D89" s="164" t="s">
        <v>720</v>
      </c>
      <c r="E89" s="164"/>
      <c r="F89" s="165" t="s">
        <v>961</v>
      </c>
      <c r="G89" s="166" t="s">
        <v>582</v>
      </c>
      <c r="H89" s="166">
        <v>105</v>
      </c>
      <c r="I89" s="166">
        <f t="shared" si="4"/>
        <v>45.150000000000006</v>
      </c>
      <c r="J89" s="166">
        <f t="shared" si="5"/>
        <v>42.892500000000005</v>
      </c>
      <c r="K89" s="166">
        <f t="shared" si="6"/>
        <v>41.605725000000007</v>
      </c>
      <c r="L89" s="166">
        <f t="shared" si="7"/>
        <v>39.941496000000008</v>
      </c>
      <c r="M89" s="169"/>
      <c r="N89" s="166" t="s">
        <v>583</v>
      </c>
      <c r="O89" s="166" t="s">
        <v>583</v>
      </c>
      <c r="P89" s="169" t="s">
        <v>583</v>
      </c>
    </row>
    <row r="90" spans="1:16" x14ac:dyDescent="0.35">
      <c r="A90" s="189" t="s">
        <v>106</v>
      </c>
      <c r="B90" s="163" t="s">
        <v>763</v>
      </c>
      <c r="C90" s="164" t="s">
        <v>101</v>
      </c>
      <c r="D90" s="164" t="s">
        <v>764</v>
      </c>
      <c r="E90" s="164"/>
      <c r="F90" s="165" t="s">
        <v>752</v>
      </c>
      <c r="G90" s="166"/>
      <c r="H90" s="166">
        <v>109</v>
      </c>
      <c r="I90" s="166">
        <f t="shared" si="4"/>
        <v>46.870000000000005</v>
      </c>
      <c r="J90" s="166">
        <f t="shared" si="5"/>
        <v>44.526500000000006</v>
      </c>
      <c r="K90" s="166">
        <f t="shared" si="6"/>
        <v>43.190705000000001</v>
      </c>
      <c r="L90" s="166">
        <f t="shared" si="7"/>
        <v>41.463076800000003</v>
      </c>
      <c r="M90" s="169"/>
      <c r="N90" s="166" t="s">
        <v>206</v>
      </c>
      <c r="O90" s="166" t="s">
        <v>599</v>
      </c>
      <c r="P90" s="169">
        <v>69</v>
      </c>
    </row>
    <row r="91" spans="1:16" x14ac:dyDescent="0.35">
      <c r="A91" s="189" t="s">
        <v>106</v>
      </c>
      <c r="B91" s="163" t="s">
        <v>765</v>
      </c>
      <c r="C91" s="164" t="s">
        <v>766</v>
      </c>
      <c r="D91" s="164" t="s">
        <v>40</v>
      </c>
      <c r="E91" s="164" t="s">
        <v>124</v>
      </c>
      <c r="F91" s="165" t="s">
        <v>709</v>
      </c>
      <c r="G91" s="166" t="s">
        <v>957</v>
      </c>
      <c r="H91" s="166">
        <v>121</v>
      </c>
      <c r="I91" s="166">
        <f t="shared" si="4"/>
        <v>52.030000000000008</v>
      </c>
      <c r="J91" s="166">
        <f t="shared" si="5"/>
        <v>49.428500000000007</v>
      </c>
      <c r="K91" s="166">
        <f t="shared" si="6"/>
        <v>47.945645000000006</v>
      </c>
      <c r="L91" s="166">
        <f t="shared" si="7"/>
        <v>46.027819200000003</v>
      </c>
      <c r="M91" s="169"/>
      <c r="N91" s="166" t="s">
        <v>207</v>
      </c>
      <c r="O91" s="166" t="s">
        <v>207</v>
      </c>
      <c r="P91" s="169">
        <v>71</v>
      </c>
    </row>
    <row r="92" spans="1:16" x14ac:dyDescent="0.35">
      <c r="A92" s="189" t="s">
        <v>106</v>
      </c>
      <c r="B92" s="163" t="s">
        <v>768</v>
      </c>
      <c r="C92" s="164" t="s">
        <v>766</v>
      </c>
      <c r="D92" s="164" t="s">
        <v>73</v>
      </c>
      <c r="E92" s="164"/>
      <c r="F92" s="165" t="s">
        <v>752</v>
      </c>
      <c r="G92" s="166"/>
      <c r="H92" s="166">
        <v>124</v>
      </c>
      <c r="I92" s="166">
        <f t="shared" si="4"/>
        <v>53.320000000000007</v>
      </c>
      <c r="J92" s="166">
        <f t="shared" si="5"/>
        <v>50.654000000000003</v>
      </c>
      <c r="K92" s="166">
        <f t="shared" si="6"/>
        <v>49.13438</v>
      </c>
      <c r="L92" s="166">
        <f t="shared" si="7"/>
        <v>47.169004799999996</v>
      </c>
      <c r="M92" s="169"/>
      <c r="N92" s="166" t="s">
        <v>206</v>
      </c>
      <c r="O92" s="166" t="s">
        <v>599</v>
      </c>
      <c r="P92" s="169">
        <v>69</v>
      </c>
    </row>
    <row r="93" spans="1:16" x14ac:dyDescent="0.35">
      <c r="A93" s="189" t="s">
        <v>106</v>
      </c>
      <c r="B93" s="163" t="s">
        <v>767</v>
      </c>
      <c r="C93" s="164" t="s">
        <v>766</v>
      </c>
      <c r="D93" s="164" t="s">
        <v>64</v>
      </c>
      <c r="E93" s="164" t="s">
        <v>92</v>
      </c>
      <c r="F93" s="165" t="s">
        <v>709</v>
      </c>
      <c r="G93" s="166" t="s">
        <v>957</v>
      </c>
      <c r="H93" s="166">
        <v>125</v>
      </c>
      <c r="I93" s="166">
        <f t="shared" si="4"/>
        <v>53.750000000000007</v>
      </c>
      <c r="J93" s="166">
        <f t="shared" si="5"/>
        <v>51.062500000000007</v>
      </c>
      <c r="K93" s="166">
        <f t="shared" si="6"/>
        <v>49.530625000000008</v>
      </c>
      <c r="L93" s="166">
        <f t="shared" si="7"/>
        <v>47.549400000000006</v>
      </c>
      <c r="M93" s="169"/>
      <c r="N93" s="166" t="s">
        <v>207</v>
      </c>
      <c r="O93" s="166" t="s">
        <v>207</v>
      </c>
      <c r="P93" s="169">
        <v>72</v>
      </c>
    </row>
    <row r="94" spans="1:16" x14ac:dyDescent="0.35">
      <c r="A94" s="189" t="s">
        <v>106</v>
      </c>
      <c r="B94" s="163" t="s">
        <v>769</v>
      </c>
      <c r="C94" s="164" t="s">
        <v>130</v>
      </c>
      <c r="D94" s="164" t="s">
        <v>770</v>
      </c>
      <c r="E94" s="164" t="s">
        <v>124</v>
      </c>
      <c r="F94" s="165" t="s">
        <v>709</v>
      </c>
      <c r="G94" s="166" t="s">
        <v>957</v>
      </c>
      <c r="H94" s="166">
        <v>131</v>
      </c>
      <c r="I94" s="166">
        <f t="shared" si="4"/>
        <v>56.330000000000005</v>
      </c>
      <c r="J94" s="166">
        <f t="shared" si="5"/>
        <v>53.513500000000001</v>
      </c>
      <c r="K94" s="166">
        <f t="shared" si="6"/>
        <v>51.908094999999996</v>
      </c>
      <c r="L94" s="166">
        <f t="shared" si="7"/>
        <v>49.831771199999991</v>
      </c>
      <c r="M94" s="169"/>
      <c r="N94" s="166" t="s">
        <v>207</v>
      </c>
      <c r="O94" s="166" t="s">
        <v>207</v>
      </c>
      <c r="P94" s="169">
        <v>71</v>
      </c>
    </row>
    <row r="95" spans="1:16" x14ac:dyDescent="0.35">
      <c r="A95" s="189" t="s">
        <v>106</v>
      </c>
      <c r="B95" s="163" t="s">
        <v>771</v>
      </c>
      <c r="C95" s="164" t="s">
        <v>130</v>
      </c>
      <c r="D95" s="164" t="s">
        <v>42</v>
      </c>
      <c r="E95" s="164"/>
      <c r="F95" s="165" t="s">
        <v>752</v>
      </c>
      <c r="G95" s="166"/>
      <c r="H95" s="166">
        <v>155</v>
      </c>
      <c r="I95" s="166">
        <f t="shared" si="4"/>
        <v>66.650000000000006</v>
      </c>
      <c r="J95" s="166">
        <f t="shared" si="5"/>
        <v>63.317500000000003</v>
      </c>
      <c r="K95" s="166">
        <f t="shared" si="6"/>
        <v>61.417974999999998</v>
      </c>
      <c r="L95" s="166">
        <f t="shared" si="7"/>
        <v>58.961255999999999</v>
      </c>
      <c r="M95" s="169"/>
      <c r="N95" s="166" t="s">
        <v>207</v>
      </c>
      <c r="O95" s="166" t="s">
        <v>599</v>
      </c>
      <c r="P95" s="169">
        <v>69</v>
      </c>
    </row>
    <row r="96" spans="1:16" x14ac:dyDescent="0.35">
      <c r="A96" s="189" t="s">
        <v>106</v>
      </c>
      <c r="B96" s="163">
        <v>7350011</v>
      </c>
      <c r="C96" s="164" t="s">
        <v>130</v>
      </c>
      <c r="D96" s="164" t="s">
        <v>42</v>
      </c>
      <c r="E96" s="164"/>
      <c r="F96" s="165" t="s">
        <v>772</v>
      </c>
      <c r="G96" s="166"/>
      <c r="H96" s="166">
        <v>155</v>
      </c>
      <c r="I96" s="166">
        <f t="shared" si="4"/>
        <v>66.650000000000006</v>
      </c>
      <c r="J96" s="166">
        <f t="shared" si="5"/>
        <v>63.317500000000003</v>
      </c>
      <c r="K96" s="166">
        <f t="shared" si="6"/>
        <v>61.417974999999998</v>
      </c>
      <c r="L96" s="166">
        <f t="shared" si="7"/>
        <v>58.961255999999999</v>
      </c>
      <c r="M96" s="169"/>
      <c r="N96" s="166" t="s">
        <v>207</v>
      </c>
      <c r="O96" s="166" t="s">
        <v>209</v>
      </c>
      <c r="P96" s="169">
        <v>67</v>
      </c>
    </row>
    <row r="97" spans="1:16" x14ac:dyDescent="0.35">
      <c r="A97" s="189" t="s">
        <v>106</v>
      </c>
      <c r="B97" s="163" t="s">
        <v>773</v>
      </c>
      <c r="C97" s="164" t="s">
        <v>130</v>
      </c>
      <c r="D97" s="164" t="s">
        <v>774</v>
      </c>
      <c r="E97" s="164" t="s">
        <v>92</v>
      </c>
      <c r="F97" s="165" t="s">
        <v>752</v>
      </c>
      <c r="G97" s="166"/>
      <c r="H97" s="166">
        <v>158</v>
      </c>
      <c r="I97" s="166">
        <f t="shared" si="4"/>
        <v>67.940000000000012</v>
      </c>
      <c r="J97" s="166">
        <f t="shared" si="5"/>
        <v>64.543000000000006</v>
      </c>
      <c r="K97" s="166">
        <f t="shared" si="6"/>
        <v>62.606710000000007</v>
      </c>
      <c r="L97" s="166">
        <f t="shared" si="7"/>
        <v>60.102441600000006</v>
      </c>
      <c r="M97" s="169"/>
      <c r="N97" s="166" t="s">
        <v>207</v>
      </c>
      <c r="O97" s="166" t="s">
        <v>599</v>
      </c>
      <c r="P97" s="169">
        <v>70</v>
      </c>
    </row>
    <row r="98" spans="1:16" x14ac:dyDescent="0.35">
      <c r="A98" s="189" t="s">
        <v>106</v>
      </c>
      <c r="B98" s="163" t="s">
        <v>775</v>
      </c>
      <c r="C98" s="164" t="s">
        <v>131</v>
      </c>
      <c r="D98" s="164" t="s">
        <v>65</v>
      </c>
      <c r="E98" s="164" t="s">
        <v>92</v>
      </c>
      <c r="F98" s="165" t="s">
        <v>752</v>
      </c>
      <c r="G98" s="166"/>
      <c r="H98" s="166">
        <v>180</v>
      </c>
      <c r="I98" s="166">
        <f t="shared" si="4"/>
        <v>77.400000000000006</v>
      </c>
      <c r="J98" s="166">
        <f t="shared" si="5"/>
        <v>73.53</v>
      </c>
      <c r="K98" s="166">
        <f t="shared" si="6"/>
        <v>71.324100000000001</v>
      </c>
      <c r="L98" s="166">
        <f t="shared" si="7"/>
        <v>68.471136000000001</v>
      </c>
      <c r="M98" s="169"/>
      <c r="N98" s="166" t="s">
        <v>207</v>
      </c>
      <c r="O98" s="166" t="s">
        <v>599</v>
      </c>
      <c r="P98" s="169">
        <v>70</v>
      </c>
    </row>
    <row r="99" spans="1:16" s="3" customFormat="1" ht="14.5" customHeight="1" x14ac:dyDescent="0.25">
      <c r="A99" s="210"/>
      <c r="B99" s="207"/>
      <c r="C99" s="207"/>
      <c r="D99" s="207"/>
      <c r="E99" s="207"/>
      <c r="F99" s="208" t="s">
        <v>113</v>
      </c>
      <c r="G99" s="207"/>
      <c r="H99" s="207"/>
      <c r="I99" s="207"/>
      <c r="J99" s="207"/>
      <c r="K99" s="207"/>
      <c r="L99" s="207"/>
      <c r="M99" s="207"/>
      <c r="N99" s="207"/>
      <c r="O99" s="207"/>
      <c r="P99" s="207"/>
    </row>
    <row r="100" spans="1:16" x14ac:dyDescent="0.35">
      <c r="A100" s="189" t="s">
        <v>106</v>
      </c>
      <c r="B100" s="163" t="s">
        <v>776</v>
      </c>
      <c r="C100" s="164" t="s">
        <v>777</v>
      </c>
      <c r="D100" s="164" t="s">
        <v>480</v>
      </c>
      <c r="E100" s="164"/>
      <c r="F100" s="165" t="s">
        <v>709</v>
      </c>
      <c r="G100" s="166" t="s">
        <v>957</v>
      </c>
      <c r="H100" s="166">
        <v>112</v>
      </c>
      <c r="I100" s="166">
        <f t="shared" si="4"/>
        <v>48.160000000000004</v>
      </c>
      <c r="J100" s="166">
        <f t="shared" si="5"/>
        <v>45.752000000000002</v>
      </c>
      <c r="K100" s="166">
        <f t="shared" si="6"/>
        <v>44.379440000000002</v>
      </c>
      <c r="L100" s="166">
        <f t="shared" si="7"/>
        <v>42.604262400000003</v>
      </c>
      <c r="M100" s="169"/>
      <c r="N100" s="166" t="s">
        <v>206</v>
      </c>
      <c r="O100" s="166" t="s">
        <v>207</v>
      </c>
      <c r="P100" s="169">
        <v>70</v>
      </c>
    </row>
    <row r="101" spans="1:16" x14ac:dyDescent="0.35">
      <c r="A101" s="189" t="s">
        <v>106</v>
      </c>
      <c r="B101" s="163" t="s">
        <v>778</v>
      </c>
      <c r="C101" s="164" t="s">
        <v>133</v>
      </c>
      <c r="D101" s="164" t="s">
        <v>38</v>
      </c>
      <c r="E101" s="164"/>
      <c r="F101" s="165" t="s">
        <v>709</v>
      </c>
      <c r="G101" s="166" t="s">
        <v>957</v>
      </c>
      <c r="H101" s="166">
        <v>112</v>
      </c>
      <c r="I101" s="166">
        <f t="shared" si="4"/>
        <v>48.160000000000004</v>
      </c>
      <c r="J101" s="166">
        <f t="shared" si="5"/>
        <v>45.752000000000002</v>
      </c>
      <c r="K101" s="166">
        <f t="shared" si="6"/>
        <v>44.379440000000002</v>
      </c>
      <c r="L101" s="166">
        <f t="shared" si="7"/>
        <v>42.604262400000003</v>
      </c>
      <c r="M101" s="169"/>
      <c r="N101" s="166" t="s">
        <v>207</v>
      </c>
      <c r="O101" s="166" t="s">
        <v>207</v>
      </c>
      <c r="P101" s="169">
        <v>70</v>
      </c>
    </row>
    <row r="102" spans="1:16" x14ac:dyDescent="0.35">
      <c r="A102" s="189" t="s">
        <v>106</v>
      </c>
      <c r="B102" s="163" t="s">
        <v>779</v>
      </c>
      <c r="C102" s="164" t="s">
        <v>133</v>
      </c>
      <c r="D102" s="164" t="s">
        <v>780</v>
      </c>
      <c r="E102" s="164"/>
      <c r="F102" s="165" t="s">
        <v>752</v>
      </c>
      <c r="G102" s="166"/>
      <c r="H102" s="166">
        <v>114</v>
      </c>
      <c r="I102" s="166">
        <f t="shared" si="4"/>
        <v>49.02</v>
      </c>
      <c r="J102" s="166">
        <f t="shared" si="5"/>
        <v>46.569000000000003</v>
      </c>
      <c r="K102" s="166">
        <f t="shared" si="6"/>
        <v>45.171930000000003</v>
      </c>
      <c r="L102" s="166">
        <f t="shared" si="7"/>
        <v>43.365052800000001</v>
      </c>
      <c r="M102" s="169"/>
      <c r="N102" s="166" t="s">
        <v>206</v>
      </c>
      <c r="O102" s="166" t="s">
        <v>599</v>
      </c>
      <c r="P102" s="169">
        <v>68</v>
      </c>
    </row>
    <row r="103" spans="1:16" x14ac:dyDescent="0.35">
      <c r="A103" s="189" t="s">
        <v>106</v>
      </c>
      <c r="B103" s="163" t="s">
        <v>781</v>
      </c>
      <c r="C103" s="164" t="s">
        <v>134</v>
      </c>
      <c r="D103" s="164" t="s">
        <v>63</v>
      </c>
      <c r="E103" s="164"/>
      <c r="F103" s="165" t="s">
        <v>709</v>
      </c>
      <c r="G103" s="166" t="s">
        <v>957</v>
      </c>
      <c r="H103" s="166">
        <v>117</v>
      </c>
      <c r="I103" s="166">
        <f t="shared" si="4"/>
        <v>50.31</v>
      </c>
      <c r="J103" s="166">
        <f t="shared" si="5"/>
        <v>47.794499999999999</v>
      </c>
      <c r="K103" s="166">
        <f t="shared" si="6"/>
        <v>46.360664999999997</v>
      </c>
      <c r="L103" s="166">
        <f t="shared" si="7"/>
        <v>44.506238399999994</v>
      </c>
      <c r="M103" s="169"/>
      <c r="N103" s="166" t="s">
        <v>207</v>
      </c>
      <c r="O103" s="166" t="s">
        <v>207</v>
      </c>
      <c r="P103" s="169">
        <v>71</v>
      </c>
    </row>
    <row r="104" spans="1:16" x14ac:dyDescent="0.35">
      <c r="A104" s="189" t="s">
        <v>106</v>
      </c>
      <c r="B104" s="163" t="s">
        <v>782</v>
      </c>
      <c r="C104" s="164" t="s">
        <v>134</v>
      </c>
      <c r="D104" s="164" t="s">
        <v>783</v>
      </c>
      <c r="E104" s="164"/>
      <c r="F104" s="165" t="s">
        <v>752</v>
      </c>
      <c r="G104" s="166"/>
      <c r="H104" s="166">
        <v>118</v>
      </c>
      <c r="I104" s="166">
        <f t="shared" si="4"/>
        <v>50.740000000000009</v>
      </c>
      <c r="J104" s="166">
        <f t="shared" si="5"/>
        <v>48.203000000000003</v>
      </c>
      <c r="K104" s="166">
        <f t="shared" si="6"/>
        <v>46.756910000000005</v>
      </c>
      <c r="L104" s="166">
        <f t="shared" si="7"/>
        <v>44.886633600000003</v>
      </c>
      <c r="M104" s="169"/>
      <c r="N104" s="166" t="s">
        <v>206</v>
      </c>
      <c r="O104" s="166" t="s">
        <v>599</v>
      </c>
      <c r="P104" s="169">
        <v>69</v>
      </c>
    </row>
    <row r="105" spans="1:16" x14ac:dyDescent="0.35">
      <c r="A105" s="189" t="s">
        <v>106</v>
      </c>
      <c r="B105" s="163" t="s">
        <v>992</v>
      </c>
      <c r="C105" s="164" t="s">
        <v>993</v>
      </c>
      <c r="D105" s="164" t="s">
        <v>994</v>
      </c>
      <c r="E105" s="164"/>
      <c r="F105" s="165" t="s">
        <v>752</v>
      </c>
      <c r="G105" s="166" t="s">
        <v>995</v>
      </c>
      <c r="H105" s="166">
        <v>137</v>
      </c>
      <c r="I105" s="166">
        <f t="shared" si="4"/>
        <v>58.910000000000004</v>
      </c>
      <c r="J105" s="166">
        <f t="shared" si="5"/>
        <v>55.964500000000001</v>
      </c>
      <c r="K105" s="166">
        <f t="shared" si="6"/>
        <v>54.285564999999998</v>
      </c>
      <c r="L105" s="166">
        <f t="shared" si="7"/>
        <v>52.114142399999999</v>
      </c>
      <c r="M105" s="169"/>
      <c r="N105" s="166" t="s">
        <v>583</v>
      </c>
      <c r="O105" s="166" t="s">
        <v>583</v>
      </c>
      <c r="P105" s="169" t="s">
        <v>583</v>
      </c>
    </row>
    <row r="106" spans="1:16" x14ac:dyDescent="0.35">
      <c r="A106" s="189" t="s">
        <v>106</v>
      </c>
      <c r="B106" s="163" t="s">
        <v>784</v>
      </c>
      <c r="C106" s="164" t="s">
        <v>135</v>
      </c>
      <c r="D106" s="164" t="s">
        <v>493</v>
      </c>
      <c r="E106" s="164"/>
      <c r="F106" s="165" t="s">
        <v>752</v>
      </c>
      <c r="G106" s="166"/>
      <c r="H106" s="166">
        <v>138</v>
      </c>
      <c r="I106" s="166">
        <f t="shared" si="4"/>
        <v>59.34</v>
      </c>
      <c r="J106" s="166">
        <f t="shared" si="5"/>
        <v>56.372999999999998</v>
      </c>
      <c r="K106" s="166">
        <f t="shared" si="6"/>
        <v>54.681809999999999</v>
      </c>
      <c r="L106" s="166">
        <f t="shared" si="7"/>
        <v>52.494537599999994</v>
      </c>
      <c r="M106" s="169"/>
      <c r="N106" s="166" t="s">
        <v>206</v>
      </c>
      <c r="O106" s="166" t="s">
        <v>599</v>
      </c>
      <c r="P106" s="169">
        <v>69</v>
      </c>
    </row>
    <row r="107" spans="1:16" x14ac:dyDescent="0.35">
      <c r="A107" s="189" t="s">
        <v>106</v>
      </c>
      <c r="B107" s="163" t="s">
        <v>785</v>
      </c>
      <c r="C107" s="164" t="s">
        <v>36</v>
      </c>
      <c r="D107" s="164" t="s">
        <v>40</v>
      </c>
      <c r="E107" s="164" t="s">
        <v>124</v>
      </c>
      <c r="F107" s="165" t="s">
        <v>709</v>
      </c>
      <c r="G107" s="166" t="s">
        <v>957</v>
      </c>
      <c r="H107" s="166">
        <v>113</v>
      </c>
      <c r="I107" s="166">
        <f t="shared" si="4"/>
        <v>48.59</v>
      </c>
      <c r="J107" s="166">
        <f t="shared" si="5"/>
        <v>46.160499999999999</v>
      </c>
      <c r="K107" s="166">
        <f t="shared" si="6"/>
        <v>44.775684999999996</v>
      </c>
      <c r="L107" s="166">
        <f t="shared" si="7"/>
        <v>42.984657599999991</v>
      </c>
      <c r="M107" s="169"/>
      <c r="N107" s="166" t="s">
        <v>207</v>
      </c>
      <c r="O107" s="166" t="s">
        <v>207</v>
      </c>
      <c r="P107" s="169">
        <v>71</v>
      </c>
    </row>
    <row r="108" spans="1:16" x14ac:dyDescent="0.35">
      <c r="A108" s="190" t="s">
        <v>106</v>
      </c>
      <c r="B108" s="183" t="s">
        <v>787</v>
      </c>
      <c r="C108" s="184" t="s">
        <v>36</v>
      </c>
      <c r="D108" s="190" t="s">
        <v>73</v>
      </c>
      <c r="E108" s="183"/>
      <c r="F108" s="184" t="s">
        <v>752</v>
      </c>
      <c r="G108" s="184"/>
      <c r="H108" s="185">
        <v>108</v>
      </c>
      <c r="I108" s="185">
        <f>VLOOKUP(B11,[1]Konditionen!$A$152:$J$168,4,FALSE)</f>
        <v>43.9</v>
      </c>
      <c r="J108" s="185">
        <f t="shared" si="5"/>
        <v>41.704999999999998</v>
      </c>
      <c r="K108" s="185">
        <f t="shared" si="6"/>
        <v>40.453849999999996</v>
      </c>
      <c r="L108" s="185">
        <f t="shared" si="7"/>
        <v>38.835695999999992</v>
      </c>
      <c r="M108" s="169">
        <v>4</v>
      </c>
      <c r="N108" s="166" t="s">
        <v>206</v>
      </c>
      <c r="O108" s="166" t="s">
        <v>599</v>
      </c>
      <c r="P108" s="169">
        <v>69</v>
      </c>
    </row>
    <row r="109" spans="1:16" x14ac:dyDescent="0.35">
      <c r="A109" s="189" t="s">
        <v>106</v>
      </c>
      <c r="B109" s="163" t="s">
        <v>789</v>
      </c>
      <c r="C109" s="164" t="s">
        <v>36</v>
      </c>
      <c r="D109" s="164" t="s">
        <v>790</v>
      </c>
      <c r="E109" s="164"/>
      <c r="F109" s="165" t="s">
        <v>752</v>
      </c>
      <c r="G109" s="166"/>
      <c r="H109" s="166">
        <v>107</v>
      </c>
      <c r="I109" s="166">
        <f t="shared" si="4"/>
        <v>46.010000000000005</v>
      </c>
      <c r="J109" s="166">
        <f t="shared" si="5"/>
        <v>43.709500000000006</v>
      </c>
      <c r="K109" s="166">
        <f t="shared" si="6"/>
        <v>42.398215000000008</v>
      </c>
      <c r="L109" s="166">
        <f t="shared" si="7"/>
        <v>40.702286400000006</v>
      </c>
      <c r="M109" s="169"/>
      <c r="N109" s="166" t="s">
        <v>206</v>
      </c>
      <c r="O109" s="166" t="s">
        <v>599</v>
      </c>
      <c r="P109" s="169">
        <v>69</v>
      </c>
    </row>
    <row r="110" spans="1:16" x14ac:dyDescent="0.35">
      <c r="A110" s="189" t="s">
        <v>106</v>
      </c>
      <c r="B110" s="163" t="s">
        <v>786</v>
      </c>
      <c r="C110" s="164" t="s">
        <v>36</v>
      </c>
      <c r="D110" s="164" t="s">
        <v>55</v>
      </c>
      <c r="E110" s="164" t="s">
        <v>92</v>
      </c>
      <c r="F110" s="165" t="s">
        <v>709</v>
      </c>
      <c r="G110" s="166" t="s">
        <v>957</v>
      </c>
      <c r="H110" s="166">
        <v>125</v>
      </c>
      <c r="I110" s="166">
        <f t="shared" si="4"/>
        <v>53.750000000000007</v>
      </c>
      <c r="J110" s="166">
        <f t="shared" si="5"/>
        <v>51.062500000000007</v>
      </c>
      <c r="K110" s="166">
        <f t="shared" si="6"/>
        <v>49.530625000000008</v>
      </c>
      <c r="L110" s="166">
        <f t="shared" si="7"/>
        <v>47.549400000000006</v>
      </c>
      <c r="M110" s="169"/>
      <c r="N110" s="166" t="s">
        <v>207</v>
      </c>
      <c r="O110" s="166" t="s">
        <v>207</v>
      </c>
      <c r="P110" s="169">
        <v>72</v>
      </c>
    </row>
    <row r="111" spans="1:16" x14ac:dyDescent="0.35">
      <c r="A111" s="189" t="s">
        <v>106</v>
      </c>
      <c r="B111" s="163" t="s">
        <v>788</v>
      </c>
      <c r="C111" s="164" t="s">
        <v>36</v>
      </c>
      <c r="D111" s="164" t="s">
        <v>41</v>
      </c>
      <c r="E111" s="164" t="s">
        <v>92</v>
      </c>
      <c r="F111" s="165" t="s">
        <v>752</v>
      </c>
      <c r="G111" s="166"/>
      <c r="H111" s="166">
        <v>124</v>
      </c>
      <c r="I111" s="166">
        <f t="shared" si="4"/>
        <v>53.320000000000007</v>
      </c>
      <c r="J111" s="166">
        <f t="shared" si="5"/>
        <v>50.654000000000003</v>
      </c>
      <c r="K111" s="166">
        <f t="shared" si="6"/>
        <v>49.13438</v>
      </c>
      <c r="L111" s="166">
        <f t="shared" si="7"/>
        <v>47.169004799999996</v>
      </c>
      <c r="M111" s="169"/>
      <c r="N111" s="166" t="s">
        <v>207</v>
      </c>
      <c r="O111" s="166" t="s">
        <v>599</v>
      </c>
      <c r="P111" s="169">
        <v>70</v>
      </c>
    </row>
    <row r="112" spans="1:16" x14ac:dyDescent="0.35">
      <c r="A112" s="189" t="s">
        <v>106</v>
      </c>
      <c r="B112" s="163" t="s">
        <v>791</v>
      </c>
      <c r="C112" s="164" t="s">
        <v>36</v>
      </c>
      <c r="D112" s="164" t="s">
        <v>792</v>
      </c>
      <c r="E112" s="164" t="s">
        <v>92</v>
      </c>
      <c r="F112" s="165" t="s">
        <v>752</v>
      </c>
      <c r="G112" s="166"/>
      <c r="H112" s="166">
        <v>125</v>
      </c>
      <c r="I112" s="166">
        <f t="shared" si="4"/>
        <v>53.750000000000007</v>
      </c>
      <c r="J112" s="166">
        <f t="shared" si="5"/>
        <v>51.062500000000007</v>
      </c>
      <c r="K112" s="166">
        <f t="shared" si="6"/>
        <v>49.530625000000008</v>
      </c>
      <c r="L112" s="166">
        <f t="shared" si="7"/>
        <v>47.549400000000006</v>
      </c>
      <c r="M112" s="169"/>
      <c r="N112" s="166" t="s">
        <v>207</v>
      </c>
      <c r="O112" s="166" t="s">
        <v>599</v>
      </c>
      <c r="P112" s="169">
        <v>70</v>
      </c>
    </row>
    <row r="113" spans="1:16" x14ac:dyDescent="0.35">
      <c r="A113" s="190" t="s">
        <v>106</v>
      </c>
      <c r="B113" s="183" t="s">
        <v>793</v>
      </c>
      <c r="C113" s="184" t="s">
        <v>37</v>
      </c>
      <c r="D113" s="190" t="s">
        <v>39</v>
      </c>
      <c r="E113" s="183"/>
      <c r="F113" s="184" t="s">
        <v>752</v>
      </c>
      <c r="G113" s="184"/>
      <c r="H113" s="185">
        <v>156</v>
      </c>
      <c r="I113" s="185">
        <f>VLOOKUP(B11,[1]Konditionen!$A$152:$J$168,5,FALSE)</f>
        <v>70.488152866242032</v>
      </c>
      <c r="J113" s="185">
        <f t="shared" si="5"/>
        <v>66.96374522292993</v>
      </c>
      <c r="K113" s="185">
        <f t="shared" si="6"/>
        <v>64.954832866242029</v>
      </c>
      <c r="L113" s="185">
        <f t="shared" si="7"/>
        <v>62.356639551592345</v>
      </c>
      <c r="M113" s="169"/>
      <c r="N113" s="166" t="s">
        <v>207</v>
      </c>
      <c r="O113" s="166" t="s">
        <v>599</v>
      </c>
      <c r="P113" s="169">
        <v>69</v>
      </c>
    </row>
    <row r="114" spans="1:16" x14ac:dyDescent="0.35">
      <c r="A114" s="189" t="s">
        <v>106</v>
      </c>
      <c r="B114" s="163" t="s">
        <v>794</v>
      </c>
      <c r="C114" s="164" t="s">
        <v>37</v>
      </c>
      <c r="D114" s="164" t="s">
        <v>795</v>
      </c>
      <c r="E114" s="164"/>
      <c r="F114" s="165" t="s">
        <v>752</v>
      </c>
      <c r="G114" s="166"/>
      <c r="H114" s="166">
        <v>155</v>
      </c>
      <c r="I114" s="166">
        <f t="shared" si="4"/>
        <v>66.650000000000006</v>
      </c>
      <c r="J114" s="166">
        <f t="shared" si="5"/>
        <v>63.317500000000003</v>
      </c>
      <c r="K114" s="166">
        <f t="shared" si="6"/>
        <v>61.417974999999998</v>
      </c>
      <c r="L114" s="166">
        <f t="shared" si="7"/>
        <v>58.961255999999999</v>
      </c>
      <c r="M114" s="169"/>
      <c r="N114" s="166" t="s">
        <v>207</v>
      </c>
      <c r="O114" s="166" t="s">
        <v>599</v>
      </c>
      <c r="P114" s="169">
        <v>69</v>
      </c>
    </row>
    <row r="115" spans="1:16" x14ac:dyDescent="0.35">
      <c r="A115" s="189" t="s">
        <v>106</v>
      </c>
      <c r="B115" s="163" t="s">
        <v>796</v>
      </c>
      <c r="C115" s="164" t="s">
        <v>37</v>
      </c>
      <c r="D115" s="164" t="s">
        <v>797</v>
      </c>
      <c r="E115" s="164" t="s">
        <v>92</v>
      </c>
      <c r="F115" s="165" t="s">
        <v>752</v>
      </c>
      <c r="G115" s="166"/>
      <c r="H115" s="166">
        <v>162</v>
      </c>
      <c r="I115" s="166">
        <f t="shared" si="4"/>
        <v>69.660000000000011</v>
      </c>
      <c r="J115" s="166">
        <f t="shared" si="5"/>
        <v>66.177000000000007</v>
      </c>
      <c r="K115" s="166">
        <f t="shared" si="6"/>
        <v>64.191690000000008</v>
      </c>
      <c r="L115" s="166">
        <f t="shared" si="7"/>
        <v>61.624022400000008</v>
      </c>
      <c r="M115" s="169"/>
      <c r="N115" s="166" t="s">
        <v>207</v>
      </c>
      <c r="O115" s="166" t="s">
        <v>599</v>
      </c>
      <c r="P115" s="169">
        <v>70</v>
      </c>
    </row>
    <row r="116" spans="1:16" x14ac:dyDescent="0.35">
      <c r="A116" s="189" t="s">
        <v>106</v>
      </c>
      <c r="B116" s="163">
        <v>5350115</v>
      </c>
      <c r="C116" s="164" t="s">
        <v>136</v>
      </c>
      <c r="D116" s="164" t="s">
        <v>74</v>
      </c>
      <c r="E116" s="164"/>
      <c r="F116" s="165" t="s">
        <v>752</v>
      </c>
      <c r="G116" s="166"/>
      <c r="H116" s="166">
        <v>174</v>
      </c>
      <c r="I116" s="166">
        <f t="shared" si="4"/>
        <v>74.820000000000007</v>
      </c>
      <c r="J116" s="166">
        <f t="shared" si="5"/>
        <v>71.079000000000008</v>
      </c>
      <c r="K116" s="166">
        <f t="shared" si="6"/>
        <v>68.946629999999999</v>
      </c>
      <c r="L116" s="166">
        <f t="shared" si="7"/>
        <v>66.188764800000001</v>
      </c>
      <c r="M116" s="169"/>
      <c r="N116" s="166" t="s">
        <v>207</v>
      </c>
      <c r="O116" s="166" t="s">
        <v>599</v>
      </c>
      <c r="P116" s="169">
        <v>69</v>
      </c>
    </row>
    <row r="117" spans="1:16" x14ac:dyDescent="0.35">
      <c r="A117" s="189" t="s">
        <v>106</v>
      </c>
      <c r="B117" s="163">
        <v>5350192</v>
      </c>
      <c r="C117" s="164" t="s">
        <v>136</v>
      </c>
      <c r="D117" s="164" t="s">
        <v>798</v>
      </c>
      <c r="E117" s="164" t="s">
        <v>92</v>
      </c>
      <c r="F117" s="165" t="s">
        <v>752</v>
      </c>
      <c r="G117" s="166"/>
      <c r="H117" s="166">
        <v>174</v>
      </c>
      <c r="I117" s="166">
        <f t="shared" si="4"/>
        <v>74.820000000000007</v>
      </c>
      <c r="J117" s="166">
        <f t="shared" si="5"/>
        <v>71.079000000000008</v>
      </c>
      <c r="K117" s="166">
        <f t="shared" si="6"/>
        <v>68.946629999999999</v>
      </c>
      <c r="L117" s="166">
        <f t="shared" si="7"/>
        <v>66.188764800000001</v>
      </c>
      <c r="M117" s="169"/>
      <c r="N117" s="166" t="s">
        <v>207</v>
      </c>
      <c r="O117" s="166" t="s">
        <v>599</v>
      </c>
      <c r="P117" s="169">
        <v>70</v>
      </c>
    </row>
    <row r="118" spans="1:16" x14ac:dyDescent="0.35">
      <c r="A118" s="189" t="s">
        <v>106</v>
      </c>
      <c r="B118" s="163" t="s">
        <v>799</v>
      </c>
      <c r="C118" s="164" t="s">
        <v>800</v>
      </c>
      <c r="D118" s="164" t="s">
        <v>74</v>
      </c>
      <c r="E118" s="164" t="s">
        <v>92</v>
      </c>
      <c r="F118" s="165" t="s">
        <v>752</v>
      </c>
      <c r="G118" s="166"/>
      <c r="H118" s="166">
        <v>184</v>
      </c>
      <c r="I118" s="166">
        <f t="shared" si="4"/>
        <v>79.12</v>
      </c>
      <c r="J118" s="166">
        <f t="shared" si="5"/>
        <v>75.164000000000001</v>
      </c>
      <c r="K118" s="166">
        <f t="shared" si="6"/>
        <v>72.909080000000003</v>
      </c>
      <c r="L118" s="166">
        <f t="shared" si="7"/>
        <v>69.992716799999997</v>
      </c>
      <c r="M118" s="169"/>
      <c r="N118" s="166" t="s">
        <v>207</v>
      </c>
      <c r="O118" s="166" t="s">
        <v>599</v>
      </c>
      <c r="P118" s="169">
        <v>70</v>
      </c>
    </row>
    <row r="119" spans="1:16" x14ac:dyDescent="0.35">
      <c r="A119" s="189" t="s">
        <v>106</v>
      </c>
      <c r="B119" s="163">
        <v>5350011</v>
      </c>
      <c r="C119" s="164" t="s">
        <v>137</v>
      </c>
      <c r="D119" s="164" t="s">
        <v>792</v>
      </c>
      <c r="E119" s="164"/>
      <c r="F119" s="165" t="s">
        <v>752</v>
      </c>
      <c r="G119" s="166"/>
      <c r="H119" s="166">
        <v>181</v>
      </c>
      <c r="I119" s="166">
        <f t="shared" si="4"/>
        <v>77.830000000000013</v>
      </c>
      <c r="J119" s="166">
        <f t="shared" si="5"/>
        <v>73.938500000000005</v>
      </c>
      <c r="K119" s="166">
        <f t="shared" si="6"/>
        <v>71.720345000000009</v>
      </c>
      <c r="L119" s="166">
        <f t="shared" si="7"/>
        <v>68.851531200000011</v>
      </c>
      <c r="M119" s="169"/>
      <c r="N119" s="166" t="s">
        <v>207</v>
      </c>
      <c r="O119" s="166" t="s">
        <v>599</v>
      </c>
      <c r="P119" s="169">
        <v>69</v>
      </c>
    </row>
    <row r="120" spans="1:16" x14ac:dyDescent="0.35">
      <c r="A120" s="189" t="s">
        <v>106</v>
      </c>
      <c r="B120" s="163">
        <v>5350291</v>
      </c>
      <c r="C120" s="164" t="s">
        <v>137</v>
      </c>
      <c r="D120" s="164" t="s">
        <v>801</v>
      </c>
      <c r="E120" s="164"/>
      <c r="F120" s="165" t="s">
        <v>752</v>
      </c>
      <c r="G120" s="166"/>
      <c r="H120" s="166">
        <v>190</v>
      </c>
      <c r="I120" s="166">
        <f t="shared" si="4"/>
        <v>81.7</v>
      </c>
      <c r="J120" s="166">
        <f t="shared" si="5"/>
        <v>77.614999999999995</v>
      </c>
      <c r="K120" s="166">
        <f t="shared" si="6"/>
        <v>75.286549999999991</v>
      </c>
      <c r="L120" s="166">
        <f t="shared" si="7"/>
        <v>72.275087999999982</v>
      </c>
      <c r="M120" s="169"/>
      <c r="N120" s="166" t="s">
        <v>207</v>
      </c>
      <c r="O120" s="166" t="s">
        <v>599</v>
      </c>
      <c r="P120" s="169">
        <v>70</v>
      </c>
    </row>
    <row r="121" spans="1:16" x14ac:dyDescent="0.35">
      <c r="A121" s="189" t="s">
        <v>106</v>
      </c>
      <c r="B121" s="163">
        <v>5350094</v>
      </c>
      <c r="C121" s="164" t="s">
        <v>138</v>
      </c>
      <c r="D121" s="164" t="s">
        <v>803</v>
      </c>
      <c r="E121" s="164" t="s">
        <v>92</v>
      </c>
      <c r="F121" s="165" t="s">
        <v>752</v>
      </c>
      <c r="G121" s="166"/>
      <c r="H121" s="166">
        <v>194</v>
      </c>
      <c r="I121" s="166">
        <f t="shared" si="4"/>
        <v>83.420000000000016</v>
      </c>
      <c r="J121" s="166">
        <f t="shared" si="5"/>
        <v>79.249000000000009</v>
      </c>
      <c r="K121" s="166">
        <f t="shared" si="6"/>
        <v>76.871530000000007</v>
      </c>
      <c r="L121" s="166">
        <f t="shared" si="7"/>
        <v>73.796668800000006</v>
      </c>
      <c r="M121" s="169"/>
      <c r="N121" s="166" t="s">
        <v>207</v>
      </c>
      <c r="O121" s="166" t="s">
        <v>599</v>
      </c>
      <c r="P121" s="169">
        <v>70</v>
      </c>
    </row>
    <row r="122" spans="1:16" x14ac:dyDescent="0.35">
      <c r="A122" s="189" t="s">
        <v>106</v>
      </c>
      <c r="B122" s="163">
        <v>5350013</v>
      </c>
      <c r="C122" s="164" t="s">
        <v>138</v>
      </c>
      <c r="D122" s="164" t="s">
        <v>797</v>
      </c>
      <c r="E122" s="164"/>
      <c r="F122" s="165" t="s">
        <v>752</v>
      </c>
      <c r="G122" s="166" t="s">
        <v>957</v>
      </c>
      <c r="H122" s="166">
        <v>193</v>
      </c>
      <c r="I122" s="166">
        <f t="shared" si="4"/>
        <v>82.990000000000009</v>
      </c>
      <c r="J122" s="166">
        <f t="shared" si="5"/>
        <v>78.840500000000006</v>
      </c>
      <c r="K122" s="166">
        <f t="shared" si="6"/>
        <v>76.475285</v>
      </c>
      <c r="L122" s="166">
        <f t="shared" si="7"/>
        <v>73.416273599999997</v>
      </c>
      <c r="M122" s="169"/>
      <c r="N122" s="166" t="s">
        <v>207</v>
      </c>
      <c r="O122" s="166" t="s">
        <v>599</v>
      </c>
      <c r="P122" s="169">
        <v>69</v>
      </c>
    </row>
    <row r="123" spans="1:16" x14ac:dyDescent="0.35">
      <c r="A123" s="189" t="s">
        <v>106</v>
      </c>
      <c r="B123" s="163">
        <v>5350113</v>
      </c>
      <c r="C123" s="164" t="s">
        <v>138</v>
      </c>
      <c r="D123" s="164" t="s">
        <v>802</v>
      </c>
      <c r="E123" s="164"/>
      <c r="F123" s="165" t="s">
        <v>752</v>
      </c>
      <c r="G123" s="166"/>
      <c r="H123" s="166">
        <v>193</v>
      </c>
      <c r="I123" s="166">
        <f t="shared" si="4"/>
        <v>82.990000000000009</v>
      </c>
      <c r="J123" s="166">
        <f t="shared" si="5"/>
        <v>78.840500000000006</v>
      </c>
      <c r="K123" s="166">
        <f t="shared" si="6"/>
        <v>76.475285</v>
      </c>
      <c r="L123" s="166">
        <f t="shared" si="7"/>
        <v>73.416273599999997</v>
      </c>
      <c r="M123" s="169"/>
      <c r="N123" s="166" t="s">
        <v>207</v>
      </c>
      <c r="O123" s="166" t="s">
        <v>599</v>
      </c>
      <c r="P123" s="169">
        <v>69</v>
      </c>
    </row>
    <row r="124" spans="1:16" x14ac:dyDescent="0.35">
      <c r="A124" s="189" t="s">
        <v>106</v>
      </c>
      <c r="B124" s="163">
        <v>5350295</v>
      </c>
      <c r="C124" s="164" t="s">
        <v>166</v>
      </c>
      <c r="D124" s="164" t="s">
        <v>841</v>
      </c>
      <c r="E124" s="164" t="s">
        <v>92</v>
      </c>
      <c r="F124" s="165" t="s">
        <v>752</v>
      </c>
      <c r="G124" s="166" t="s">
        <v>995</v>
      </c>
      <c r="H124" s="166">
        <v>195</v>
      </c>
      <c r="I124" s="166">
        <f t="shared" si="4"/>
        <v>83.850000000000009</v>
      </c>
      <c r="J124" s="166">
        <f t="shared" si="5"/>
        <v>79.657499999999999</v>
      </c>
      <c r="K124" s="166">
        <f t="shared" si="6"/>
        <v>77.267775</v>
      </c>
      <c r="L124" s="166">
        <f t="shared" si="7"/>
        <v>74.177064000000001</v>
      </c>
      <c r="M124" s="169"/>
      <c r="N124" s="166" t="s">
        <v>583</v>
      </c>
      <c r="O124" s="166" t="s">
        <v>583</v>
      </c>
      <c r="P124" s="169" t="s">
        <v>583</v>
      </c>
    </row>
    <row r="125" spans="1:16" s="3" customFormat="1" ht="14.5" customHeight="1" x14ac:dyDescent="0.25">
      <c r="A125" s="210"/>
      <c r="B125" s="207"/>
      <c r="C125" s="207"/>
      <c r="D125" s="207"/>
      <c r="E125" s="207"/>
      <c r="F125" s="208" t="s">
        <v>139</v>
      </c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</row>
    <row r="126" spans="1:16" x14ac:dyDescent="0.35">
      <c r="A126" s="189" t="s">
        <v>106</v>
      </c>
      <c r="B126" s="163" t="s">
        <v>804</v>
      </c>
      <c r="C126" s="164" t="s">
        <v>102</v>
      </c>
      <c r="D126" s="164" t="s">
        <v>780</v>
      </c>
      <c r="E126" s="164"/>
      <c r="F126" s="165" t="s">
        <v>752</v>
      </c>
      <c r="G126" s="166"/>
      <c r="H126" s="166">
        <v>86</v>
      </c>
      <c r="I126" s="166">
        <f t="shared" si="4"/>
        <v>36.980000000000004</v>
      </c>
      <c r="J126" s="166">
        <f t="shared" si="5"/>
        <v>35.131</v>
      </c>
      <c r="K126" s="166">
        <f t="shared" si="6"/>
        <v>34.077069999999999</v>
      </c>
      <c r="L126" s="166">
        <f t="shared" si="7"/>
        <v>32.713987199999998</v>
      </c>
      <c r="M126" s="169"/>
      <c r="N126" s="166" t="s">
        <v>206</v>
      </c>
      <c r="O126" s="166" t="s">
        <v>599</v>
      </c>
      <c r="P126" s="169">
        <v>69</v>
      </c>
    </row>
    <row r="127" spans="1:16" x14ac:dyDescent="0.35">
      <c r="A127" s="189" t="s">
        <v>106</v>
      </c>
      <c r="B127" s="163" t="s">
        <v>805</v>
      </c>
      <c r="C127" s="164" t="s">
        <v>806</v>
      </c>
      <c r="D127" s="164" t="s">
        <v>764</v>
      </c>
      <c r="E127" s="164" t="s">
        <v>92</v>
      </c>
      <c r="F127" s="165" t="s">
        <v>752</v>
      </c>
      <c r="G127" s="166"/>
      <c r="H127" s="166">
        <v>152</v>
      </c>
      <c r="I127" s="166">
        <f t="shared" si="4"/>
        <v>65.360000000000014</v>
      </c>
      <c r="J127" s="166">
        <f t="shared" si="5"/>
        <v>62.092000000000013</v>
      </c>
      <c r="K127" s="166">
        <f t="shared" si="6"/>
        <v>60.229240000000011</v>
      </c>
      <c r="L127" s="166">
        <f t="shared" si="7"/>
        <v>57.820070400000006</v>
      </c>
      <c r="M127" s="169"/>
      <c r="N127" s="166" t="s">
        <v>206</v>
      </c>
      <c r="O127" s="166" t="s">
        <v>599</v>
      </c>
      <c r="P127" s="169">
        <v>70</v>
      </c>
    </row>
    <row r="128" spans="1:16" x14ac:dyDescent="0.35">
      <c r="A128" s="189" t="s">
        <v>106</v>
      </c>
      <c r="B128" s="163" t="s">
        <v>807</v>
      </c>
      <c r="C128" s="164" t="s">
        <v>808</v>
      </c>
      <c r="D128" s="164" t="s">
        <v>493</v>
      </c>
      <c r="E128" s="164"/>
      <c r="F128" s="165" t="s">
        <v>752</v>
      </c>
      <c r="G128" s="166"/>
      <c r="H128" s="166">
        <v>142</v>
      </c>
      <c r="I128" s="166">
        <f t="shared" si="4"/>
        <v>61.060000000000009</v>
      </c>
      <c r="J128" s="166">
        <f t="shared" si="5"/>
        <v>58.007000000000005</v>
      </c>
      <c r="K128" s="166">
        <f t="shared" si="6"/>
        <v>56.26679</v>
      </c>
      <c r="L128" s="166">
        <f t="shared" si="7"/>
        <v>54.016118399999996</v>
      </c>
      <c r="M128" s="169"/>
      <c r="N128" s="166" t="s">
        <v>206</v>
      </c>
      <c r="O128" s="166" t="s">
        <v>599</v>
      </c>
      <c r="P128" s="169">
        <v>69</v>
      </c>
    </row>
    <row r="129" spans="1:16" x14ac:dyDescent="0.35">
      <c r="A129" s="189" t="s">
        <v>106</v>
      </c>
      <c r="B129" s="163" t="s">
        <v>809</v>
      </c>
      <c r="C129" s="164" t="s">
        <v>808</v>
      </c>
      <c r="D129" s="164" t="s">
        <v>810</v>
      </c>
      <c r="E129" s="164"/>
      <c r="F129" s="165" t="s">
        <v>752</v>
      </c>
      <c r="G129" s="166"/>
      <c r="H129" s="166">
        <v>142</v>
      </c>
      <c r="I129" s="166">
        <f t="shared" si="4"/>
        <v>61.060000000000009</v>
      </c>
      <c r="J129" s="166">
        <f t="shared" si="5"/>
        <v>58.007000000000005</v>
      </c>
      <c r="K129" s="166">
        <f t="shared" si="6"/>
        <v>56.26679</v>
      </c>
      <c r="L129" s="166">
        <f t="shared" si="7"/>
        <v>54.016118399999996</v>
      </c>
      <c r="M129" s="169"/>
      <c r="N129" s="166" t="s">
        <v>206</v>
      </c>
      <c r="O129" s="166" t="s">
        <v>599</v>
      </c>
      <c r="P129" s="169">
        <v>69</v>
      </c>
    </row>
    <row r="130" spans="1:16" x14ac:dyDescent="0.35">
      <c r="A130" s="189" t="s">
        <v>106</v>
      </c>
      <c r="B130" s="163" t="s">
        <v>811</v>
      </c>
      <c r="C130" s="164" t="s">
        <v>812</v>
      </c>
      <c r="D130" s="164" t="s">
        <v>813</v>
      </c>
      <c r="E130" s="164"/>
      <c r="F130" s="165" t="s">
        <v>752</v>
      </c>
      <c r="G130" s="166"/>
      <c r="H130" s="166">
        <v>163</v>
      </c>
      <c r="I130" s="166">
        <f t="shared" si="4"/>
        <v>70.09</v>
      </c>
      <c r="J130" s="166">
        <f t="shared" si="5"/>
        <v>66.585499999999996</v>
      </c>
      <c r="K130" s="166">
        <f t="shared" si="6"/>
        <v>64.587934999999987</v>
      </c>
      <c r="L130" s="166">
        <f t="shared" si="7"/>
        <v>62.004417599999982</v>
      </c>
      <c r="M130" s="169"/>
      <c r="N130" s="166" t="s">
        <v>206</v>
      </c>
      <c r="O130" s="166" t="s">
        <v>599</v>
      </c>
      <c r="P130" s="169">
        <v>69</v>
      </c>
    </row>
    <row r="131" spans="1:16" x14ac:dyDescent="0.35">
      <c r="A131" s="189" t="s">
        <v>106</v>
      </c>
      <c r="B131" s="163" t="s">
        <v>814</v>
      </c>
      <c r="C131" s="164" t="s">
        <v>103</v>
      </c>
      <c r="D131" s="164" t="s">
        <v>815</v>
      </c>
      <c r="E131" s="164"/>
      <c r="F131" s="165" t="s">
        <v>752</v>
      </c>
      <c r="G131" s="166"/>
      <c r="H131" s="166">
        <v>177</v>
      </c>
      <c r="I131" s="166">
        <f t="shared" si="4"/>
        <v>76.110000000000014</v>
      </c>
      <c r="J131" s="166">
        <f t="shared" si="5"/>
        <v>72.304500000000004</v>
      </c>
      <c r="K131" s="166">
        <f t="shared" si="6"/>
        <v>70.135365000000007</v>
      </c>
      <c r="L131" s="166">
        <f t="shared" si="7"/>
        <v>67.329950400000001</v>
      </c>
      <c r="M131" s="169"/>
      <c r="N131" s="166" t="s">
        <v>206</v>
      </c>
      <c r="O131" s="166" t="s">
        <v>599</v>
      </c>
      <c r="P131" s="169">
        <v>69</v>
      </c>
    </row>
    <row r="132" spans="1:16" x14ac:dyDescent="0.35">
      <c r="A132" s="189" t="s">
        <v>106</v>
      </c>
      <c r="B132" s="163" t="s">
        <v>816</v>
      </c>
      <c r="C132" s="164" t="s">
        <v>103</v>
      </c>
      <c r="D132" s="164" t="s">
        <v>795</v>
      </c>
      <c r="E132" s="164"/>
      <c r="F132" s="165" t="s">
        <v>752</v>
      </c>
      <c r="G132" s="166"/>
      <c r="H132" s="166">
        <v>179</v>
      </c>
      <c r="I132" s="166">
        <f t="shared" si="4"/>
        <v>76.970000000000013</v>
      </c>
      <c r="J132" s="166">
        <f t="shared" si="5"/>
        <v>73.121500000000012</v>
      </c>
      <c r="K132" s="166">
        <f t="shared" si="6"/>
        <v>70.927855000000008</v>
      </c>
      <c r="L132" s="166">
        <f t="shared" si="7"/>
        <v>68.090740800000006</v>
      </c>
      <c r="M132" s="169"/>
      <c r="N132" s="166" t="s">
        <v>207</v>
      </c>
      <c r="O132" s="166" t="s">
        <v>599</v>
      </c>
      <c r="P132" s="169">
        <v>70</v>
      </c>
    </row>
    <row r="133" spans="1:16" x14ac:dyDescent="0.35">
      <c r="A133" s="189" t="s">
        <v>106</v>
      </c>
      <c r="B133" s="163" t="s">
        <v>817</v>
      </c>
      <c r="C133" s="164" t="s">
        <v>140</v>
      </c>
      <c r="D133" s="164" t="s">
        <v>790</v>
      </c>
      <c r="E133" s="164"/>
      <c r="F133" s="165" t="s">
        <v>752</v>
      </c>
      <c r="G133" s="166"/>
      <c r="H133" s="166">
        <v>180</v>
      </c>
      <c r="I133" s="166">
        <f t="shared" si="4"/>
        <v>77.400000000000006</v>
      </c>
      <c r="J133" s="166">
        <f t="shared" si="5"/>
        <v>73.53</v>
      </c>
      <c r="K133" s="166">
        <f t="shared" si="6"/>
        <v>71.324100000000001</v>
      </c>
      <c r="L133" s="166">
        <f t="shared" si="7"/>
        <v>68.471136000000001</v>
      </c>
      <c r="M133" s="169"/>
      <c r="N133" s="166" t="s">
        <v>206</v>
      </c>
      <c r="O133" s="166" t="s">
        <v>599</v>
      </c>
      <c r="P133" s="169">
        <v>69</v>
      </c>
    </row>
    <row r="134" spans="1:16" x14ac:dyDescent="0.35">
      <c r="A134" s="189" t="s">
        <v>106</v>
      </c>
      <c r="B134" s="163" t="s">
        <v>818</v>
      </c>
      <c r="C134" s="164" t="s">
        <v>140</v>
      </c>
      <c r="D134" s="164" t="s">
        <v>819</v>
      </c>
      <c r="E134" s="164" t="s">
        <v>92</v>
      </c>
      <c r="F134" s="165" t="s">
        <v>752</v>
      </c>
      <c r="G134" s="166"/>
      <c r="H134" s="166">
        <v>190</v>
      </c>
      <c r="I134" s="166">
        <f t="shared" si="4"/>
        <v>81.7</v>
      </c>
      <c r="J134" s="166">
        <f t="shared" si="5"/>
        <v>77.614999999999995</v>
      </c>
      <c r="K134" s="166">
        <f t="shared" si="6"/>
        <v>75.286549999999991</v>
      </c>
      <c r="L134" s="166">
        <f t="shared" si="7"/>
        <v>72.275087999999982</v>
      </c>
      <c r="M134" s="169"/>
      <c r="N134" s="166" t="s">
        <v>207</v>
      </c>
      <c r="O134" s="166" t="s">
        <v>599</v>
      </c>
      <c r="P134" s="169">
        <v>70</v>
      </c>
    </row>
    <row r="135" spans="1:16" x14ac:dyDescent="0.35">
      <c r="A135" s="189" t="s">
        <v>106</v>
      </c>
      <c r="B135" s="163">
        <v>5350095</v>
      </c>
      <c r="C135" s="164" t="s">
        <v>141</v>
      </c>
      <c r="D135" s="164" t="s">
        <v>801</v>
      </c>
      <c r="E135" s="164" t="s">
        <v>92</v>
      </c>
      <c r="F135" s="165" t="s">
        <v>752</v>
      </c>
      <c r="G135" s="166"/>
      <c r="H135" s="166">
        <v>201</v>
      </c>
      <c r="I135" s="166">
        <f t="shared" si="4"/>
        <v>86.43</v>
      </c>
      <c r="J135" s="166">
        <f t="shared" si="5"/>
        <v>82.108500000000006</v>
      </c>
      <c r="K135" s="166">
        <f t="shared" si="6"/>
        <v>79.645245000000003</v>
      </c>
      <c r="L135" s="166">
        <f t="shared" si="7"/>
        <v>76.459435200000001</v>
      </c>
      <c r="M135" s="169"/>
      <c r="N135" s="166" t="s">
        <v>207</v>
      </c>
      <c r="O135" s="166" t="s">
        <v>599</v>
      </c>
      <c r="P135" s="169">
        <v>70</v>
      </c>
    </row>
    <row r="136" spans="1:16" x14ac:dyDescent="0.35">
      <c r="A136" s="189" t="s">
        <v>106</v>
      </c>
      <c r="B136" s="163">
        <v>5350194</v>
      </c>
      <c r="C136" s="164" t="s">
        <v>141</v>
      </c>
      <c r="D136" s="164" t="s">
        <v>820</v>
      </c>
      <c r="E136" s="164" t="s">
        <v>92</v>
      </c>
      <c r="F136" s="165" t="s">
        <v>752</v>
      </c>
      <c r="G136" s="166"/>
      <c r="H136" s="166">
        <v>201</v>
      </c>
      <c r="I136" s="166">
        <f t="shared" si="4"/>
        <v>86.43</v>
      </c>
      <c r="J136" s="166">
        <f t="shared" si="5"/>
        <v>82.108500000000006</v>
      </c>
      <c r="K136" s="166">
        <f t="shared" si="6"/>
        <v>79.645245000000003</v>
      </c>
      <c r="L136" s="166">
        <f t="shared" si="7"/>
        <v>76.459435200000001</v>
      </c>
      <c r="M136" s="169"/>
      <c r="N136" s="166" t="s">
        <v>207</v>
      </c>
      <c r="O136" s="166" t="s">
        <v>599</v>
      </c>
      <c r="P136" s="169">
        <v>70</v>
      </c>
    </row>
    <row r="137" spans="1:16" s="3" customFormat="1" ht="14.5" customHeight="1" x14ac:dyDescent="0.25">
      <c r="A137" s="210"/>
      <c r="B137" s="207"/>
      <c r="C137" s="207"/>
      <c r="D137" s="207"/>
      <c r="E137" s="207"/>
      <c r="F137" s="208" t="s">
        <v>142</v>
      </c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</row>
    <row r="138" spans="1:16" x14ac:dyDescent="0.35">
      <c r="A138" s="189" t="s">
        <v>106</v>
      </c>
      <c r="B138" s="163" t="s">
        <v>821</v>
      </c>
      <c r="C138" s="164" t="s">
        <v>822</v>
      </c>
      <c r="D138" s="164" t="s">
        <v>489</v>
      </c>
      <c r="E138" s="164" t="s">
        <v>92</v>
      </c>
      <c r="F138" s="165" t="s">
        <v>752</v>
      </c>
      <c r="G138" s="166"/>
      <c r="H138" s="166">
        <v>120</v>
      </c>
      <c r="I138" s="166">
        <f t="shared" si="4"/>
        <v>51.600000000000009</v>
      </c>
      <c r="J138" s="166">
        <f t="shared" si="5"/>
        <v>49.02</v>
      </c>
      <c r="K138" s="166">
        <f t="shared" si="6"/>
        <v>47.549399999999999</v>
      </c>
      <c r="L138" s="166">
        <f t="shared" si="7"/>
        <v>45.647423999999994</v>
      </c>
      <c r="M138" s="169"/>
      <c r="N138" s="166" t="s">
        <v>206</v>
      </c>
      <c r="O138" s="166" t="s">
        <v>599</v>
      </c>
      <c r="P138" s="169">
        <v>70</v>
      </c>
    </row>
    <row r="139" spans="1:16" x14ac:dyDescent="0.35">
      <c r="A139" s="189" t="s">
        <v>106</v>
      </c>
      <c r="B139" s="163" t="s">
        <v>823</v>
      </c>
      <c r="C139" s="164" t="s">
        <v>824</v>
      </c>
      <c r="D139" s="164" t="s">
        <v>825</v>
      </c>
      <c r="E139" s="164"/>
      <c r="F139" s="165" t="s">
        <v>752</v>
      </c>
      <c r="G139" s="166"/>
      <c r="H139" s="166">
        <v>138</v>
      </c>
      <c r="I139" s="166">
        <f t="shared" si="4"/>
        <v>59.34</v>
      </c>
      <c r="J139" s="166">
        <f t="shared" si="5"/>
        <v>56.372999999999998</v>
      </c>
      <c r="K139" s="166">
        <f t="shared" si="6"/>
        <v>54.681809999999999</v>
      </c>
      <c r="L139" s="166">
        <f t="shared" si="7"/>
        <v>52.494537599999994</v>
      </c>
      <c r="M139" s="169"/>
      <c r="N139" s="166" t="s">
        <v>206</v>
      </c>
      <c r="O139" s="166" t="s">
        <v>599</v>
      </c>
      <c r="P139" s="169">
        <v>69</v>
      </c>
    </row>
    <row r="140" spans="1:16" x14ac:dyDescent="0.35">
      <c r="A140" s="189" t="s">
        <v>106</v>
      </c>
      <c r="B140" s="163" t="s">
        <v>826</v>
      </c>
      <c r="C140" s="164" t="s">
        <v>824</v>
      </c>
      <c r="D140" s="164" t="s">
        <v>810</v>
      </c>
      <c r="E140" s="164" t="s">
        <v>92</v>
      </c>
      <c r="F140" s="165" t="s">
        <v>752</v>
      </c>
      <c r="G140" s="166"/>
      <c r="H140" s="166">
        <v>140</v>
      </c>
      <c r="I140" s="166">
        <f t="shared" si="4"/>
        <v>60.20000000000001</v>
      </c>
      <c r="J140" s="166">
        <f t="shared" si="5"/>
        <v>57.190000000000005</v>
      </c>
      <c r="K140" s="166">
        <f t="shared" si="6"/>
        <v>55.474300000000007</v>
      </c>
      <c r="L140" s="166">
        <f t="shared" si="7"/>
        <v>53.255328000000006</v>
      </c>
      <c r="M140" s="169"/>
      <c r="N140" s="166" t="s">
        <v>206</v>
      </c>
      <c r="O140" s="166" t="s">
        <v>599</v>
      </c>
      <c r="P140" s="169">
        <v>70</v>
      </c>
    </row>
    <row r="141" spans="1:16" x14ac:dyDescent="0.35">
      <c r="A141" s="189" t="s">
        <v>106</v>
      </c>
      <c r="B141" s="163" t="s">
        <v>827</v>
      </c>
      <c r="C141" s="164" t="s">
        <v>828</v>
      </c>
      <c r="D141" s="164" t="s">
        <v>829</v>
      </c>
      <c r="E141" s="164"/>
      <c r="F141" s="165" t="s">
        <v>752</v>
      </c>
      <c r="G141" s="166"/>
      <c r="H141" s="166">
        <v>159</v>
      </c>
      <c r="I141" s="166">
        <f t="shared" si="4"/>
        <v>68.37</v>
      </c>
      <c r="J141" s="166">
        <f t="shared" si="5"/>
        <v>64.951499999999996</v>
      </c>
      <c r="K141" s="166">
        <f t="shared" si="6"/>
        <v>63.002954999999993</v>
      </c>
      <c r="L141" s="166">
        <f t="shared" si="7"/>
        <v>60.482836799999994</v>
      </c>
      <c r="M141" s="169"/>
      <c r="N141" s="166" t="s">
        <v>207</v>
      </c>
      <c r="O141" s="166" t="s">
        <v>599</v>
      </c>
      <c r="P141" s="169">
        <v>69</v>
      </c>
    </row>
    <row r="142" spans="1:16" x14ac:dyDescent="0.35">
      <c r="A142" s="189" t="s">
        <v>106</v>
      </c>
      <c r="B142" s="163" t="s">
        <v>830</v>
      </c>
      <c r="C142" s="164" t="s">
        <v>831</v>
      </c>
      <c r="D142" s="164" t="s">
        <v>764</v>
      </c>
      <c r="E142" s="164" t="s">
        <v>92</v>
      </c>
      <c r="F142" s="165" t="s">
        <v>752</v>
      </c>
      <c r="G142" s="166" t="s">
        <v>957</v>
      </c>
      <c r="H142" s="166">
        <v>174</v>
      </c>
      <c r="I142" s="166">
        <f t="shared" si="4"/>
        <v>74.820000000000007</v>
      </c>
      <c r="J142" s="166">
        <f t="shared" si="5"/>
        <v>71.079000000000008</v>
      </c>
      <c r="K142" s="166">
        <f t="shared" si="6"/>
        <v>68.946629999999999</v>
      </c>
      <c r="L142" s="166">
        <f t="shared" si="7"/>
        <v>66.188764800000001</v>
      </c>
      <c r="M142" s="169"/>
      <c r="N142" s="166" t="s">
        <v>206</v>
      </c>
      <c r="O142" s="166" t="s">
        <v>599</v>
      </c>
      <c r="P142" s="169">
        <v>70</v>
      </c>
    </row>
    <row r="143" spans="1:16" x14ac:dyDescent="0.35">
      <c r="A143" s="189" t="s">
        <v>106</v>
      </c>
      <c r="B143" s="163" t="s">
        <v>832</v>
      </c>
      <c r="C143" s="164" t="s">
        <v>831</v>
      </c>
      <c r="D143" s="164" t="s">
        <v>833</v>
      </c>
      <c r="E143" s="164" t="s">
        <v>92</v>
      </c>
      <c r="F143" s="165" t="s">
        <v>752</v>
      </c>
      <c r="G143" s="166"/>
      <c r="H143" s="166">
        <v>175</v>
      </c>
      <c r="I143" s="166">
        <f t="shared" si="4"/>
        <v>75.250000000000014</v>
      </c>
      <c r="J143" s="166">
        <f t="shared" si="5"/>
        <v>71.487500000000011</v>
      </c>
      <c r="K143" s="166">
        <f t="shared" si="6"/>
        <v>69.342875000000006</v>
      </c>
      <c r="L143" s="166">
        <f t="shared" si="7"/>
        <v>66.569160000000011</v>
      </c>
      <c r="M143" s="169"/>
      <c r="N143" s="166" t="s">
        <v>206</v>
      </c>
      <c r="O143" s="166" t="s">
        <v>599</v>
      </c>
      <c r="P143" s="169">
        <v>70</v>
      </c>
    </row>
    <row r="144" spans="1:16" x14ac:dyDescent="0.35">
      <c r="A144" s="189" t="s">
        <v>106</v>
      </c>
      <c r="B144" s="163">
        <v>5170296</v>
      </c>
      <c r="C144" s="164" t="s">
        <v>831</v>
      </c>
      <c r="D144" s="164" t="s">
        <v>833</v>
      </c>
      <c r="E144" s="164" t="s">
        <v>92</v>
      </c>
      <c r="F144" s="165" t="s">
        <v>834</v>
      </c>
      <c r="G144" s="166"/>
      <c r="H144" s="166">
        <v>175</v>
      </c>
      <c r="I144" s="166">
        <f t="shared" si="4"/>
        <v>75.250000000000014</v>
      </c>
      <c r="J144" s="166">
        <f t="shared" si="5"/>
        <v>71.487500000000011</v>
      </c>
      <c r="K144" s="166">
        <f t="shared" si="6"/>
        <v>69.342875000000006</v>
      </c>
      <c r="L144" s="166">
        <f t="shared" si="7"/>
        <v>66.569160000000011</v>
      </c>
      <c r="M144" s="169"/>
      <c r="N144" s="166" t="s">
        <v>206</v>
      </c>
      <c r="O144" s="166" t="s">
        <v>599</v>
      </c>
      <c r="P144" s="169">
        <v>70</v>
      </c>
    </row>
    <row r="145" spans="1:16" x14ac:dyDescent="0.35">
      <c r="A145" s="189" t="s">
        <v>106</v>
      </c>
      <c r="B145" s="163">
        <v>5350196</v>
      </c>
      <c r="C145" s="164" t="s">
        <v>143</v>
      </c>
      <c r="D145" s="164" t="s">
        <v>835</v>
      </c>
      <c r="E145" s="164" t="s">
        <v>92</v>
      </c>
      <c r="F145" s="165" t="s">
        <v>752</v>
      </c>
      <c r="G145" s="166"/>
      <c r="H145" s="166">
        <v>156</v>
      </c>
      <c r="I145" s="166">
        <f t="shared" si="4"/>
        <v>67.080000000000013</v>
      </c>
      <c r="J145" s="166">
        <f t="shared" si="5"/>
        <v>63.726000000000006</v>
      </c>
      <c r="K145" s="166">
        <f t="shared" si="6"/>
        <v>61.814220000000006</v>
      </c>
      <c r="L145" s="166">
        <f t="shared" si="7"/>
        <v>59.341651200000001</v>
      </c>
      <c r="M145" s="169"/>
      <c r="N145" s="166" t="s">
        <v>207</v>
      </c>
      <c r="O145" s="166" t="s">
        <v>599</v>
      </c>
      <c r="P145" s="169">
        <v>70</v>
      </c>
    </row>
    <row r="146" spans="1:16" x14ac:dyDescent="0.35">
      <c r="A146" s="189" t="s">
        <v>106</v>
      </c>
      <c r="B146" s="163">
        <v>5350017</v>
      </c>
      <c r="C146" s="164" t="s">
        <v>104</v>
      </c>
      <c r="D146" s="164" t="s">
        <v>790</v>
      </c>
      <c r="E146" s="164"/>
      <c r="F146" s="165" t="s">
        <v>752</v>
      </c>
      <c r="G146" s="166"/>
      <c r="H146" s="166">
        <v>139</v>
      </c>
      <c r="I146" s="166">
        <f t="shared" si="4"/>
        <v>59.77000000000001</v>
      </c>
      <c r="J146" s="166">
        <f t="shared" si="5"/>
        <v>56.781500000000008</v>
      </c>
      <c r="K146" s="166">
        <f t="shared" si="6"/>
        <v>55.078055000000006</v>
      </c>
      <c r="L146" s="166">
        <f t="shared" si="7"/>
        <v>52.874932800000003</v>
      </c>
      <c r="M146" s="169"/>
      <c r="N146" s="166" t="s">
        <v>206</v>
      </c>
      <c r="O146" s="166" t="s">
        <v>599</v>
      </c>
      <c r="P146" s="169">
        <v>69</v>
      </c>
    </row>
    <row r="147" spans="1:16" x14ac:dyDescent="0.35">
      <c r="A147" s="189" t="s">
        <v>106</v>
      </c>
      <c r="B147" s="163">
        <v>5350117</v>
      </c>
      <c r="C147" s="164" t="s">
        <v>104</v>
      </c>
      <c r="D147" s="164" t="s">
        <v>835</v>
      </c>
      <c r="E147" s="164"/>
      <c r="F147" s="165" t="s">
        <v>752</v>
      </c>
      <c r="G147" s="166"/>
      <c r="H147" s="166">
        <v>139</v>
      </c>
      <c r="I147" s="166">
        <f t="shared" si="4"/>
        <v>59.77000000000001</v>
      </c>
      <c r="J147" s="166">
        <f t="shared" si="5"/>
        <v>56.781500000000008</v>
      </c>
      <c r="K147" s="166">
        <f t="shared" si="6"/>
        <v>55.078055000000006</v>
      </c>
      <c r="L147" s="166">
        <f t="shared" si="7"/>
        <v>52.874932800000003</v>
      </c>
      <c r="M147" s="169"/>
      <c r="N147" s="166" t="s">
        <v>206</v>
      </c>
      <c r="O147" s="166" t="s">
        <v>599</v>
      </c>
      <c r="P147" s="169">
        <v>69</v>
      </c>
    </row>
    <row r="148" spans="1:16" x14ac:dyDescent="0.35">
      <c r="A148" s="190" t="s">
        <v>106</v>
      </c>
      <c r="B148" s="183">
        <v>5350294</v>
      </c>
      <c r="C148" s="184" t="s">
        <v>104</v>
      </c>
      <c r="D148" s="190" t="s">
        <v>41</v>
      </c>
      <c r="E148" s="183" t="s">
        <v>92</v>
      </c>
      <c r="F148" s="184" t="s">
        <v>752</v>
      </c>
      <c r="G148" s="184"/>
      <c r="H148" s="185">
        <v>149</v>
      </c>
      <c r="I148" s="185">
        <f>VLOOKUP(B11,[1]Konditionen!$A$152:$J$168,6,FALSE)</f>
        <v>60.63</v>
      </c>
      <c r="J148" s="185">
        <f t="shared" si="5"/>
        <v>57.598500000000001</v>
      </c>
      <c r="K148" s="185">
        <f t="shared" si="6"/>
        <v>55.870545</v>
      </c>
      <c r="L148" s="185">
        <f t="shared" si="7"/>
        <v>53.635723200000001</v>
      </c>
      <c r="M148" s="169"/>
      <c r="N148" s="166" t="s">
        <v>207</v>
      </c>
      <c r="O148" s="166" t="s">
        <v>599</v>
      </c>
      <c r="P148" s="169">
        <v>70</v>
      </c>
    </row>
    <row r="149" spans="1:16" x14ac:dyDescent="0.35">
      <c r="A149" s="190" t="s">
        <v>106</v>
      </c>
      <c r="B149" s="183">
        <v>5350098</v>
      </c>
      <c r="C149" s="184" t="s">
        <v>104</v>
      </c>
      <c r="D149" s="190" t="s">
        <v>792</v>
      </c>
      <c r="E149" s="183" t="s">
        <v>92</v>
      </c>
      <c r="F149" s="184" t="s">
        <v>752</v>
      </c>
      <c r="G149" s="184"/>
      <c r="H149" s="185">
        <v>146</v>
      </c>
      <c r="I149" s="185">
        <f>VLOOKUP(B11,[1]Konditionen!$A$152:$J$169,7,FALSE)</f>
        <v>60.648400000000002</v>
      </c>
      <c r="J149" s="185">
        <f t="shared" si="5"/>
        <v>57.61598</v>
      </c>
      <c r="K149" s="185">
        <f t="shared" si="6"/>
        <v>55.887500599999996</v>
      </c>
      <c r="L149" s="185">
        <f t="shared" si="7"/>
        <v>53.652000575999992</v>
      </c>
      <c r="M149" s="169">
        <v>4</v>
      </c>
      <c r="N149" s="166" t="s">
        <v>207</v>
      </c>
      <c r="O149" s="166" t="s">
        <v>599</v>
      </c>
      <c r="P149" s="169">
        <v>70</v>
      </c>
    </row>
    <row r="150" spans="1:16" x14ac:dyDescent="0.35">
      <c r="A150" s="189" t="s">
        <v>106</v>
      </c>
      <c r="B150" s="163">
        <v>5350198</v>
      </c>
      <c r="C150" s="164" t="s">
        <v>104</v>
      </c>
      <c r="D150" s="164" t="s">
        <v>836</v>
      </c>
      <c r="E150" s="164" t="s">
        <v>92</v>
      </c>
      <c r="F150" s="165" t="s">
        <v>752</v>
      </c>
      <c r="G150" s="166"/>
      <c r="H150" s="166">
        <v>146</v>
      </c>
      <c r="I150" s="166">
        <f t="shared" si="4"/>
        <v>62.780000000000008</v>
      </c>
      <c r="J150" s="166">
        <f t="shared" si="5"/>
        <v>59.641000000000005</v>
      </c>
      <c r="K150" s="166">
        <f t="shared" si="6"/>
        <v>57.851770000000002</v>
      </c>
      <c r="L150" s="166">
        <f t="shared" si="7"/>
        <v>55.537699199999999</v>
      </c>
      <c r="M150" s="169"/>
      <c r="N150" s="166" t="s">
        <v>207</v>
      </c>
      <c r="O150" s="166" t="s">
        <v>599</v>
      </c>
      <c r="P150" s="169">
        <v>70</v>
      </c>
    </row>
    <row r="151" spans="1:16" x14ac:dyDescent="0.35">
      <c r="A151" s="189" t="s">
        <v>106</v>
      </c>
      <c r="B151" s="163">
        <v>5350099</v>
      </c>
      <c r="C151" s="164" t="s">
        <v>144</v>
      </c>
      <c r="D151" s="164" t="s">
        <v>797</v>
      </c>
      <c r="E151" s="164" t="s">
        <v>92</v>
      </c>
      <c r="F151" s="165" t="s">
        <v>752</v>
      </c>
      <c r="G151" s="166"/>
      <c r="H151" s="166">
        <v>169</v>
      </c>
      <c r="I151" s="166">
        <f t="shared" si="4"/>
        <v>72.67</v>
      </c>
      <c r="J151" s="166">
        <f t="shared" si="5"/>
        <v>69.036500000000004</v>
      </c>
      <c r="K151" s="166">
        <f t="shared" si="6"/>
        <v>66.965405000000004</v>
      </c>
      <c r="L151" s="166">
        <f t="shared" si="7"/>
        <v>64.286788799999997</v>
      </c>
      <c r="M151" s="169"/>
      <c r="N151" s="166" t="s">
        <v>207</v>
      </c>
      <c r="O151" s="166" t="s">
        <v>599</v>
      </c>
      <c r="P151" s="169">
        <v>70</v>
      </c>
    </row>
    <row r="152" spans="1:16" x14ac:dyDescent="0.35">
      <c r="A152" s="189" t="s">
        <v>106</v>
      </c>
      <c r="B152" s="163">
        <v>5350199</v>
      </c>
      <c r="C152" s="164" t="s">
        <v>144</v>
      </c>
      <c r="D152" s="164" t="s">
        <v>802</v>
      </c>
      <c r="E152" s="164" t="s">
        <v>92</v>
      </c>
      <c r="F152" s="165" t="s">
        <v>752</v>
      </c>
      <c r="G152" s="166"/>
      <c r="H152" s="166">
        <v>169</v>
      </c>
      <c r="I152" s="166">
        <f t="shared" si="4"/>
        <v>72.67</v>
      </c>
      <c r="J152" s="166">
        <f t="shared" si="5"/>
        <v>69.036500000000004</v>
      </c>
      <c r="K152" s="166">
        <f t="shared" si="6"/>
        <v>66.965405000000004</v>
      </c>
      <c r="L152" s="166">
        <f t="shared" si="7"/>
        <v>64.286788799999997</v>
      </c>
      <c r="M152" s="169"/>
      <c r="N152" s="166" t="s">
        <v>207</v>
      </c>
      <c r="O152" s="166" t="s">
        <v>599</v>
      </c>
      <c r="P152" s="169">
        <v>70</v>
      </c>
    </row>
    <row r="153" spans="1:16" x14ac:dyDescent="0.35">
      <c r="A153" s="189" t="s">
        <v>106</v>
      </c>
      <c r="B153" s="163">
        <v>5350195</v>
      </c>
      <c r="C153" s="164" t="s">
        <v>145</v>
      </c>
      <c r="D153" s="164" t="s">
        <v>798</v>
      </c>
      <c r="E153" s="164" t="s">
        <v>92</v>
      </c>
      <c r="F153" s="165" t="s">
        <v>752</v>
      </c>
      <c r="G153" s="166"/>
      <c r="H153" s="166">
        <v>212</v>
      </c>
      <c r="I153" s="166">
        <f t="shared" si="4"/>
        <v>91.160000000000011</v>
      </c>
      <c r="J153" s="166">
        <f t="shared" si="5"/>
        <v>86.602000000000004</v>
      </c>
      <c r="K153" s="166">
        <f t="shared" si="6"/>
        <v>84.00394</v>
      </c>
      <c r="L153" s="166">
        <f t="shared" si="7"/>
        <v>80.643782399999992</v>
      </c>
      <c r="M153" s="169"/>
      <c r="N153" s="166" t="s">
        <v>207</v>
      </c>
      <c r="O153" s="166" t="s">
        <v>599</v>
      </c>
      <c r="P153" s="169">
        <v>70</v>
      </c>
    </row>
    <row r="154" spans="1:16" x14ac:dyDescent="0.35">
      <c r="A154" s="189" t="s">
        <v>106</v>
      </c>
      <c r="B154" s="163">
        <v>5170197</v>
      </c>
      <c r="C154" s="164" t="s">
        <v>146</v>
      </c>
      <c r="D154" s="164" t="s">
        <v>837</v>
      </c>
      <c r="E154" s="164" t="s">
        <v>92</v>
      </c>
      <c r="F154" s="165" t="s">
        <v>834</v>
      </c>
      <c r="G154" s="166"/>
      <c r="H154" s="166">
        <v>218</v>
      </c>
      <c r="I154" s="166">
        <f t="shared" ref="I154:I176" si="8">H154*(1-$J$3)</f>
        <v>93.740000000000009</v>
      </c>
      <c r="J154" s="166">
        <f t="shared" ref="J154:J197" si="9">I154*(1-$J$8)</f>
        <v>89.053000000000011</v>
      </c>
      <c r="K154" s="166">
        <f t="shared" ref="K154:K197" si="10">J154*(1-$J$9)</f>
        <v>86.381410000000002</v>
      </c>
      <c r="L154" s="166">
        <f t="shared" ref="L154:L197" si="11">K154*(1-$J$10)</f>
        <v>82.926153600000006</v>
      </c>
      <c r="M154" s="169"/>
      <c r="N154" s="166" t="s">
        <v>206</v>
      </c>
      <c r="O154" s="166" t="s">
        <v>599</v>
      </c>
      <c r="P154" s="169">
        <v>70</v>
      </c>
    </row>
    <row r="155" spans="1:16" x14ac:dyDescent="0.35">
      <c r="A155" s="189" t="s">
        <v>106</v>
      </c>
      <c r="B155" s="163">
        <v>5170198</v>
      </c>
      <c r="C155" s="164" t="s">
        <v>838</v>
      </c>
      <c r="D155" s="164" t="s">
        <v>820</v>
      </c>
      <c r="E155" s="164" t="s">
        <v>92</v>
      </c>
      <c r="F155" s="165" t="s">
        <v>834</v>
      </c>
      <c r="G155" s="166"/>
      <c r="H155" s="166">
        <v>240</v>
      </c>
      <c r="I155" s="166">
        <f t="shared" si="8"/>
        <v>103.20000000000002</v>
      </c>
      <c r="J155" s="166">
        <f t="shared" si="9"/>
        <v>98.04</v>
      </c>
      <c r="K155" s="166">
        <f t="shared" si="10"/>
        <v>95.098799999999997</v>
      </c>
      <c r="L155" s="166">
        <f t="shared" si="11"/>
        <v>91.294847999999988</v>
      </c>
      <c r="M155" s="169"/>
      <c r="N155" s="166" t="s">
        <v>207</v>
      </c>
      <c r="O155" s="166" t="s">
        <v>599</v>
      </c>
      <c r="P155" s="169">
        <v>70</v>
      </c>
    </row>
    <row r="156" spans="1:16" x14ac:dyDescent="0.35">
      <c r="A156" s="189" t="s">
        <v>106</v>
      </c>
      <c r="B156" s="163">
        <v>5170095</v>
      </c>
      <c r="C156" s="164" t="s">
        <v>147</v>
      </c>
      <c r="D156" s="164" t="s">
        <v>839</v>
      </c>
      <c r="E156" s="164" t="s">
        <v>92</v>
      </c>
      <c r="F156" s="165" t="s">
        <v>834</v>
      </c>
      <c r="G156" s="166"/>
      <c r="H156" s="166">
        <v>237</v>
      </c>
      <c r="I156" s="166">
        <f t="shared" si="8"/>
        <v>101.91000000000001</v>
      </c>
      <c r="J156" s="166">
        <f t="shared" si="9"/>
        <v>96.81450000000001</v>
      </c>
      <c r="K156" s="166">
        <f t="shared" si="10"/>
        <v>93.910065000000003</v>
      </c>
      <c r="L156" s="166">
        <f t="shared" si="11"/>
        <v>90.153662400000002</v>
      </c>
      <c r="M156" s="169"/>
      <c r="N156" s="166" t="s">
        <v>206</v>
      </c>
      <c r="O156" s="166" t="s">
        <v>599</v>
      </c>
      <c r="P156" s="169">
        <v>70</v>
      </c>
    </row>
    <row r="157" spans="1:16" x14ac:dyDescent="0.35">
      <c r="A157" s="189" t="s">
        <v>106</v>
      </c>
      <c r="B157" s="163">
        <v>5170290</v>
      </c>
      <c r="C157" s="164" t="s">
        <v>840</v>
      </c>
      <c r="D157" s="164" t="s">
        <v>841</v>
      </c>
      <c r="E157" s="164" t="s">
        <v>92</v>
      </c>
      <c r="F157" s="165" t="s">
        <v>834</v>
      </c>
      <c r="G157" s="166"/>
      <c r="H157" s="166">
        <v>261</v>
      </c>
      <c r="I157" s="166">
        <f t="shared" si="8"/>
        <v>112.23000000000002</v>
      </c>
      <c r="J157" s="166">
        <f t="shared" si="9"/>
        <v>106.61850000000001</v>
      </c>
      <c r="K157" s="166">
        <f t="shared" si="10"/>
        <v>103.41994500000001</v>
      </c>
      <c r="L157" s="166">
        <f t="shared" si="11"/>
        <v>99.283147200000002</v>
      </c>
      <c r="M157" s="169"/>
      <c r="N157" s="166" t="s">
        <v>207</v>
      </c>
      <c r="O157" s="166" t="s">
        <v>599</v>
      </c>
      <c r="P157" s="169">
        <v>71</v>
      </c>
    </row>
    <row r="158" spans="1:16" s="3" customFormat="1" ht="14.5" customHeight="1" x14ac:dyDescent="0.25">
      <c r="A158" s="210"/>
      <c r="B158" s="207"/>
      <c r="C158" s="207"/>
      <c r="D158" s="207"/>
      <c r="E158" s="207"/>
      <c r="F158" s="208" t="s">
        <v>148</v>
      </c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</row>
    <row r="159" spans="1:16" x14ac:dyDescent="0.35">
      <c r="A159" s="189" t="s">
        <v>106</v>
      </c>
      <c r="B159" s="163">
        <v>5170297</v>
      </c>
      <c r="C159" s="164" t="s">
        <v>842</v>
      </c>
      <c r="D159" s="164" t="s">
        <v>843</v>
      </c>
      <c r="E159" s="164" t="s">
        <v>92</v>
      </c>
      <c r="F159" s="165" t="s">
        <v>834</v>
      </c>
      <c r="G159" s="166"/>
      <c r="H159" s="166">
        <v>145</v>
      </c>
      <c r="I159" s="166">
        <f t="shared" si="8"/>
        <v>62.350000000000009</v>
      </c>
      <c r="J159" s="166">
        <f t="shared" si="9"/>
        <v>59.232500000000009</v>
      </c>
      <c r="K159" s="166">
        <f t="shared" si="10"/>
        <v>57.455525000000009</v>
      </c>
      <c r="L159" s="166">
        <f t="shared" si="11"/>
        <v>55.157304000000003</v>
      </c>
      <c r="M159" s="169"/>
      <c r="N159" s="166" t="s">
        <v>206</v>
      </c>
      <c r="O159" s="166" t="s">
        <v>599</v>
      </c>
      <c r="P159" s="169">
        <v>70</v>
      </c>
    </row>
    <row r="160" spans="1:16" x14ac:dyDescent="0.35">
      <c r="A160" s="189" t="s">
        <v>106</v>
      </c>
      <c r="B160" s="163">
        <v>5350292</v>
      </c>
      <c r="C160" s="164" t="s">
        <v>948</v>
      </c>
      <c r="D160" s="164" t="s">
        <v>949</v>
      </c>
      <c r="E160" s="164" t="s">
        <v>92</v>
      </c>
      <c r="F160" s="165" t="s">
        <v>752</v>
      </c>
      <c r="G160" s="166" t="s">
        <v>995</v>
      </c>
      <c r="H160" s="166">
        <v>161</v>
      </c>
      <c r="I160" s="166">
        <f t="shared" si="8"/>
        <v>69.23</v>
      </c>
      <c r="J160" s="166">
        <f t="shared" si="9"/>
        <v>65.768500000000003</v>
      </c>
      <c r="K160" s="166">
        <f t="shared" si="10"/>
        <v>63.795445000000001</v>
      </c>
      <c r="L160" s="166">
        <f t="shared" si="11"/>
        <v>61.243627199999999</v>
      </c>
      <c r="M160" s="169"/>
      <c r="N160" s="166" t="s">
        <v>583</v>
      </c>
      <c r="O160" s="166" t="s">
        <v>583</v>
      </c>
      <c r="P160" s="169" t="s">
        <v>583</v>
      </c>
    </row>
    <row r="161" spans="1:16" x14ac:dyDescent="0.35">
      <c r="A161" s="189" t="s">
        <v>106</v>
      </c>
      <c r="B161" s="163">
        <v>5350210</v>
      </c>
      <c r="C161" s="164" t="s">
        <v>844</v>
      </c>
      <c r="D161" s="164" t="s">
        <v>835</v>
      </c>
      <c r="E161" s="164"/>
      <c r="F161" s="165" t="s">
        <v>752</v>
      </c>
      <c r="G161" s="166"/>
      <c r="H161" s="166">
        <v>192</v>
      </c>
      <c r="I161" s="166">
        <f t="shared" si="8"/>
        <v>82.56</v>
      </c>
      <c r="J161" s="166">
        <f t="shared" si="9"/>
        <v>78.432000000000002</v>
      </c>
      <c r="K161" s="166">
        <f t="shared" si="10"/>
        <v>76.079040000000006</v>
      </c>
      <c r="L161" s="166">
        <f t="shared" si="11"/>
        <v>73.035878400000001</v>
      </c>
      <c r="M161" s="169"/>
      <c r="N161" s="166" t="s">
        <v>207</v>
      </c>
      <c r="O161" s="166" t="s">
        <v>599</v>
      </c>
      <c r="P161" s="169">
        <v>69</v>
      </c>
    </row>
    <row r="162" spans="1:16" x14ac:dyDescent="0.35">
      <c r="A162" s="190" t="s">
        <v>106</v>
      </c>
      <c r="B162" s="183">
        <v>5350190</v>
      </c>
      <c r="C162" s="184" t="s">
        <v>105</v>
      </c>
      <c r="D162" s="190" t="s">
        <v>813</v>
      </c>
      <c r="E162" s="183" t="s">
        <v>92</v>
      </c>
      <c r="F162" s="184" t="s">
        <v>752</v>
      </c>
      <c r="G162" s="184"/>
      <c r="H162" s="185">
        <v>171</v>
      </c>
      <c r="I162" s="185">
        <f>VLOOKUP(B11,[1]Konditionen!$A$152:$J$168,8,FALSE)</f>
        <v>67.520571428571415</v>
      </c>
      <c r="J162" s="185">
        <f t="shared" si="9"/>
        <v>64.144542857142838</v>
      </c>
      <c r="K162" s="185">
        <f t="shared" si="10"/>
        <v>62.220206571428548</v>
      </c>
      <c r="L162" s="185">
        <f t="shared" si="11"/>
        <v>59.731398308571407</v>
      </c>
      <c r="M162" s="169">
        <v>4</v>
      </c>
      <c r="N162" s="166" t="s">
        <v>207</v>
      </c>
      <c r="O162" s="166" t="s">
        <v>599</v>
      </c>
      <c r="P162" s="169">
        <v>70</v>
      </c>
    </row>
    <row r="163" spans="1:16" x14ac:dyDescent="0.35">
      <c r="A163" s="190" t="s">
        <v>106</v>
      </c>
      <c r="B163" s="183">
        <v>5170096</v>
      </c>
      <c r="C163" s="184" t="s">
        <v>105</v>
      </c>
      <c r="D163" s="190" t="s">
        <v>845</v>
      </c>
      <c r="E163" s="183" t="s">
        <v>92</v>
      </c>
      <c r="F163" s="184" t="s">
        <v>834</v>
      </c>
      <c r="G163" s="184"/>
      <c r="H163" s="185">
        <v>171</v>
      </c>
      <c r="I163" s="185">
        <f>VLOOKUP(B11,[1]Konditionen!$A$152:$J$168,9,FALSE)</f>
        <v>67.520571428571415</v>
      </c>
      <c r="J163" s="185">
        <f t="shared" si="9"/>
        <v>64.144542857142838</v>
      </c>
      <c r="K163" s="185">
        <f t="shared" si="10"/>
        <v>62.220206571428548</v>
      </c>
      <c r="L163" s="185">
        <f t="shared" si="11"/>
        <v>59.731398308571407</v>
      </c>
      <c r="M163" s="169"/>
      <c r="N163" s="166" t="s">
        <v>206</v>
      </c>
      <c r="O163" s="166" t="s">
        <v>599</v>
      </c>
      <c r="P163" s="169">
        <v>70</v>
      </c>
    </row>
    <row r="164" spans="1:16" x14ac:dyDescent="0.35">
      <c r="A164" s="189" t="s">
        <v>106</v>
      </c>
      <c r="B164" s="163">
        <v>5170013</v>
      </c>
      <c r="C164" s="164" t="s">
        <v>846</v>
      </c>
      <c r="D164" s="164" t="s">
        <v>835</v>
      </c>
      <c r="E164" s="164"/>
      <c r="F164" s="165" t="s">
        <v>834</v>
      </c>
      <c r="G164" s="166"/>
      <c r="H164" s="166">
        <v>198</v>
      </c>
      <c r="I164" s="166">
        <f t="shared" si="8"/>
        <v>85.140000000000015</v>
      </c>
      <c r="J164" s="166">
        <f t="shared" si="9"/>
        <v>80.88300000000001</v>
      </c>
      <c r="K164" s="166">
        <f t="shared" si="10"/>
        <v>78.456510000000009</v>
      </c>
      <c r="L164" s="166">
        <f t="shared" si="11"/>
        <v>75.318249600000001</v>
      </c>
      <c r="M164" s="169"/>
      <c r="N164" s="166" t="s">
        <v>206</v>
      </c>
      <c r="O164" s="166" t="s">
        <v>599</v>
      </c>
      <c r="P164" s="169">
        <v>69</v>
      </c>
    </row>
    <row r="165" spans="1:16" x14ac:dyDescent="0.35">
      <c r="A165" s="189" t="s">
        <v>106</v>
      </c>
      <c r="B165" s="163">
        <v>5170094</v>
      </c>
      <c r="C165" s="164" t="s">
        <v>846</v>
      </c>
      <c r="D165" s="164" t="s">
        <v>837</v>
      </c>
      <c r="E165" s="164" t="s">
        <v>92</v>
      </c>
      <c r="F165" s="165" t="s">
        <v>834</v>
      </c>
      <c r="G165" s="166"/>
      <c r="H165" s="166">
        <v>208</v>
      </c>
      <c r="I165" s="166">
        <f t="shared" si="8"/>
        <v>89.440000000000012</v>
      </c>
      <c r="J165" s="166">
        <f t="shared" si="9"/>
        <v>84.968000000000004</v>
      </c>
      <c r="K165" s="166">
        <f t="shared" si="10"/>
        <v>82.418959999999998</v>
      </c>
      <c r="L165" s="166">
        <f t="shared" si="11"/>
        <v>79.122201599999997</v>
      </c>
      <c r="M165" s="169"/>
      <c r="N165" s="166" t="s">
        <v>206</v>
      </c>
      <c r="O165" s="166" t="s">
        <v>599</v>
      </c>
      <c r="P165" s="169">
        <v>69</v>
      </c>
    </row>
    <row r="166" spans="1:16" x14ac:dyDescent="0.35">
      <c r="A166" s="189" t="s">
        <v>106</v>
      </c>
      <c r="B166" s="163">
        <v>5170011</v>
      </c>
      <c r="C166" s="164" t="s">
        <v>149</v>
      </c>
      <c r="D166" s="164" t="s">
        <v>847</v>
      </c>
      <c r="E166" s="164"/>
      <c r="F166" s="165" t="s">
        <v>834</v>
      </c>
      <c r="G166" s="166"/>
      <c r="H166" s="166">
        <v>212</v>
      </c>
      <c r="I166" s="166">
        <f t="shared" si="8"/>
        <v>91.160000000000011</v>
      </c>
      <c r="J166" s="166">
        <f t="shared" si="9"/>
        <v>86.602000000000004</v>
      </c>
      <c r="K166" s="166">
        <f t="shared" si="10"/>
        <v>84.00394</v>
      </c>
      <c r="L166" s="166">
        <f t="shared" si="11"/>
        <v>80.643782399999992</v>
      </c>
      <c r="M166" s="169"/>
      <c r="N166" s="166" t="s">
        <v>206</v>
      </c>
      <c r="O166" s="166" t="s">
        <v>599</v>
      </c>
      <c r="P166" s="169">
        <v>69</v>
      </c>
    </row>
    <row r="167" spans="1:16" x14ac:dyDescent="0.35">
      <c r="A167" s="189" t="s">
        <v>106</v>
      </c>
      <c r="B167" s="163">
        <v>5170092</v>
      </c>
      <c r="C167" s="164" t="s">
        <v>149</v>
      </c>
      <c r="D167" s="164" t="s">
        <v>802</v>
      </c>
      <c r="E167" s="164" t="s">
        <v>92</v>
      </c>
      <c r="F167" s="165" t="s">
        <v>834</v>
      </c>
      <c r="G167" s="166"/>
      <c r="H167" s="166">
        <v>221</v>
      </c>
      <c r="I167" s="166">
        <f t="shared" si="8"/>
        <v>95.030000000000015</v>
      </c>
      <c r="J167" s="166">
        <f t="shared" si="9"/>
        <v>90.278500000000008</v>
      </c>
      <c r="K167" s="166">
        <f t="shared" si="10"/>
        <v>87.570145000000011</v>
      </c>
      <c r="L167" s="166">
        <f t="shared" si="11"/>
        <v>84.067339200000006</v>
      </c>
      <c r="M167" s="169"/>
      <c r="N167" s="166" t="s">
        <v>206</v>
      </c>
      <c r="O167" s="166" t="s">
        <v>599</v>
      </c>
      <c r="P167" s="169">
        <v>70</v>
      </c>
    </row>
    <row r="168" spans="1:16" x14ac:dyDescent="0.35">
      <c r="A168" s="189" t="s">
        <v>106</v>
      </c>
      <c r="B168" s="163">
        <v>5170291</v>
      </c>
      <c r="C168" s="164" t="s">
        <v>848</v>
      </c>
      <c r="D168" s="164" t="s">
        <v>820</v>
      </c>
      <c r="E168" s="164" t="s">
        <v>92</v>
      </c>
      <c r="F168" s="165" t="s">
        <v>834</v>
      </c>
      <c r="G168" s="166"/>
      <c r="H168" s="166">
        <v>278</v>
      </c>
      <c r="I168" s="166">
        <f t="shared" si="8"/>
        <v>119.54000000000002</v>
      </c>
      <c r="J168" s="166">
        <f t="shared" si="9"/>
        <v>113.56300000000002</v>
      </c>
      <c r="K168" s="166">
        <f t="shared" si="10"/>
        <v>110.15611000000001</v>
      </c>
      <c r="L168" s="166">
        <f t="shared" si="11"/>
        <v>105.74986560000001</v>
      </c>
      <c r="M168" s="169"/>
      <c r="N168" s="166" t="s">
        <v>207</v>
      </c>
      <c r="O168" s="166" t="s">
        <v>599</v>
      </c>
      <c r="P168" s="169">
        <v>70</v>
      </c>
    </row>
    <row r="169" spans="1:16" x14ac:dyDescent="0.35">
      <c r="A169" s="189" t="s">
        <v>106</v>
      </c>
      <c r="B169" s="163">
        <v>5170292</v>
      </c>
      <c r="C169" s="164" t="s">
        <v>849</v>
      </c>
      <c r="D169" s="164" t="s">
        <v>839</v>
      </c>
      <c r="E169" s="164" t="s">
        <v>92</v>
      </c>
      <c r="F169" s="165" t="s">
        <v>834</v>
      </c>
      <c r="G169" s="166"/>
      <c r="H169" s="166">
        <v>288</v>
      </c>
      <c r="I169" s="166">
        <f t="shared" si="8"/>
        <v>123.84000000000002</v>
      </c>
      <c r="J169" s="166">
        <f t="shared" si="9"/>
        <v>117.64800000000001</v>
      </c>
      <c r="K169" s="166">
        <f t="shared" si="10"/>
        <v>114.11856</v>
      </c>
      <c r="L169" s="166">
        <f t="shared" si="11"/>
        <v>109.5538176</v>
      </c>
      <c r="M169" s="169"/>
      <c r="N169" s="166" t="s">
        <v>207</v>
      </c>
      <c r="O169" s="166" t="s">
        <v>599</v>
      </c>
      <c r="P169" s="169">
        <v>71</v>
      </c>
    </row>
    <row r="170" spans="1:16" s="3" customFormat="1" ht="14.5" customHeight="1" x14ac:dyDescent="0.25">
      <c r="A170" s="210"/>
      <c r="B170" s="207"/>
      <c r="C170" s="207"/>
      <c r="D170" s="207"/>
      <c r="E170" s="207"/>
      <c r="F170" s="208" t="s">
        <v>1230</v>
      </c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</row>
    <row r="171" spans="1:16" x14ac:dyDescent="0.35">
      <c r="A171" s="189" t="s">
        <v>106</v>
      </c>
      <c r="B171" s="163">
        <v>5170097</v>
      </c>
      <c r="C171" s="164" t="s">
        <v>850</v>
      </c>
      <c r="D171" s="164" t="s">
        <v>836</v>
      </c>
      <c r="E171" s="164" t="s">
        <v>92</v>
      </c>
      <c r="F171" s="165" t="s">
        <v>834</v>
      </c>
      <c r="G171" s="166"/>
      <c r="H171" s="166">
        <v>240</v>
      </c>
      <c r="I171" s="166">
        <f t="shared" si="8"/>
        <v>103.20000000000002</v>
      </c>
      <c r="J171" s="166">
        <f t="shared" si="9"/>
        <v>98.04</v>
      </c>
      <c r="K171" s="166">
        <f t="shared" si="10"/>
        <v>95.098799999999997</v>
      </c>
      <c r="L171" s="166">
        <f t="shared" si="11"/>
        <v>91.294847999999988</v>
      </c>
      <c r="M171" s="169"/>
      <c r="N171" s="166" t="s">
        <v>206</v>
      </c>
      <c r="O171" s="166" t="s">
        <v>599</v>
      </c>
      <c r="P171" s="169">
        <v>71</v>
      </c>
    </row>
    <row r="172" spans="1:16" x14ac:dyDescent="0.35">
      <c r="A172" s="189" t="s">
        <v>106</v>
      </c>
      <c r="B172" s="163">
        <v>5170294</v>
      </c>
      <c r="C172" s="164" t="s">
        <v>851</v>
      </c>
      <c r="D172" s="164" t="s">
        <v>802</v>
      </c>
      <c r="E172" s="164" t="s">
        <v>92</v>
      </c>
      <c r="F172" s="165" t="s">
        <v>834</v>
      </c>
      <c r="G172" s="166"/>
      <c r="H172" s="166">
        <v>257</v>
      </c>
      <c r="I172" s="166">
        <f t="shared" si="8"/>
        <v>110.51000000000002</v>
      </c>
      <c r="J172" s="166">
        <f t="shared" si="9"/>
        <v>104.98450000000001</v>
      </c>
      <c r="K172" s="166">
        <f t="shared" si="10"/>
        <v>101.83496500000001</v>
      </c>
      <c r="L172" s="166">
        <f t="shared" si="11"/>
        <v>97.761566400000007</v>
      </c>
      <c r="M172" s="169"/>
      <c r="N172" s="166" t="s">
        <v>207</v>
      </c>
      <c r="O172" s="166" t="s">
        <v>599</v>
      </c>
      <c r="P172" s="169">
        <v>71</v>
      </c>
    </row>
    <row r="173" spans="1:16" x14ac:dyDescent="0.35">
      <c r="A173" s="190" t="s">
        <v>106</v>
      </c>
      <c r="B173" s="183">
        <v>5170098</v>
      </c>
      <c r="C173" s="184" t="s">
        <v>852</v>
      </c>
      <c r="D173" s="190" t="s">
        <v>835</v>
      </c>
      <c r="E173" s="183" t="s">
        <v>92</v>
      </c>
      <c r="F173" s="184" t="s">
        <v>834</v>
      </c>
      <c r="G173" s="184"/>
      <c r="H173" s="185">
        <v>250</v>
      </c>
      <c r="I173" s="185">
        <f>VLOOKUP(B11,[1]Konditionen!$A$152:$J$168,10,FALSE)</f>
        <v>98.7992125984252</v>
      </c>
      <c r="J173" s="185">
        <f t="shared" si="9"/>
        <v>93.859251968503941</v>
      </c>
      <c r="K173" s="185">
        <f t="shared" si="10"/>
        <v>91.04347440944882</v>
      </c>
      <c r="L173" s="185">
        <f t="shared" si="11"/>
        <v>87.401735433070868</v>
      </c>
      <c r="M173" s="169">
        <v>4</v>
      </c>
      <c r="N173" s="166" t="s">
        <v>206</v>
      </c>
      <c r="O173" s="166" t="s">
        <v>599</v>
      </c>
      <c r="P173" s="169">
        <v>70</v>
      </c>
    </row>
    <row r="174" spans="1:16" x14ac:dyDescent="0.35">
      <c r="A174" s="189" t="s">
        <v>106</v>
      </c>
      <c r="B174" s="163">
        <v>5170293</v>
      </c>
      <c r="C174" s="164" t="s">
        <v>853</v>
      </c>
      <c r="D174" s="164" t="s">
        <v>847</v>
      </c>
      <c r="E174" s="164" t="s">
        <v>92</v>
      </c>
      <c r="F174" s="165" t="s">
        <v>834</v>
      </c>
      <c r="G174" s="166"/>
      <c r="H174" s="166">
        <v>271</v>
      </c>
      <c r="I174" s="166">
        <f t="shared" si="8"/>
        <v>116.53000000000002</v>
      </c>
      <c r="J174" s="166">
        <f t="shared" si="9"/>
        <v>110.70350000000001</v>
      </c>
      <c r="K174" s="166">
        <f t="shared" si="10"/>
        <v>107.382395</v>
      </c>
      <c r="L174" s="166">
        <f t="shared" si="11"/>
        <v>103.0870992</v>
      </c>
      <c r="M174" s="169"/>
      <c r="N174" s="166" t="s">
        <v>207</v>
      </c>
      <c r="O174" s="166" t="s">
        <v>599</v>
      </c>
      <c r="P174" s="169">
        <v>70</v>
      </c>
    </row>
    <row r="175" spans="1:16" x14ac:dyDescent="0.35">
      <c r="A175" s="189" t="s">
        <v>106</v>
      </c>
      <c r="B175" s="163">
        <v>5170099</v>
      </c>
      <c r="C175" s="164" t="s">
        <v>854</v>
      </c>
      <c r="D175" s="164" t="s">
        <v>671</v>
      </c>
      <c r="E175" s="164" t="s">
        <v>92</v>
      </c>
      <c r="F175" s="165" t="s">
        <v>834</v>
      </c>
      <c r="G175" s="166"/>
      <c r="H175" s="166">
        <v>278</v>
      </c>
      <c r="I175" s="166">
        <f t="shared" si="8"/>
        <v>119.54000000000002</v>
      </c>
      <c r="J175" s="166">
        <f t="shared" si="9"/>
        <v>113.56300000000002</v>
      </c>
      <c r="K175" s="166">
        <f t="shared" si="10"/>
        <v>110.15611000000001</v>
      </c>
      <c r="L175" s="166">
        <f t="shared" si="11"/>
        <v>105.74986560000001</v>
      </c>
      <c r="M175" s="169"/>
      <c r="N175" s="166" t="s">
        <v>206</v>
      </c>
      <c r="O175" s="166" t="s">
        <v>599</v>
      </c>
      <c r="P175" s="169">
        <v>71</v>
      </c>
    </row>
    <row r="176" spans="1:16" x14ac:dyDescent="0.35">
      <c r="A176" s="189" t="s">
        <v>106</v>
      </c>
      <c r="B176" s="163">
        <v>5170295</v>
      </c>
      <c r="C176" s="164" t="s">
        <v>855</v>
      </c>
      <c r="D176" s="164" t="s">
        <v>802</v>
      </c>
      <c r="E176" s="164" t="s">
        <v>92</v>
      </c>
      <c r="F176" s="165" t="s">
        <v>834</v>
      </c>
      <c r="G176" s="166"/>
      <c r="H176" s="166">
        <v>317</v>
      </c>
      <c r="I176" s="166">
        <f t="shared" si="8"/>
        <v>136.31</v>
      </c>
      <c r="J176" s="166">
        <f t="shared" si="9"/>
        <v>129.49449999999999</v>
      </c>
      <c r="K176" s="166">
        <f t="shared" si="10"/>
        <v>125.60966499999998</v>
      </c>
      <c r="L176" s="166">
        <f t="shared" si="11"/>
        <v>120.58527839999998</v>
      </c>
      <c r="M176" s="169"/>
      <c r="N176" s="166" t="s">
        <v>207</v>
      </c>
      <c r="O176" s="166" t="s">
        <v>599</v>
      </c>
      <c r="P176" s="169">
        <v>71</v>
      </c>
    </row>
    <row r="177" spans="1:16" s="3" customFormat="1" ht="14.5" customHeight="1" x14ac:dyDescent="0.25">
      <c r="A177" s="210"/>
      <c r="B177" s="207"/>
      <c r="C177" s="207"/>
      <c r="D177" s="207"/>
      <c r="E177" s="207"/>
      <c r="F177" s="208" t="s">
        <v>1243</v>
      </c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</row>
    <row r="178" spans="1:16" x14ac:dyDescent="0.35">
      <c r="A178" s="189" t="s">
        <v>1000</v>
      </c>
      <c r="B178" s="163" t="s">
        <v>913</v>
      </c>
      <c r="C178" s="164" t="s">
        <v>914</v>
      </c>
      <c r="D178" s="164" t="s">
        <v>87</v>
      </c>
      <c r="E178" s="164"/>
      <c r="F178" s="165" t="s">
        <v>570</v>
      </c>
      <c r="G178" s="166"/>
      <c r="H178" s="166">
        <v>150</v>
      </c>
      <c r="I178" s="166">
        <f>H178*(1-$J$3)</f>
        <v>64.500000000000014</v>
      </c>
      <c r="J178" s="166">
        <f t="shared" si="9"/>
        <v>61.275000000000013</v>
      </c>
      <c r="K178" s="166">
        <f t="shared" si="10"/>
        <v>59.436750000000011</v>
      </c>
      <c r="L178" s="166">
        <f t="shared" si="11"/>
        <v>57.059280000000008</v>
      </c>
      <c r="M178" s="169"/>
      <c r="N178" s="166" t="s">
        <v>205</v>
      </c>
      <c r="O178" s="166" t="s">
        <v>206</v>
      </c>
      <c r="P178" s="169">
        <v>70</v>
      </c>
    </row>
    <row r="179" spans="1:16" x14ac:dyDescent="0.35">
      <c r="A179" s="189" t="s">
        <v>1000</v>
      </c>
      <c r="B179" s="163" t="s">
        <v>915</v>
      </c>
      <c r="C179" s="164" t="s">
        <v>916</v>
      </c>
      <c r="D179" s="164" t="s">
        <v>57</v>
      </c>
      <c r="E179" s="164"/>
      <c r="F179" s="165" t="s">
        <v>570</v>
      </c>
      <c r="G179" s="166"/>
      <c r="H179" s="166">
        <v>168</v>
      </c>
      <c r="I179" s="166">
        <f t="shared" ref="I179:I207" si="12">H179*(1-$J$3)</f>
        <v>72.240000000000009</v>
      </c>
      <c r="J179" s="166">
        <f t="shared" si="9"/>
        <v>68.628</v>
      </c>
      <c r="K179" s="166">
        <f t="shared" si="10"/>
        <v>66.569159999999997</v>
      </c>
      <c r="L179" s="166">
        <f t="shared" si="11"/>
        <v>63.906393599999994</v>
      </c>
      <c r="M179" s="169"/>
      <c r="N179" s="166" t="s">
        <v>205</v>
      </c>
      <c r="O179" s="166" t="s">
        <v>206</v>
      </c>
      <c r="P179" s="169">
        <v>70</v>
      </c>
    </row>
    <row r="180" spans="1:16" x14ac:dyDescent="0.35">
      <c r="A180" s="189" t="s">
        <v>1000</v>
      </c>
      <c r="B180" s="163" t="s">
        <v>917</v>
      </c>
      <c r="C180" s="164" t="s">
        <v>918</v>
      </c>
      <c r="D180" s="164" t="s">
        <v>44</v>
      </c>
      <c r="E180" s="164" t="s">
        <v>92</v>
      </c>
      <c r="F180" s="165" t="s">
        <v>570</v>
      </c>
      <c r="G180" s="166"/>
      <c r="H180" s="166">
        <v>152</v>
      </c>
      <c r="I180" s="166">
        <f t="shared" si="12"/>
        <v>65.360000000000014</v>
      </c>
      <c r="J180" s="166">
        <f t="shared" si="9"/>
        <v>62.092000000000013</v>
      </c>
      <c r="K180" s="166">
        <f t="shared" si="10"/>
        <v>60.229240000000011</v>
      </c>
      <c r="L180" s="166">
        <f t="shared" si="11"/>
        <v>57.820070400000006</v>
      </c>
      <c r="M180" s="169"/>
      <c r="N180" s="166" t="s">
        <v>205</v>
      </c>
      <c r="O180" s="166" t="s">
        <v>206</v>
      </c>
      <c r="P180" s="169">
        <v>70</v>
      </c>
    </row>
    <row r="181" spans="1:16" x14ac:dyDescent="0.35">
      <c r="A181" s="189" t="s">
        <v>1000</v>
      </c>
      <c r="B181" s="163" t="s">
        <v>942</v>
      </c>
      <c r="C181" s="164" t="s">
        <v>943</v>
      </c>
      <c r="D181" s="164" t="s">
        <v>944</v>
      </c>
      <c r="E181" s="164"/>
      <c r="F181" s="165" t="s">
        <v>570</v>
      </c>
      <c r="G181" s="166"/>
      <c r="H181" s="166">
        <v>165</v>
      </c>
      <c r="I181" s="166">
        <f t="shared" si="12"/>
        <v>70.95</v>
      </c>
      <c r="J181" s="166">
        <f t="shared" si="9"/>
        <v>67.402500000000003</v>
      </c>
      <c r="K181" s="166">
        <f t="shared" si="10"/>
        <v>65.380425000000002</v>
      </c>
      <c r="L181" s="166">
        <f t="shared" si="11"/>
        <v>62.765208000000001</v>
      </c>
      <c r="M181" s="169"/>
      <c r="N181" s="166" t="s">
        <v>206</v>
      </c>
      <c r="O181" s="166" t="s">
        <v>206</v>
      </c>
      <c r="P181" s="169">
        <v>73</v>
      </c>
    </row>
    <row r="182" spans="1:16" s="3" customFormat="1" ht="14.5" customHeight="1" x14ac:dyDescent="0.25">
      <c r="A182" s="210"/>
      <c r="B182" s="207"/>
      <c r="C182" s="207"/>
      <c r="D182" s="207"/>
      <c r="E182" s="207"/>
      <c r="F182" s="208" t="s">
        <v>954</v>
      </c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</row>
    <row r="183" spans="1:16" x14ac:dyDescent="0.35">
      <c r="A183" s="189" t="s">
        <v>1000</v>
      </c>
      <c r="B183" s="163">
        <v>1310</v>
      </c>
      <c r="C183" s="164" t="s">
        <v>919</v>
      </c>
      <c r="D183" s="164" t="s">
        <v>920</v>
      </c>
      <c r="E183" s="164"/>
      <c r="F183" s="165" t="s">
        <v>22</v>
      </c>
      <c r="G183" s="166" t="s">
        <v>997</v>
      </c>
      <c r="H183" s="166">
        <v>157</v>
      </c>
      <c r="I183" s="166">
        <f t="shared" si="12"/>
        <v>67.510000000000005</v>
      </c>
      <c r="J183" s="166">
        <f t="shared" si="9"/>
        <v>64.134500000000003</v>
      </c>
      <c r="K183" s="166">
        <f t="shared" si="10"/>
        <v>62.210464999999999</v>
      </c>
      <c r="L183" s="166">
        <f t="shared" si="11"/>
        <v>59.722046399999996</v>
      </c>
      <c r="M183" s="169"/>
      <c r="N183" s="166" t="s">
        <v>998</v>
      </c>
      <c r="O183" s="166"/>
      <c r="P183" s="169"/>
    </row>
    <row r="184" spans="1:16" x14ac:dyDescent="0.35">
      <c r="A184" s="189" t="s">
        <v>1000</v>
      </c>
      <c r="B184" s="163">
        <v>1311</v>
      </c>
      <c r="C184" s="164" t="s">
        <v>921</v>
      </c>
      <c r="D184" s="164" t="s">
        <v>202</v>
      </c>
      <c r="E184" s="164"/>
      <c r="F184" s="165" t="s">
        <v>22</v>
      </c>
      <c r="G184" s="166" t="s">
        <v>997</v>
      </c>
      <c r="H184" s="166">
        <v>151</v>
      </c>
      <c r="I184" s="166">
        <f t="shared" si="12"/>
        <v>64.930000000000007</v>
      </c>
      <c r="J184" s="166">
        <f t="shared" si="9"/>
        <v>61.683500000000002</v>
      </c>
      <c r="K184" s="166">
        <f t="shared" si="10"/>
        <v>59.832995000000004</v>
      </c>
      <c r="L184" s="166">
        <f t="shared" si="11"/>
        <v>57.439675200000003</v>
      </c>
      <c r="M184" s="169"/>
      <c r="N184" s="166" t="s">
        <v>998</v>
      </c>
      <c r="O184" s="166"/>
      <c r="P184" s="169"/>
    </row>
    <row r="185" spans="1:16" x14ac:dyDescent="0.35">
      <c r="A185" s="189" t="s">
        <v>1000</v>
      </c>
      <c r="B185" s="163">
        <v>1313</v>
      </c>
      <c r="C185" s="164" t="s">
        <v>922</v>
      </c>
      <c r="D185" s="164" t="s">
        <v>923</v>
      </c>
      <c r="E185" s="164"/>
      <c r="F185" s="165" t="s">
        <v>22</v>
      </c>
      <c r="G185" s="166" t="s">
        <v>997</v>
      </c>
      <c r="H185" s="166">
        <v>175</v>
      </c>
      <c r="I185" s="166">
        <f t="shared" si="12"/>
        <v>75.250000000000014</v>
      </c>
      <c r="J185" s="166">
        <f t="shared" si="9"/>
        <v>71.487500000000011</v>
      </c>
      <c r="K185" s="166">
        <f t="shared" si="10"/>
        <v>69.342875000000006</v>
      </c>
      <c r="L185" s="166">
        <f t="shared" si="11"/>
        <v>66.569160000000011</v>
      </c>
      <c r="M185" s="169"/>
      <c r="N185" s="166" t="s">
        <v>998</v>
      </c>
      <c r="O185" s="166"/>
      <c r="P185" s="169"/>
    </row>
    <row r="186" spans="1:16" s="3" customFormat="1" ht="14.5" customHeight="1" x14ac:dyDescent="0.25">
      <c r="A186" s="210"/>
      <c r="B186" s="207"/>
      <c r="C186" s="207"/>
      <c r="D186" s="207"/>
      <c r="E186" s="207"/>
      <c r="F186" s="208" t="s">
        <v>113</v>
      </c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</row>
    <row r="187" spans="1:16" x14ac:dyDescent="0.35">
      <c r="A187" s="189" t="s">
        <v>1000</v>
      </c>
      <c r="B187" s="163">
        <v>39633</v>
      </c>
      <c r="C187" s="164" t="s">
        <v>924</v>
      </c>
      <c r="D187" s="164" t="s">
        <v>49</v>
      </c>
      <c r="E187" s="164"/>
      <c r="F187" s="165" t="s">
        <v>925</v>
      </c>
      <c r="G187" s="166" t="s">
        <v>999</v>
      </c>
      <c r="H187" s="166">
        <v>208</v>
      </c>
      <c r="I187" s="166">
        <f t="shared" si="12"/>
        <v>89.440000000000012</v>
      </c>
      <c r="J187" s="166">
        <f t="shared" si="9"/>
        <v>84.968000000000004</v>
      </c>
      <c r="K187" s="166">
        <f t="shared" si="10"/>
        <v>82.418959999999998</v>
      </c>
      <c r="L187" s="166">
        <f t="shared" si="11"/>
        <v>79.122201599999997</v>
      </c>
      <c r="M187" s="169"/>
      <c r="N187" s="166" t="s">
        <v>998</v>
      </c>
      <c r="O187" s="166"/>
      <c r="P187" s="169"/>
    </row>
    <row r="188" spans="1:16" x14ac:dyDescent="0.35">
      <c r="A188" s="189" t="s">
        <v>1000</v>
      </c>
      <c r="B188" s="163">
        <v>39634</v>
      </c>
      <c r="C188" s="164" t="s">
        <v>926</v>
      </c>
      <c r="D188" s="164" t="s">
        <v>203</v>
      </c>
      <c r="E188" s="164"/>
      <c r="F188" s="165" t="s">
        <v>925</v>
      </c>
      <c r="G188" s="166" t="s">
        <v>999</v>
      </c>
      <c r="H188" s="166">
        <v>256</v>
      </c>
      <c r="I188" s="166">
        <f t="shared" si="12"/>
        <v>110.08000000000001</v>
      </c>
      <c r="J188" s="166">
        <f t="shared" si="9"/>
        <v>104.57600000000001</v>
      </c>
      <c r="K188" s="166">
        <f t="shared" si="10"/>
        <v>101.43872</v>
      </c>
      <c r="L188" s="166">
        <f t="shared" si="11"/>
        <v>97.381171199999997</v>
      </c>
      <c r="M188" s="169"/>
      <c r="N188" s="166" t="s">
        <v>998</v>
      </c>
      <c r="O188" s="166"/>
      <c r="P188" s="169"/>
    </row>
    <row r="189" spans="1:16" x14ac:dyDescent="0.35">
      <c r="A189" s="189" t="s">
        <v>1000</v>
      </c>
      <c r="B189" s="163" t="s">
        <v>927</v>
      </c>
      <c r="C189" s="164" t="s">
        <v>152</v>
      </c>
      <c r="D189" s="164" t="s">
        <v>49</v>
      </c>
      <c r="E189" s="164"/>
      <c r="F189" s="165" t="s">
        <v>570</v>
      </c>
      <c r="G189" s="166"/>
      <c r="H189" s="166">
        <v>155</v>
      </c>
      <c r="I189" s="166">
        <f t="shared" si="12"/>
        <v>66.650000000000006</v>
      </c>
      <c r="J189" s="166">
        <f t="shared" si="9"/>
        <v>63.317500000000003</v>
      </c>
      <c r="K189" s="166">
        <f t="shared" si="10"/>
        <v>61.417974999999998</v>
      </c>
      <c r="L189" s="166">
        <f t="shared" si="11"/>
        <v>58.961255999999999</v>
      </c>
      <c r="M189" s="169"/>
      <c r="N189" s="166" t="s">
        <v>205</v>
      </c>
      <c r="O189" s="166" t="s">
        <v>206</v>
      </c>
      <c r="P189" s="169">
        <v>70</v>
      </c>
    </row>
    <row r="190" spans="1:16" x14ac:dyDescent="0.35">
      <c r="A190" s="189" t="s">
        <v>1000</v>
      </c>
      <c r="B190" s="163">
        <v>2905</v>
      </c>
      <c r="C190" s="164" t="s">
        <v>928</v>
      </c>
      <c r="D190" s="164" t="s">
        <v>929</v>
      </c>
      <c r="E190" s="164"/>
      <c r="F190" s="165" t="s">
        <v>22</v>
      </c>
      <c r="G190" s="166" t="s">
        <v>997</v>
      </c>
      <c r="H190" s="166">
        <v>151</v>
      </c>
      <c r="I190" s="166">
        <f t="shared" si="12"/>
        <v>64.930000000000007</v>
      </c>
      <c r="J190" s="166">
        <f t="shared" si="9"/>
        <v>61.683500000000002</v>
      </c>
      <c r="K190" s="166">
        <f t="shared" si="10"/>
        <v>59.832995000000004</v>
      </c>
      <c r="L190" s="166">
        <f t="shared" si="11"/>
        <v>57.439675200000003</v>
      </c>
      <c r="M190" s="169"/>
      <c r="N190" s="166" t="s">
        <v>998</v>
      </c>
      <c r="O190" s="166"/>
      <c r="P190" s="169"/>
    </row>
    <row r="191" spans="1:16" x14ac:dyDescent="0.35">
      <c r="A191" s="189" t="s">
        <v>1000</v>
      </c>
      <c r="B191" s="163">
        <v>2906</v>
      </c>
      <c r="C191" s="164" t="s">
        <v>930</v>
      </c>
      <c r="D191" s="164" t="s">
        <v>920</v>
      </c>
      <c r="E191" s="164"/>
      <c r="F191" s="165" t="s">
        <v>22</v>
      </c>
      <c r="G191" s="166" t="s">
        <v>997</v>
      </c>
      <c r="H191" s="166">
        <v>154</v>
      </c>
      <c r="I191" s="166">
        <f t="shared" si="12"/>
        <v>66.220000000000013</v>
      </c>
      <c r="J191" s="166">
        <f t="shared" si="9"/>
        <v>62.909000000000006</v>
      </c>
      <c r="K191" s="166">
        <f t="shared" si="10"/>
        <v>61.021730000000005</v>
      </c>
      <c r="L191" s="166">
        <f t="shared" si="11"/>
        <v>58.580860800000004</v>
      </c>
      <c r="M191" s="169"/>
      <c r="N191" s="166" t="s">
        <v>998</v>
      </c>
      <c r="O191" s="166"/>
      <c r="P191" s="169"/>
    </row>
    <row r="192" spans="1:16" x14ac:dyDescent="0.35">
      <c r="A192" s="189" t="s">
        <v>1000</v>
      </c>
      <c r="B192" s="163">
        <v>39635</v>
      </c>
      <c r="C192" s="164" t="s">
        <v>930</v>
      </c>
      <c r="D192" s="164" t="s">
        <v>201</v>
      </c>
      <c r="E192" s="164"/>
      <c r="F192" s="165" t="s">
        <v>925</v>
      </c>
      <c r="G192" s="166" t="s">
        <v>999</v>
      </c>
      <c r="H192" s="166">
        <v>230</v>
      </c>
      <c r="I192" s="166">
        <f t="shared" si="12"/>
        <v>98.9</v>
      </c>
      <c r="J192" s="166">
        <f t="shared" si="9"/>
        <v>93.954999999999998</v>
      </c>
      <c r="K192" s="166">
        <f t="shared" si="10"/>
        <v>91.136349999999993</v>
      </c>
      <c r="L192" s="166">
        <f t="shared" si="11"/>
        <v>87.490895999999992</v>
      </c>
      <c r="M192" s="169"/>
      <c r="N192" s="166" t="s">
        <v>998</v>
      </c>
      <c r="O192" s="166"/>
      <c r="P192" s="169"/>
    </row>
    <row r="193" spans="1:16" x14ac:dyDescent="0.35">
      <c r="A193" s="189" t="s">
        <v>1000</v>
      </c>
      <c r="B193" s="163">
        <v>39636</v>
      </c>
      <c r="C193" s="164" t="s">
        <v>931</v>
      </c>
      <c r="D193" s="164" t="s">
        <v>87</v>
      </c>
      <c r="E193" s="164"/>
      <c r="F193" s="165" t="s">
        <v>925</v>
      </c>
      <c r="G193" s="166" t="s">
        <v>999</v>
      </c>
      <c r="H193" s="166">
        <v>234</v>
      </c>
      <c r="I193" s="166">
        <f t="shared" si="12"/>
        <v>100.62</v>
      </c>
      <c r="J193" s="166">
        <f t="shared" si="9"/>
        <v>95.588999999999999</v>
      </c>
      <c r="K193" s="166">
        <f t="shared" si="10"/>
        <v>92.721329999999995</v>
      </c>
      <c r="L193" s="166">
        <f t="shared" si="11"/>
        <v>89.012476799999988</v>
      </c>
      <c r="M193" s="169"/>
      <c r="N193" s="166" t="s">
        <v>998</v>
      </c>
      <c r="O193" s="166"/>
      <c r="P193" s="169"/>
    </row>
    <row r="194" spans="1:16" x14ac:dyDescent="0.35">
      <c r="A194" s="189" t="s">
        <v>1000</v>
      </c>
      <c r="B194" s="163">
        <v>39637</v>
      </c>
      <c r="C194" s="164" t="s">
        <v>932</v>
      </c>
      <c r="D194" s="164" t="s">
        <v>57</v>
      </c>
      <c r="E194" s="164"/>
      <c r="F194" s="165" t="s">
        <v>925</v>
      </c>
      <c r="G194" s="166" t="s">
        <v>999</v>
      </c>
      <c r="H194" s="166">
        <v>245</v>
      </c>
      <c r="I194" s="166">
        <f t="shared" si="12"/>
        <v>105.35000000000001</v>
      </c>
      <c r="J194" s="166">
        <f t="shared" si="9"/>
        <v>100.08250000000001</v>
      </c>
      <c r="K194" s="166">
        <f t="shared" si="10"/>
        <v>97.080025000000006</v>
      </c>
      <c r="L194" s="166">
        <f t="shared" si="11"/>
        <v>93.196824000000007</v>
      </c>
      <c r="M194" s="169"/>
      <c r="N194" s="166" t="s">
        <v>998</v>
      </c>
      <c r="O194" s="166"/>
      <c r="P194" s="169"/>
    </row>
    <row r="195" spans="1:16" x14ac:dyDescent="0.35">
      <c r="A195" s="189" t="s">
        <v>1000</v>
      </c>
      <c r="B195" s="163">
        <v>39638</v>
      </c>
      <c r="C195" s="164" t="s">
        <v>933</v>
      </c>
      <c r="D195" s="164" t="s">
        <v>76</v>
      </c>
      <c r="E195" s="164"/>
      <c r="F195" s="165" t="s">
        <v>925</v>
      </c>
      <c r="G195" s="166" t="s">
        <v>999</v>
      </c>
      <c r="H195" s="166">
        <v>263</v>
      </c>
      <c r="I195" s="166">
        <f t="shared" si="12"/>
        <v>113.09000000000002</v>
      </c>
      <c r="J195" s="166">
        <f t="shared" si="9"/>
        <v>107.4355</v>
      </c>
      <c r="K195" s="166">
        <f t="shared" si="10"/>
        <v>104.212435</v>
      </c>
      <c r="L195" s="166">
        <f t="shared" si="11"/>
        <v>100.04393759999999</v>
      </c>
      <c r="M195" s="169"/>
      <c r="N195" s="166" t="s">
        <v>998</v>
      </c>
      <c r="O195" s="166"/>
      <c r="P195" s="169"/>
    </row>
    <row r="196" spans="1:16" s="3" customFormat="1" ht="14.5" customHeight="1" x14ac:dyDescent="0.25">
      <c r="A196" s="210"/>
      <c r="B196" s="207"/>
      <c r="C196" s="207"/>
      <c r="D196" s="207"/>
      <c r="E196" s="207"/>
      <c r="F196" s="208" t="s">
        <v>120</v>
      </c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</row>
    <row r="197" spans="1:16" x14ac:dyDescent="0.35">
      <c r="A197" s="189" t="s">
        <v>1000</v>
      </c>
      <c r="B197" s="163">
        <v>39616</v>
      </c>
      <c r="C197" s="164" t="s">
        <v>934</v>
      </c>
      <c r="D197" s="164" t="s">
        <v>54</v>
      </c>
      <c r="E197" s="164"/>
      <c r="F197" s="165" t="s">
        <v>925</v>
      </c>
      <c r="G197" s="166" t="s">
        <v>999</v>
      </c>
      <c r="H197" s="166">
        <v>199</v>
      </c>
      <c r="I197" s="166">
        <f t="shared" si="12"/>
        <v>85.570000000000007</v>
      </c>
      <c r="J197" s="166">
        <f t="shared" si="9"/>
        <v>81.291499999999999</v>
      </c>
      <c r="K197" s="166">
        <f t="shared" si="10"/>
        <v>78.852755000000002</v>
      </c>
      <c r="L197" s="166">
        <f t="shared" si="11"/>
        <v>75.698644799999997</v>
      </c>
      <c r="M197" s="169"/>
      <c r="N197" s="166" t="s">
        <v>998</v>
      </c>
      <c r="O197" s="166"/>
      <c r="P197" s="169"/>
    </row>
    <row r="198" spans="1:16" s="3" customFormat="1" ht="14.5" customHeight="1" x14ac:dyDescent="0.25">
      <c r="A198" s="210"/>
      <c r="B198" s="207"/>
      <c r="C198" s="207"/>
      <c r="D198" s="207"/>
      <c r="E198" s="207"/>
      <c r="F198" s="208" t="s">
        <v>127</v>
      </c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</row>
    <row r="199" spans="1:16" x14ac:dyDescent="0.35">
      <c r="A199" s="189" t="s">
        <v>1000</v>
      </c>
      <c r="B199" s="163">
        <v>39608</v>
      </c>
      <c r="C199" s="164" t="s">
        <v>935</v>
      </c>
      <c r="D199" s="164" t="s">
        <v>49</v>
      </c>
      <c r="E199" s="164"/>
      <c r="F199" s="165" t="s">
        <v>925</v>
      </c>
      <c r="G199" s="166" t="s">
        <v>999</v>
      </c>
      <c r="H199" s="166">
        <v>262</v>
      </c>
      <c r="I199" s="166">
        <f t="shared" si="12"/>
        <v>112.66000000000001</v>
      </c>
      <c r="J199" s="166">
        <f t="shared" ref="J199:J207" si="13">I199*(1-$J$8)</f>
        <v>107.027</v>
      </c>
      <c r="K199" s="166">
        <f t="shared" ref="K199:K207" si="14">J199*(1-$J$9)</f>
        <v>103.81618999999999</v>
      </c>
      <c r="L199" s="166">
        <f t="shared" ref="L199:L207" si="15">K199*(1-$J$10)</f>
        <v>99.663542399999983</v>
      </c>
      <c r="M199" s="169"/>
      <c r="N199" s="166" t="s">
        <v>998</v>
      </c>
      <c r="O199" s="166"/>
      <c r="P199" s="169"/>
    </row>
    <row r="200" spans="1:16" x14ac:dyDescent="0.35">
      <c r="A200" s="189" t="s">
        <v>1000</v>
      </c>
      <c r="B200" s="163">
        <v>39612</v>
      </c>
      <c r="C200" s="164" t="s">
        <v>936</v>
      </c>
      <c r="D200" s="164" t="s">
        <v>203</v>
      </c>
      <c r="E200" s="164"/>
      <c r="F200" s="165" t="s">
        <v>925</v>
      </c>
      <c r="G200" s="166" t="s">
        <v>999</v>
      </c>
      <c r="H200" s="166">
        <v>263</v>
      </c>
      <c r="I200" s="166">
        <f t="shared" si="12"/>
        <v>113.09000000000002</v>
      </c>
      <c r="J200" s="166">
        <f t="shared" si="13"/>
        <v>107.4355</v>
      </c>
      <c r="K200" s="166">
        <f t="shared" si="14"/>
        <v>104.212435</v>
      </c>
      <c r="L200" s="166">
        <f t="shared" si="15"/>
        <v>100.04393759999999</v>
      </c>
      <c r="M200" s="169"/>
      <c r="N200" s="166" t="s">
        <v>998</v>
      </c>
      <c r="O200" s="166"/>
      <c r="P200" s="169"/>
    </row>
    <row r="201" spans="1:16" x14ac:dyDescent="0.35">
      <c r="A201" s="189" t="s">
        <v>1000</v>
      </c>
      <c r="B201" s="163">
        <v>39613</v>
      </c>
      <c r="C201" s="164" t="s">
        <v>937</v>
      </c>
      <c r="D201" s="164" t="s">
        <v>87</v>
      </c>
      <c r="E201" s="164"/>
      <c r="F201" s="165" t="s">
        <v>925</v>
      </c>
      <c r="G201" s="166" t="s">
        <v>999</v>
      </c>
      <c r="H201" s="166">
        <v>258</v>
      </c>
      <c r="I201" s="166">
        <f t="shared" si="12"/>
        <v>110.94000000000001</v>
      </c>
      <c r="J201" s="166">
        <f t="shared" si="13"/>
        <v>105.393</v>
      </c>
      <c r="K201" s="166">
        <f t="shared" si="14"/>
        <v>102.23121</v>
      </c>
      <c r="L201" s="166">
        <f t="shared" si="15"/>
        <v>98.141961600000002</v>
      </c>
      <c r="M201" s="169"/>
      <c r="N201" s="166" t="s">
        <v>998</v>
      </c>
      <c r="O201" s="166"/>
      <c r="P201" s="169"/>
    </row>
    <row r="202" spans="1:16" x14ac:dyDescent="0.35">
      <c r="A202" s="189" t="s">
        <v>1000</v>
      </c>
      <c r="B202" s="163">
        <v>39614</v>
      </c>
      <c r="C202" s="164" t="s">
        <v>938</v>
      </c>
      <c r="D202" s="164" t="s">
        <v>57</v>
      </c>
      <c r="E202" s="164"/>
      <c r="F202" s="165" t="s">
        <v>925</v>
      </c>
      <c r="G202" s="166" t="s">
        <v>999</v>
      </c>
      <c r="H202" s="166">
        <v>273</v>
      </c>
      <c r="I202" s="166">
        <f t="shared" si="12"/>
        <v>117.39000000000001</v>
      </c>
      <c r="J202" s="166">
        <f t="shared" si="13"/>
        <v>111.52050000000001</v>
      </c>
      <c r="K202" s="166">
        <f t="shared" si="14"/>
        <v>108.174885</v>
      </c>
      <c r="L202" s="166">
        <f t="shared" si="15"/>
        <v>103.8478896</v>
      </c>
      <c r="M202" s="169"/>
      <c r="N202" s="166" t="s">
        <v>998</v>
      </c>
      <c r="O202" s="166"/>
      <c r="P202" s="169"/>
    </row>
    <row r="203" spans="1:16" x14ac:dyDescent="0.35">
      <c r="A203" s="189" t="s">
        <v>1000</v>
      </c>
      <c r="B203" s="163">
        <v>39615</v>
      </c>
      <c r="C203" s="164" t="s">
        <v>939</v>
      </c>
      <c r="D203" s="164" t="s">
        <v>88</v>
      </c>
      <c r="E203" s="164"/>
      <c r="F203" s="165" t="s">
        <v>925</v>
      </c>
      <c r="G203" s="166" t="s">
        <v>999</v>
      </c>
      <c r="H203" s="166">
        <v>276</v>
      </c>
      <c r="I203" s="166">
        <f t="shared" si="12"/>
        <v>118.68</v>
      </c>
      <c r="J203" s="166">
        <f t="shared" si="13"/>
        <v>112.746</v>
      </c>
      <c r="K203" s="166">
        <f t="shared" si="14"/>
        <v>109.36362</v>
      </c>
      <c r="L203" s="166">
        <f t="shared" si="15"/>
        <v>104.98907519999999</v>
      </c>
      <c r="M203" s="169"/>
      <c r="N203" s="166" t="s">
        <v>998</v>
      </c>
      <c r="O203" s="166"/>
      <c r="P203" s="169"/>
    </row>
    <row r="204" spans="1:16" s="3" customFormat="1" ht="14.5" customHeight="1" x14ac:dyDescent="0.25">
      <c r="A204" s="210"/>
      <c r="B204" s="207"/>
      <c r="C204" s="207"/>
      <c r="D204" s="207"/>
      <c r="E204" s="207"/>
      <c r="F204" s="208" t="s">
        <v>132</v>
      </c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</row>
    <row r="205" spans="1:16" x14ac:dyDescent="0.35">
      <c r="A205" s="189" t="s">
        <v>1000</v>
      </c>
      <c r="B205" s="163">
        <v>39650</v>
      </c>
      <c r="C205" s="164" t="s">
        <v>940</v>
      </c>
      <c r="D205" s="164" t="s">
        <v>49</v>
      </c>
      <c r="E205" s="164"/>
      <c r="F205" s="165" t="s">
        <v>925</v>
      </c>
      <c r="G205" s="166"/>
      <c r="H205" s="166">
        <v>332</v>
      </c>
      <c r="I205" s="166">
        <f t="shared" si="12"/>
        <v>142.76000000000002</v>
      </c>
      <c r="J205" s="166">
        <f t="shared" si="13"/>
        <v>135.62200000000001</v>
      </c>
      <c r="K205" s="166">
        <f t="shared" si="14"/>
        <v>131.55334000000002</v>
      </c>
      <c r="L205" s="166">
        <f t="shared" si="15"/>
        <v>126.29120640000002</v>
      </c>
      <c r="M205" s="169"/>
      <c r="N205" s="166" t="s">
        <v>998</v>
      </c>
      <c r="O205" s="166"/>
      <c r="P205" s="169"/>
    </row>
    <row r="206" spans="1:16" s="3" customFormat="1" ht="14.5" customHeight="1" x14ac:dyDescent="0.25">
      <c r="A206" s="210"/>
      <c r="B206" s="207"/>
      <c r="C206" s="207"/>
      <c r="D206" s="207"/>
      <c r="E206" s="207"/>
      <c r="F206" s="208" t="s">
        <v>139</v>
      </c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</row>
    <row r="207" spans="1:16" x14ac:dyDescent="0.35">
      <c r="A207" s="189" t="s">
        <v>1000</v>
      </c>
      <c r="B207" s="163">
        <v>39602</v>
      </c>
      <c r="C207" s="164" t="s">
        <v>941</v>
      </c>
      <c r="D207" s="164" t="s">
        <v>923</v>
      </c>
      <c r="E207" s="164"/>
      <c r="F207" s="165" t="s">
        <v>925</v>
      </c>
      <c r="G207" s="166" t="s">
        <v>999</v>
      </c>
      <c r="H207" s="166">
        <v>287</v>
      </c>
      <c r="I207" s="166">
        <f t="shared" si="12"/>
        <v>123.41000000000001</v>
      </c>
      <c r="J207" s="166">
        <f t="shared" si="13"/>
        <v>117.23950000000001</v>
      </c>
      <c r="K207" s="166">
        <f t="shared" si="14"/>
        <v>113.72231500000001</v>
      </c>
      <c r="L207" s="166">
        <f t="shared" si="15"/>
        <v>109.17342240000001</v>
      </c>
      <c r="M207" s="169"/>
      <c r="N207" s="166" t="s">
        <v>998</v>
      </c>
      <c r="O207" s="166"/>
      <c r="P207" s="169"/>
    </row>
  </sheetData>
  <mergeCells count="26">
    <mergeCell ref="H1:I1"/>
    <mergeCell ref="J1:K1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N17:P17"/>
    <mergeCell ref="B15:F15"/>
    <mergeCell ref="H7:I7"/>
    <mergeCell ref="J7:K7"/>
    <mergeCell ref="H8:I8"/>
    <mergeCell ref="J8:K8"/>
    <mergeCell ref="H9:I9"/>
    <mergeCell ref="J9:K9"/>
    <mergeCell ref="H10:I10"/>
    <mergeCell ref="J10:K10"/>
    <mergeCell ref="B11:E12"/>
    <mergeCell ref="B13:E13"/>
    <mergeCell ref="B14:E14"/>
    <mergeCell ref="H13:K15"/>
  </mergeCells>
  <conditionalFormatting sqref="C19">
    <cfRule type="cellIs" dxfId="81" priority="170" operator="equal">
      <formula>0</formula>
    </cfRule>
  </conditionalFormatting>
  <conditionalFormatting sqref="C19">
    <cfRule type="cellIs" dxfId="80" priority="169" operator="equal">
      <formula>"XL"</formula>
    </cfRule>
  </conditionalFormatting>
  <conditionalFormatting sqref="E19">
    <cfRule type="cellIs" dxfId="79" priority="156" operator="equal">
      <formula>0</formula>
    </cfRule>
  </conditionalFormatting>
  <conditionalFormatting sqref="E19">
    <cfRule type="cellIs" dxfId="78" priority="155" operator="equal">
      <formula>"XL"</formula>
    </cfRule>
  </conditionalFormatting>
  <conditionalFormatting sqref="C20:C33 C35:C67 C76:C98 C100:C107 C138:C147 C159:C161 C171:C172 C126:C136 C69:C74 C109:C112 C114:C124 C150:C157 C164:C169 C174:C176">
    <cfRule type="cellIs" dxfId="77" priority="82" operator="equal">
      <formula>0</formula>
    </cfRule>
  </conditionalFormatting>
  <conditionalFormatting sqref="C20:C33 C35:C67 C76:C98 C100:C107 C138:C147 C159:C161 C171:C172 C126:C136 C69:C74 C109:C112 C114:C124 C150:C157 C164:C169 C174:C176">
    <cfRule type="cellIs" dxfId="76" priority="81" operator="equal">
      <formula>"XL"</formula>
    </cfRule>
  </conditionalFormatting>
  <conditionalFormatting sqref="E20:E33 E35:E43 E76:E98 E100:E107 E138:E147 E159:E161 E171:E172 E126:E136 E45:E67 E69:E74 E109:E112 E114:E124 E150:E157 E164:E169 E174:E176">
    <cfRule type="cellIs" dxfId="75" priority="80" operator="equal">
      <formula>0</formula>
    </cfRule>
  </conditionalFormatting>
  <conditionalFormatting sqref="E20:E33 E35:E43 E76:E98 E100:E107 E138:E147 E159:E161 E171:E172 E126:E136 E45:E67 E69:E74 E109:E112 E114:E124 E150:E157 E164:E169 E174:E176">
    <cfRule type="cellIs" dxfId="74" priority="79" operator="equal">
      <formula>"XL"</formula>
    </cfRule>
  </conditionalFormatting>
  <conditionalFormatting sqref="C178:C181 C183:C185 C187:C195 C197 C199:C203 C205 C207">
    <cfRule type="cellIs" dxfId="73" priority="74" operator="equal">
      <formula>0</formula>
    </cfRule>
  </conditionalFormatting>
  <conditionalFormatting sqref="C178:C181 C183:C185 C187:C195 C197 C199:C203 C205 C207">
    <cfRule type="cellIs" dxfId="72" priority="73" operator="equal">
      <formula>"XL"</formula>
    </cfRule>
  </conditionalFormatting>
  <conditionalFormatting sqref="E178:E181 E183:E185 E187:E195 E197 E199:E203 E205 E207">
    <cfRule type="cellIs" dxfId="71" priority="72" operator="equal">
      <formula>0</formula>
    </cfRule>
  </conditionalFormatting>
  <conditionalFormatting sqref="E178:E181 E183:E185 E187:E195 E197 E199:E203 E205 E207">
    <cfRule type="cellIs" dxfId="70" priority="71" operator="equal">
      <formula>"XL"</formula>
    </cfRule>
  </conditionalFormatting>
  <conditionalFormatting sqref="F44">
    <cfRule type="cellIs" dxfId="69" priority="70" operator="equal">
      <formula>0</formula>
    </cfRule>
  </conditionalFormatting>
  <conditionalFormatting sqref="F44">
    <cfRule type="cellIs" dxfId="68" priority="69" operator="equal">
      <formula>"XL"</formula>
    </cfRule>
  </conditionalFormatting>
  <conditionalFormatting sqref="H44">
    <cfRule type="cellIs" dxfId="67" priority="68" operator="equal">
      <formula>0</formula>
    </cfRule>
  </conditionalFormatting>
  <conditionalFormatting sqref="H44">
    <cfRule type="cellIs" dxfId="66" priority="67" operator="equal">
      <formula>"XL"</formula>
    </cfRule>
  </conditionalFormatting>
  <conditionalFormatting sqref="C68">
    <cfRule type="cellIs" dxfId="65" priority="66" operator="equal">
      <formula>0</formula>
    </cfRule>
  </conditionalFormatting>
  <conditionalFormatting sqref="C68">
    <cfRule type="cellIs" dxfId="64" priority="65" operator="equal">
      <formula>"XL"</formula>
    </cfRule>
  </conditionalFormatting>
  <conditionalFormatting sqref="F68">
    <cfRule type="cellIs" dxfId="63" priority="64" operator="equal">
      <formula>0</formula>
    </cfRule>
  </conditionalFormatting>
  <conditionalFormatting sqref="F68">
    <cfRule type="cellIs" dxfId="62" priority="63" operator="equal">
      <formula>"XL"</formula>
    </cfRule>
  </conditionalFormatting>
  <conditionalFormatting sqref="C108">
    <cfRule type="cellIs" dxfId="61" priority="60" operator="equal">
      <formula>0</formula>
    </cfRule>
  </conditionalFormatting>
  <conditionalFormatting sqref="C108">
    <cfRule type="cellIs" dxfId="60" priority="59" operator="equal">
      <formula>"XL"</formula>
    </cfRule>
  </conditionalFormatting>
  <conditionalFormatting sqref="F108">
    <cfRule type="cellIs" dxfId="59" priority="58" operator="equal">
      <formula>0</formula>
    </cfRule>
  </conditionalFormatting>
  <conditionalFormatting sqref="F108">
    <cfRule type="cellIs" dxfId="58" priority="57" operator="equal">
      <formula>"XL"</formula>
    </cfRule>
  </conditionalFormatting>
  <conditionalFormatting sqref="C113">
    <cfRule type="cellIs" dxfId="57" priority="54" operator="equal">
      <formula>0</formula>
    </cfRule>
  </conditionalFormatting>
  <conditionalFormatting sqref="C113">
    <cfRule type="cellIs" dxfId="56" priority="53" operator="equal">
      <formula>"XL"</formula>
    </cfRule>
  </conditionalFormatting>
  <conditionalFormatting sqref="F113">
    <cfRule type="cellIs" dxfId="55" priority="52" operator="equal">
      <formula>0</formula>
    </cfRule>
  </conditionalFormatting>
  <conditionalFormatting sqref="F113">
    <cfRule type="cellIs" dxfId="54" priority="51" operator="equal">
      <formula>"XL"</formula>
    </cfRule>
  </conditionalFormatting>
  <conditionalFormatting sqref="C148">
    <cfRule type="cellIs" dxfId="53" priority="48" operator="equal">
      <formula>0</formula>
    </cfRule>
  </conditionalFormatting>
  <conditionalFormatting sqref="C148">
    <cfRule type="cellIs" dxfId="52" priority="47" operator="equal">
      <formula>"XL"</formula>
    </cfRule>
  </conditionalFormatting>
  <conditionalFormatting sqref="F148">
    <cfRule type="cellIs" dxfId="51" priority="46" operator="equal">
      <formula>0</formula>
    </cfRule>
  </conditionalFormatting>
  <conditionalFormatting sqref="F148">
    <cfRule type="cellIs" dxfId="50" priority="45" operator="equal">
      <formula>"XL"</formula>
    </cfRule>
  </conditionalFormatting>
  <conditionalFormatting sqref="C149">
    <cfRule type="cellIs" dxfId="49" priority="42" operator="equal">
      <formula>0</formula>
    </cfRule>
  </conditionalFormatting>
  <conditionalFormatting sqref="C149">
    <cfRule type="cellIs" dxfId="48" priority="41" operator="equal">
      <formula>"XL"</formula>
    </cfRule>
  </conditionalFormatting>
  <conditionalFormatting sqref="F149">
    <cfRule type="cellIs" dxfId="47" priority="40" operator="equal">
      <formula>0</formula>
    </cfRule>
  </conditionalFormatting>
  <conditionalFormatting sqref="F149">
    <cfRule type="cellIs" dxfId="46" priority="39" operator="equal">
      <formula>"XL"</formula>
    </cfRule>
  </conditionalFormatting>
  <conditionalFormatting sqref="C162">
    <cfRule type="cellIs" dxfId="45" priority="36" operator="equal">
      <formula>0</formula>
    </cfRule>
  </conditionalFormatting>
  <conditionalFormatting sqref="C162">
    <cfRule type="cellIs" dxfId="44" priority="35" operator="equal">
      <formula>"XL"</formula>
    </cfRule>
  </conditionalFormatting>
  <conditionalFormatting sqref="F162">
    <cfRule type="cellIs" dxfId="43" priority="34" operator="equal">
      <formula>0</formula>
    </cfRule>
  </conditionalFormatting>
  <conditionalFormatting sqref="F162">
    <cfRule type="cellIs" dxfId="42" priority="33" operator="equal">
      <formula>"XL"</formula>
    </cfRule>
  </conditionalFormatting>
  <conditionalFormatting sqref="C163">
    <cfRule type="cellIs" dxfId="41" priority="30" operator="equal">
      <formula>0</formula>
    </cfRule>
  </conditionalFormatting>
  <conditionalFormatting sqref="C163">
    <cfRule type="cellIs" dxfId="40" priority="29" operator="equal">
      <formula>"XL"</formula>
    </cfRule>
  </conditionalFormatting>
  <conditionalFormatting sqref="F163">
    <cfRule type="cellIs" dxfId="39" priority="28" operator="equal">
      <formula>0</formula>
    </cfRule>
  </conditionalFormatting>
  <conditionalFormatting sqref="F163">
    <cfRule type="cellIs" dxfId="38" priority="27" operator="equal">
      <formula>"XL"</formula>
    </cfRule>
  </conditionalFormatting>
  <conditionalFormatting sqref="C173">
    <cfRule type="cellIs" dxfId="37" priority="24" operator="equal">
      <formula>0</formula>
    </cfRule>
  </conditionalFormatting>
  <conditionalFormatting sqref="C173">
    <cfRule type="cellIs" dxfId="36" priority="23" operator="equal">
      <formula>"XL"</formula>
    </cfRule>
  </conditionalFormatting>
  <conditionalFormatting sqref="F173">
    <cfRule type="cellIs" dxfId="35" priority="22" operator="equal">
      <formula>0</formula>
    </cfRule>
  </conditionalFormatting>
  <conditionalFormatting sqref="F173">
    <cfRule type="cellIs" dxfId="34" priority="21" operator="equal">
      <formula>"XL"</formula>
    </cfRule>
  </conditionalFormatting>
  <conditionalFormatting sqref="I44">
    <cfRule type="cellIs" dxfId="33" priority="18" operator="equal">
      <formula>0</formula>
    </cfRule>
  </conditionalFormatting>
  <conditionalFormatting sqref="I44">
    <cfRule type="cellIs" dxfId="32" priority="17" operator="equal">
      <formula>"XL"</formula>
    </cfRule>
  </conditionalFormatting>
  <conditionalFormatting sqref="H68">
    <cfRule type="cellIs" dxfId="31" priority="16" operator="equal">
      <formula>0</formula>
    </cfRule>
  </conditionalFormatting>
  <conditionalFormatting sqref="H68">
    <cfRule type="cellIs" dxfId="30" priority="15" operator="equal">
      <formula>"XL"</formula>
    </cfRule>
  </conditionalFormatting>
  <conditionalFormatting sqref="I68">
    <cfRule type="cellIs" dxfId="29" priority="14" operator="equal">
      <formula>0</formula>
    </cfRule>
  </conditionalFormatting>
  <conditionalFormatting sqref="I68">
    <cfRule type="cellIs" dxfId="28" priority="13" operator="equal">
      <formula>"XL"</formula>
    </cfRule>
  </conditionalFormatting>
  <conditionalFormatting sqref="H108">
    <cfRule type="cellIs" dxfId="27" priority="12" operator="equal">
      <formula>0</formula>
    </cfRule>
  </conditionalFormatting>
  <conditionalFormatting sqref="H108">
    <cfRule type="cellIs" dxfId="26" priority="11" operator="equal">
      <formula>"XL"</formula>
    </cfRule>
  </conditionalFormatting>
  <conditionalFormatting sqref="I108">
    <cfRule type="cellIs" dxfId="25" priority="10" operator="equal">
      <formula>0</formula>
    </cfRule>
  </conditionalFormatting>
  <conditionalFormatting sqref="I108">
    <cfRule type="cellIs" dxfId="24" priority="9" operator="equal">
      <formula>"XL"</formula>
    </cfRule>
  </conditionalFormatting>
  <conditionalFormatting sqref="H113:I113">
    <cfRule type="cellIs" dxfId="23" priority="8" operator="equal">
      <formula>0</formula>
    </cfRule>
  </conditionalFormatting>
  <conditionalFormatting sqref="H113:I113">
    <cfRule type="cellIs" dxfId="22" priority="7" operator="equal">
      <formula>"XL"</formula>
    </cfRule>
  </conditionalFormatting>
  <conditionalFormatting sqref="H148:I149">
    <cfRule type="cellIs" dxfId="21" priority="6" operator="equal">
      <formula>0</formula>
    </cfRule>
  </conditionalFormatting>
  <conditionalFormatting sqref="H148:I149">
    <cfRule type="cellIs" dxfId="20" priority="5" operator="equal">
      <formula>"XL"</formula>
    </cfRule>
  </conditionalFormatting>
  <conditionalFormatting sqref="H162:I163">
    <cfRule type="cellIs" dxfId="19" priority="4" operator="equal">
      <formula>0</formula>
    </cfRule>
  </conditionalFormatting>
  <conditionalFormatting sqref="H162:I163">
    <cfRule type="cellIs" dxfId="18" priority="3" operator="equal">
      <formula>"XL"</formula>
    </cfRule>
  </conditionalFormatting>
  <conditionalFormatting sqref="H173:I173">
    <cfRule type="cellIs" dxfId="17" priority="2" operator="equal">
      <formula>0</formula>
    </cfRule>
  </conditionalFormatting>
  <conditionalFormatting sqref="H173:I173">
    <cfRule type="cellIs" dxfId="16" priority="1" operator="equal">
      <formula>"XL"</formula>
    </cfRule>
  </conditionalFormatting>
  <pageMargins left="0" right="0" top="0" bottom="0" header="0.31496062992125984" footer="0.31496062992125984"/>
  <pageSetup paperSize="9" scale="7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41"/>
  <sheetViews>
    <sheetView topLeftCell="C12" zoomScale="130" zoomScaleNormal="130" workbookViewId="0">
      <selection activeCell="Q13" sqref="Q13"/>
    </sheetView>
  </sheetViews>
  <sheetFormatPr baseColWidth="10" defaultColWidth="10.81640625" defaultRowHeight="14.5" outlineLevelRow="1" outlineLevelCol="1" x14ac:dyDescent="0.35"/>
  <cols>
    <col min="1" max="2" width="10.81640625" style="28"/>
    <col min="3" max="3" width="12.7265625" style="28" customWidth="1"/>
    <col min="4" max="4" width="10.81640625" style="28"/>
    <col min="5" max="5" width="5.54296875" style="28" customWidth="1"/>
    <col min="6" max="6" width="24.26953125" style="28" customWidth="1"/>
    <col min="7" max="7" width="14.81640625" style="28" customWidth="1" outlineLevel="1"/>
    <col min="8" max="11" width="10.81640625" style="28"/>
    <col min="12" max="12" width="10.81640625" style="28" customWidth="1" outlineLevel="1"/>
    <col min="13" max="13" width="10.81640625" style="28"/>
    <col min="14" max="16" width="10.81640625" style="28" hidden="1" customWidth="1" outlineLevel="1"/>
    <col min="17" max="17" width="10.81640625" style="28" collapsed="1"/>
    <col min="18" max="16384" width="10.81640625" style="28"/>
  </cols>
  <sheetData>
    <row r="1" spans="1:16" s="5" customFormat="1" ht="15.5" x14ac:dyDescent="0.35">
      <c r="A1" s="11"/>
      <c r="B1" s="11"/>
      <c r="H1" s="340" t="s">
        <v>24</v>
      </c>
      <c r="I1" s="340"/>
      <c r="J1" s="340" t="s">
        <v>1214</v>
      </c>
      <c r="K1" s="341"/>
      <c r="L1" s="3"/>
      <c r="M1" s="22"/>
    </row>
    <row r="2" spans="1:16" s="5" customFormat="1" ht="14.5" customHeight="1" x14ac:dyDescent="0.3">
      <c r="A2" s="11"/>
      <c r="B2" s="11"/>
      <c r="H2" s="332"/>
      <c r="I2" s="332"/>
      <c r="J2" s="342"/>
      <c r="K2" s="343"/>
      <c r="L2" s="3"/>
      <c r="M2" s="22"/>
    </row>
    <row r="3" spans="1:16" s="5" customFormat="1" ht="14.5" customHeight="1" x14ac:dyDescent="0.3">
      <c r="A3" s="11"/>
      <c r="H3" s="332" t="str">
        <f>'So Kondition 18'!F18</f>
        <v>TR / HR / VR</v>
      </c>
      <c r="I3" s="332"/>
      <c r="J3" s="333">
        <f>'So Kondition 18'!G18</f>
        <v>0.56999999999999995</v>
      </c>
      <c r="K3" s="343"/>
      <c r="L3" s="3"/>
      <c r="M3" s="22"/>
    </row>
    <row r="4" spans="1:16" s="5" customFormat="1" ht="14.5" customHeight="1" x14ac:dyDescent="0.3">
      <c r="A4" s="11"/>
      <c r="C4" s="11"/>
      <c r="D4" s="11"/>
      <c r="E4" s="11"/>
      <c r="F4" s="21"/>
      <c r="G4" s="21"/>
      <c r="H4" s="332" t="str">
        <f>'So Kondition 18'!F19</f>
        <v>W Y Z</v>
      </c>
      <c r="I4" s="332"/>
      <c r="J4" s="333">
        <f>'So Kondition 18'!G19</f>
        <v>0.56999999999999995</v>
      </c>
      <c r="K4" s="343"/>
      <c r="L4" s="3"/>
      <c r="M4" s="22"/>
    </row>
    <row r="5" spans="1:16" s="5" customFormat="1" ht="14.5" customHeight="1" x14ac:dyDescent="0.3">
      <c r="A5" s="4"/>
      <c r="C5" s="4"/>
      <c r="D5" s="4"/>
      <c r="E5" s="4"/>
      <c r="F5" s="18"/>
      <c r="G5" s="18"/>
      <c r="H5" s="332" t="str">
        <f>'So Kondition 18'!F20</f>
        <v>4 x 4</v>
      </c>
      <c r="I5" s="332"/>
      <c r="J5" s="333">
        <f>'So Kondition 18'!G20</f>
        <v>0.56000000000000005</v>
      </c>
      <c r="K5" s="343"/>
      <c r="N5" s="14"/>
      <c r="O5" s="14"/>
    </row>
    <row r="6" spans="1:16" s="5" customFormat="1" ht="14.5" customHeight="1" x14ac:dyDescent="0.3">
      <c r="A6" s="6"/>
      <c r="B6" s="6"/>
      <c r="C6" s="6"/>
      <c r="D6" s="6"/>
      <c r="E6" s="6"/>
      <c r="F6" s="19"/>
      <c r="G6" s="19"/>
      <c r="H6" s="332" t="str">
        <f>'So Kondition 18'!F21</f>
        <v>SUV</v>
      </c>
      <c r="I6" s="332"/>
      <c r="J6" s="333">
        <f>'So Kondition 18'!G21</f>
        <v>0.56000000000000005</v>
      </c>
      <c r="K6" s="343"/>
      <c r="N6" s="142"/>
      <c r="O6" s="13"/>
    </row>
    <row r="7" spans="1:16" s="5" customFormat="1" ht="14.5" customHeight="1" x14ac:dyDescent="0.3">
      <c r="A7" s="6"/>
      <c r="B7" s="6"/>
      <c r="C7" s="6"/>
      <c r="D7" s="6"/>
      <c r="E7" s="6"/>
      <c r="F7" s="19"/>
      <c r="G7" s="19"/>
      <c r="H7" s="332" t="str">
        <f>'So Kondition 18'!F22</f>
        <v>VAN</v>
      </c>
      <c r="I7" s="332"/>
      <c r="J7" s="333">
        <f>'So Kondition 18'!G22</f>
        <v>0.5625</v>
      </c>
      <c r="K7" s="343"/>
      <c r="N7" s="142"/>
      <c r="O7" s="13"/>
    </row>
    <row r="8" spans="1:16" s="5" customFormat="1" ht="14.5" customHeight="1" x14ac:dyDescent="0.3">
      <c r="A8" s="6"/>
      <c r="B8" s="6"/>
      <c r="C8" s="6"/>
      <c r="D8" s="6"/>
      <c r="E8" s="6"/>
      <c r="F8" s="19"/>
      <c r="G8" s="19"/>
      <c r="H8" s="332" t="s">
        <v>253</v>
      </c>
      <c r="I8" s="332"/>
      <c r="J8" s="333">
        <f>'So Kondition 18'!Q18</f>
        <v>0.05</v>
      </c>
      <c r="K8" s="343"/>
      <c r="N8" s="142"/>
      <c r="O8" s="13"/>
    </row>
    <row r="9" spans="1:16" s="5" customFormat="1" ht="14.5" customHeight="1" x14ac:dyDescent="0.3">
      <c r="A9" s="6"/>
      <c r="B9" s="6"/>
      <c r="C9" s="6"/>
      <c r="D9" s="6"/>
      <c r="E9" s="6"/>
      <c r="F9" s="19"/>
      <c r="G9" s="19"/>
      <c r="H9" s="332" t="s">
        <v>1</v>
      </c>
      <c r="I9" s="332"/>
      <c r="J9" s="333">
        <f>'So Kondition 18'!R27</f>
        <v>0.03</v>
      </c>
      <c r="K9" s="343"/>
      <c r="N9" s="142"/>
      <c r="O9" s="13"/>
    </row>
    <row r="10" spans="1:16" s="3" customFormat="1" ht="14.5" customHeight="1" outlineLevel="1" x14ac:dyDescent="0.3">
      <c r="A10" s="7"/>
      <c r="B10" s="7"/>
      <c r="C10" s="7"/>
      <c r="D10" s="7"/>
      <c r="E10" s="7"/>
      <c r="F10" s="20"/>
      <c r="G10" s="20"/>
      <c r="H10" s="332" t="s">
        <v>223</v>
      </c>
      <c r="I10" s="332"/>
      <c r="J10" s="333">
        <f>'So Kondition 18'!Q35</f>
        <v>0.04</v>
      </c>
      <c r="K10" s="343"/>
      <c r="N10" s="14"/>
      <c r="O10" s="15"/>
    </row>
    <row r="11" spans="1:16" s="3" customFormat="1" ht="14.5" customHeight="1" x14ac:dyDescent="0.3">
      <c r="B11" s="335" t="str">
        <f>'So Kondition 18'!F6</f>
        <v>RETAILER PLUS LARGE STG</v>
      </c>
      <c r="C11" s="336"/>
      <c r="D11" s="336"/>
      <c r="E11" s="336"/>
      <c r="O11" s="14"/>
      <c r="P11" s="15"/>
    </row>
    <row r="12" spans="1:16" s="3" customFormat="1" ht="14.5" customHeight="1" x14ac:dyDescent="0.25">
      <c r="B12" s="336"/>
      <c r="C12" s="336"/>
      <c r="D12" s="336"/>
      <c r="E12" s="336"/>
      <c r="F12" s="3" t="s">
        <v>1220</v>
      </c>
    </row>
    <row r="13" spans="1:16" s="3" customFormat="1" ht="14.5" customHeight="1" x14ac:dyDescent="0.35">
      <c r="A13" s="197" t="s">
        <v>111</v>
      </c>
      <c r="B13" s="337">
        <f>'So Kondition 18'!E6</f>
        <v>5452</v>
      </c>
      <c r="C13" s="326"/>
      <c r="D13" s="326"/>
      <c r="E13" s="326"/>
      <c r="F13" s="198" t="s">
        <v>91</v>
      </c>
      <c r="H13" s="338" t="s">
        <v>1227</v>
      </c>
      <c r="I13" s="339"/>
      <c r="J13" s="339"/>
      <c r="K13" s="339"/>
    </row>
    <row r="14" spans="1:16" s="3" customFormat="1" ht="14.5" customHeight="1" x14ac:dyDescent="0.35">
      <c r="A14" s="199" t="s">
        <v>26</v>
      </c>
      <c r="B14" s="337" t="str">
        <f>'So Kondition 18'!E8</f>
        <v xml:space="preserve">KIKI PNEUS </v>
      </c>
      <c r="C14" s="326"/>
      <c r="D14" s="326"/>
      <c r="E14" s="326"/>
      <c r="F14" s="200">
        <f>SUM(M19:M241)</f>
        <v>16</v>
      </c>
      <c r="H14" s="339"/>
      <c r="I14" s="339"/>
      <c r="J14" s="339"/>
      <c r="K14" s="339"/>
    </row>
    <row r="15" spans="1:16" s="3" customFormat="1" ht="14.5" customHeight="1" x14ac:dyDescent="0.35">
      <c r="A15" s="197" t="s">
        <v>10</v>
      </c>
      <c r="B15" s="331" t="str">
        <f>'So Kondition 18'!E11</f>
        <v>1400 YVERDON-LES-BAINS</v>
      </c>
      <c r="C15" s="326"/>
      <c r="D15" s="326"/>
      <c r="E15" s="326"/>
      <c r="F15" s="326"/>
      <c r="H15" s="339"/>
      <c r="I15" s="339"/>
      <c r="J15" s="339"/>
      <c r="K15" s="339"/>
      <c r="L15" s="2"/>
      <c r="M15" s="2"/>
      <c r="N15" s="12"/>
    </row>
    <row r="16" spans="1:16" s="3" customFormat="1" ht="14.5" customHeight="1" x14ac:dyDescent="0.25">
      <c r="A16" s="23"/>
      <c r="B16" s="23"/>
      <c r="C16" s="35"/>
      <c r="D16" s="35"/>
      <c r="E16" s="35"/>
      <c r="F16" s="35"/>
      <c r="G16" s="35"/>
      <c r="H16" s="143"/>
      <c r="I16" s="144"/>
      <c r="J16" s="27"/>
      <c r="K16" s="2"/>
      <c r="L16" s="2"/>
      <c r="M16" s="12"/>
    </row>
    <row r="17" spans="1:17" s="3" customFormat="1" ht="14.5" customHeight="1" x14ac:dyDescent="0.25">
      <c r="A17" s="201" t="s">
        <v>109</v>
      </c>
      <c r="B17" s="201" t="s">
        <v>27</v>
      </c>
      <c r="C17" s="201" t="s">
        <v>28</v>
      </c>
      <c r="D17" s="201" t="s">
        <v>29</v>
      </c>
      <c r="E17" s="201" t="s">
        <v>92</v>
      </c>
      <c r="F17" s="201" t="s">
        <v>110</v>
      </c>
      <c r="G17" s="201" t="s">
        <v>273</v>
      </c>
      <c r="H17" s="202" t="s">
        <v>30</v>
      </c>
      <c r="I17" s="203" t="s">
        <v>31</v>
      </c>
      <c r="J17" s="211" t="s">
        <v>25</v>
      </c>
      <c r="K17" s="211" t="s">
        <v>1</v>
      </c>
      <c r="L17" s="211" t="s">
        <v>223</v>
      </c>
      <c r="M17" s="212" t="s">
        <v>32</v>
      </c>
      <c r="N17" s="329" t="s">
        <v>956</v>
      </c>
      <c r="O17" s="330"/>
      <c r="P17" s="330"/>
      <c r="Q17" s="167"/>
    </row>
    <row r="18" spans="1:17" s="3" customFormat="1" ht="14.5" customHeight="1" x14ac:dyDescent="0.25">
      <c r="A18" s="210"/>
      <c r="B18" s="207"/>
      <c r="C18" s="207"/>
      <c r="D18" s="207"/>
      <c r="E18" s="207"/>
      <c r="F18" s="208" t="s">
        <v>1231</v>
      </c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35"/>
    </row>
    <row r="19" spans="1:17" s="3" customFormat="1" ht="14.5" customHeight="1" x14ac:dyDescent="0.25">
      <c r="A19" s="189" t="s">
        <v>1015</v>
      </c>
      <c r="B19" s="163" t="s">
        <v>1006</v>
      </c>
      <c r="C19" s="164" t="s">
        <v>177</v>
      </c>
      <c r="D19" s="164" t="s">
        <v>85</v>
      </c>
      <c r="E19" s="164"/>
      <c r="F19" s="165" t="s">
        <v>578</v>
      </c>
      <c r="G19" s="166" t="s">
        <v>1216</v>
      </c>
      <c r="H19" s="166">
        <v>264</v>
      </c>
      <c r="I19" s="166">
        <f>H19*(1-$J$5)</f>
        <v>116.15999999999998</v>
      </c>
      <c r="J19" s="166">
        <f>I19*(1-$J$8)</f>
        <v>110.35199999999998</v>
      </c>
      <c r="K19" s="166">
        <f>J19*(1-$J$9)</f>
        <v>107.04143999999998</v>
      </c>
      <c r="L19" s="166">
        <f>K19*(1-$J$10)</f>
        <v>102.75978239999998</v>
      </c>
      <c r="M19" s="169"/>
      <c r="N19" s="166" t="s">
        <v>998</v>
      </c>
      <c r="O19" s="166"/>
      <c r="P19" s="169"/>
      <c r="Q19" s="167"/>
    </row>
    <row r="20" spans="1:17" x14ac:dyDescent="0.35">
      <c r="A20" s="189" t="s">
        <v>1015</v>
      </c>
      <c r="B20" s="163">
        <v>9023671</v>
      </c>
      <c r="C20" s="164" t="s">
        <v>177</v>
      </c>
      <c r="D20" s="164" t="s">
        <v>85</v>
      </c>
      <c r="E20" s="164"/>
      <c r="F20" s="165" t="s">
        <v>579</v>
      </c>
      <c r="G20" s="166" t="s">
        <v>1216</v>
      </c>
      <c r="H20" s="166">
        <v>267</v>
      </c>
      <c r="I20" s="166">
        <f t="shared" ref="I20:I53" si="0">H20*(1-$J$5)</f>
        <v>117.47999999999999</v>
      </c>
      <c r="J20" s="166">
        <f t="shared" ref="J20:J53" si="1">I20*(1-$J$8)</f>
        <v>111.60599999999998</v>
      </c>
      <c r="K20" s="166">
        <f t="shared" ref="K20:K53" si="2">J20*(1-$J$9)</f>
        <v>108.25781999999998</v>
      </c>
      <c r="L20" s="166">
        <f t="shared" ref="L20:L53" si="3">K20*(1-$J$10)</f>
        <v>103.92750719999998</v>
      </c>
      <c r="M20" s="169"/>
      <c r="N20" s="166" t="s">
        <v>998</v>
      </c>
      <c r="O20" s="166"/>
      <c r="P20" s="169"/>
    </row>
    <row r="21" spans="1:17" x14ac:dyDescent="0.35">
      <c r="A21" s="189" t="s">
        <v>1015</v>
      </c>
      <c r="B21" s="163">
        <v>54804</v>
      </c>
      <c r="C21" s="164" t="s">
        <v>150</v>
      </c>
      <c r="D21" s="164" t="s">
        <v>80</v>
      </c>
      <c r="E21" s="164"/>
      <c r="F21" s="165" t="s">
        <v>578</v>
      </c>
      <c r="G21" s="166" t="s">
        <v>1216</v>
      </c>
      <c r="H21" s="166">
        <v>273</v>
      </c>
      <c r="I21" s="166">
        <f t="shared" si="0"/>
        <v>120.11999999999999</v>
      </c>
      <c r="J21" s="166">
        <f t="shared" si="1"/>
        <v>114.11399999999999</v>
      </c>
      <c r="K21" s="166">
        <f t="shared" si="2"/>
        <v>110.69057999999998</v>
      </c>
      <c r="L21" s="166">
        <f t="shared" si="3"/>
        <v>106.26295679999998</v>
      </c>
      <c r="M21" s="169"/>
      <c r="N21" s="166" t="s">
        <v>998</v>
      </c>
      <c r="O21" s="166"/>
      <c r="P21" s="169"/>
    </row>
    <row r="22" spans="1:17" x14ac:dyDescent="0.35">
      <c r="A22" s="189" t="s">
        <v>1015</v>
      </c>
      <c r="B22" s="163">
        <v>9023637</v>
      </c>
      <c r="C22" s="164" t="s">
        <v>150</v>
      </c>
      <c r="D22" s="164" t="s">
        <v>80</v>
      </c>
      <c r="E22" s="164"/>
      <c r="F22" s="165" t="s">
        <v>579</v>
      </c>
      <c r="G22" s="166" t="s">
        <v>1216</v>
      </c>
      <c r="H22" s="166">
        <v>276</v>
      </c>
      <c r="I22" s="166">
        <f t="shared" si="0"/>
        <v>121.43999999999998</v>
      </c>
      <c r="J22" s="166">
        <f t="shared" si="1"/>
        <v>115.36799999999998</v>
      </c>
      <c r="K22" s="166">
        <f t="shared" si="2"/>
        <v>111.90695999999998</v>
      </c>
      <c r="L22" s="166">
        <f t="shared" si="3"/>
        <v>107.43068159999999</v>
      </c>
      <c r="M22" s="169"/>
      <c r="N22" s="166" t="s">
        <v>998</v>
      </c>
      <c r="O22" s="166"/>
      <c r="P22" s="169"/>
    </row>
    <row r="23" spans="1:17" x14ac:dyDescent="0.35">
      <c r="A23" s="189" t="s">
        <v>1015</v>
      </c>
      <c r="B23" s="163">
        <v>5400514</v>
      </c>
      <c r="C23" s="164" t="s">
        <v>150</v>
      </c>
      <c r="D23" s="164" t="s">
        <v>705</v>
      </c>
      <c r="E23" s="164"/>
      <c r="F23" s="165" t="s">
        <v>570</v>
      </c>
      <c r="G23" s="166" t="s">
        <v>995</v>
      </c>
      <c r="H23" s="166">
        <v>253</v>
      </c>
      <c r="I23" s="166">
        <f t="shared" si="0"/>
        <v>111.32</v>
      </c>
      <c r="J23" s="166">
        <f t="shared" si="1"/>
        <v>105.75399999999999</v>
      </c>
      <c r="K23" s="166">
        <f t="shared" si="2"/>
        <v>102.58137999999998</v>
      </c>
      <c r="L23" s="166">
        <f t="shared" si="3"/>
        <v>98.478124799999975</v>
      </c>
      <c r="M23" s="169"/>
      <c r="N23" s="166" t="s">
        <v>583</v>
      </c>
      <c r="O23" s="166" t="s">
        <v>583</v>
      </c>
      <c r="P23" s="169" t="s">
        <v>583</v>
      </c>
    </row>
    <row r="24" spans="1:17" s="3" customFormat="1" ht="14.5" customHeight="1" x14ac:dyDescent="0.25">
      <c r="A24" s="210"/>
      <c r="B24" s="207"/>
      <c r="C24" s="207"/>
      <c r="D24" s="207"/>
      <c r="E24" s="207"/>
      <c r="F24" s="208" t="s">
        <v>1232</v>
      </c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167"/>
    </row>
    <row r="25" spans="1:17" x14ac:dyDescent="0.35">
      <c r="A25" s="189" t="s">
        <v>1015</v>
      </c>
      <c r="B25" s="163" t="s">
        <v>1007</v>
      </c>
      <c r="C25" s="164" t="s">
        <v>959</v>
      </c>
      <c r="D25" s="164" t="s">
        <v>95</v>
      </c>
      <c r="E25" s="164"/>
      <c r="F25" s="165" t="s">
        <v>578</v>
      </c>
      <c r="G25" s="166" t="s">
        <v>1216</v>
      </c>
      <c r="H25" s="166">
        <v>337</v>
      </c>
      <c r="I25" s="166">
        <f t="shared" si="0"/>
        <v>148.27999999999997</v>
      </c>
      <c r="J25" s="166">
        <f t="shared" si="1"/>
        <v>140.86599999999996</v>
      </c>
      <c r="K25" s="166">
        <f t="shared" si="2"/>
        <v>136.64001999999996</v>
      </c>
      <c r="L25" s="166">
        <f t="shared" si="3"/>
        <v>131.17441919999996</v>
      </c>
      <c r="M25" s="169"/>
      <c r="N25" s="166" t="s">
        <v>998</v>
      </c>
      <c r="O25" s="166"/>
      <c r="P25" s="169"/>
    </row>
    <row r="26" spans="1:17" x14ac:dyDescent="0.35">
      <c r="A26" s="189" t="s">
        <v>1015</v>
      </c>
      <c r="B26" s="163" t="s">
        <v>706</v>
      </c>
      <c r="C26" s="164" t="s">
        <v>707</v>
      </c>
      <c r="D26" s="164" t="s">
        <v>592</v>
      </c>
      <c r="E26" s="164"/>
      <c r="F26" s="165" t="s">
        <v>578</v>
      </c>
      <c r="G26" s="166" t="s">
        <v>1216</v>
      </c>
      <c r="H26" s="166">
        <v>339</v>
      </c>
      <c r="I26" s="166">
        <f t="shared" si="0"/>
        <v>149.15999999999997</v>
      </c>
      <c r="J26" s="166">
        <f t="shared" si="1"/>
        <v>141.70199999999997</v>
      </c>
      <c r="K26" s="166">
        <f t="shared" si="2"/>
        <v>137.45093999999997</v>
      </c>
      <c r="L26" s="166">
        <f t="shared" si="3"/>
        <v>131.95290239999997</v>
      </c>
      <c r="M26" s="169"/>
      <c r="N26" s="166" t="s">
        <v>998</v>
      </c>
      <c r="O26" s="166"/>
      <c r="P26" s="169"/>
    </row>
    <row r="27" spans="1:17" s="3" customFormat="1" ht="14.5" customHeight="1" x14ac:dyDescent="0.25">
      <c r="A27" s="210"/>
      <c r="B27" s="207"/>
      <c r="C27" s="207"/>
      <c r="D27" s="207"/>
      <c r="E27" s="207"/>
      <c r="F27" s="208" t="s">
        <v>954</v>
      </c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167"/>
    </row>
    <row r="28" spans="1:17" x14ac:dyDescent="0.35">
      <c r="A28" s="189" t="s">
        <v>1015</v>
      </c>
      <c r="B28" s="163">
        <v>5400119</v>
      </c>
      <c r="C28" s="164" t="s">
        <v>179</v>
      </c>
      <c r="D28" s="164" t="s">
        <v>573</v>
      </c>
      <c r="E28" s="164"/>
      <c r="F28" s="165" t="s">
        <v>570</v>
      </c>
      <c r="G28" s="166" t="s">
        <v>1008</v>
      </c>
      <c r="H28" s="166">
        <v>225</v>
      </c>
      <c r="I28" s="166">
        <f t="shared" si="0"/>
        <v>98.999999999999986</v>
      </c>
      <c r="J28" s="166">
        <f t="shared" si="1"/>
        <v>94.049999999999983</v>
      </c>
      <c r="K28" s="166">
        <f t="shared" si="2"/>
        <v>91.228499999999983</v>
      </c>
      <c r="L28" s="166">
        <f t="shared" si="3"/>
        <v>87.57935999999998</v>
      </c>
      <c r="M28" s="169"/>
      <c r="N28" s="166" t="s">
        <v>206</v>
      </c>
      <c r="O28" s="166" t="s">
        <v>206</v>
      </c>
      <c r="P28" s="169">
        <v>71</v>
      </c>
    </row>
    <row r="29" spans="1:17" x14ac:dyDescent="0.35">
      <c r="A29" s="189" t="s">
        <v>1015</v>
      </c>
      <c r="B29" s="163">
        <v>5400014</v>
      </c>
      <c r="C29" s="164" t="s">
        <v>151</v>
      </c>
      <c r="D29" s="164" t="s">
        <v>75</v>
      </c>
      <c r="E29" s="164"/>
      <c r="F29" s="165" t="s">
        <v>570</v>
      </c>
      <c r="G29" s="166" t="s">
        <v>1008</v>
      </c>
      <c r="H29" s="166">
        <v>192</v>
      </c>
      <c r="I29" s="166">
        <f t="shared" si="0"/>
        <v>84.47999999999999</v>
      </c>
      <c r="J29" s="166">
        <f t="shared" si="1"/>
        <v>80.255999999999986</v>
      </c>
      <c r="K29" s="166">
        <f t="shared" si="2"/>
        <v>77.848319999999987</v>
      </c>
      <c r="L29" s="166">
        <f t="shared" si="3"/>
        <v>74.734387199999986</v>
      </c>
      <c r="M29" s="169"/>
      <c r="N29" s="166" t="s">
        <v>206</v>
      </c>
      <c r="O29" s="166" t="s">
        <v>206</v>
      </c>
      <c r="P29" s="169">
        <v>71</v>
      </c>
    </row>
    <row r="30" spans="1:17" x14ac:dyDescent="0.35">
      <c r="A30" s="189" t="s">
        <v>1015</v>
      </c>
      <c r="B30" s="163">
        <v>5400095</v>
      </c>
      <c r="C30" s="164" t="s">
        <v>151</v>
      </c>
      <c r="D30" s="164" t="s">
        <v>43</v>
      </c>
      <c r="E30" s="164" t="s">
        <v>92</v>
      </c>
      <c r="F30" s="165" t="s">
        <v>570</v>
      </c>
      <c r="G30" s="166" t="s">
        <v>1008</v>
      </c>
      <c r="H30" s="166">
        <v>192</v>
      </c>
      <c r="I30" s="166">
        <f t="shared" si="0"/>
        <v>84.47999999999999</v>
      </c>
      <c r="J30" s="166">
        <f t="shared" si="1"/>
        <v>80.255999999999986</v>
      </c>
      <c r="K30" s="166">
        <f t="shared" si="2"/>
        <v>77.848319999999987</v>
      </c>
      <c r="L30" s="166">
        <f t="shared" si="3"/>
        <v>74.734387199999986</v>
      </c>
      <c r="M30" s="169"/>
      <c r="N30" s="166" t="s">
        <v>206</v>
      </c>
      <c r="O30" s="166" t="s">
        <v>206</v>
      </c>
      <c r="P30" s="169">
        <v>72</v>
      </c>
    </row>
    <row r="31" spans="1:17" x14ac:dyDescent="0.35">
      <c r="A31" s="189" t="s">
        <v>1015</v>
      </c>
      <c r="B31" s="163">
        <v>50502</v>
      </c>
      <c r="C31" s="164" t="s">
        <v>151</v>
      </c>
      <c r="D31" s="164" t="s">
        <v>43</v>
      </c>
      <c r="E31" s="164" t="s">
        <v>92</v>
      </c>
      <c r="F31" s="165" t="s">
        <v>23</v>
      </c>
      <c r="G31" s="166" t="s">
        <v>1217</v>
      </c>
      <c r="H31" s="166">
        <v>192</v>
      </c>
      <c r="I31" s="166">
        <f t="shared" si="0"/>
        <v>84.47999999999999</v>
      </c>
      <c r="J31" s="166">
        <f t="shared" si="1"/>
        <v>80.255999999999986</v>
      </c>
      <c r="K31" s="166">
        <f t="shared" si="2"/>
        <v>77.848319999999987</v>
      </c>
      <c r="L31" s="166">
        <f t="shared" si="3"/>
        <v>74.734387199999986</v>
      </c>
      <c r="M31" s="169"/>
      <c r="N31" s="166" t="s">
        <v>205</v>
      </c>
      <c r="O31" s="166" t="s">
        <v>206</v>
      </c>
      <c r="P31" s="169">
        <v>75</v>
      </c>
    </row>
    <row r="32" spans="1:17" x14ac:dyDescent="0.35">
      <c r="A32" s="189" t="s">
        <v>1015</v>
      </c>
      <c r="B32" s="163">
        <v>5400216</v>
      </c>
      <c r="C32" s="164" t="s">
        <v>181</v>
      </c>
      <c r="D32" s="164" t="s">
        <v>574</v>
      </c>
      <c r="E32" s="164"/>
      <c r="F32" s="165" t="s">
        <v>570</v>
      </c>
      <c r="G32" s="166" t="s">
        <v>1008</v>
      </c>
      <c r="H32" s="166">
        <v>234</v>
      </c>
      <c r="I32" s="166">
        <f t="shared" si="0"/>
        <v>102.96</v>
      </c>
      <c r="J32" s="166">
        <f t="shared" si="1"/>
        <v>97.811999999999983</v>
      </c>
      <c r="K32" s="166">
        <f t="shared" si="2"/>
        <v>94.877639999999985</v>
      </c>
      <c r="L32" s="166">
        <f t="shared" si="3"/>
        <v>91.082534399999986</v>
      </c>
      <c r="M32" s="169"/>
      <c r="N32" s="166" t="s">
        <v>206</v>
      </c>
      <c r="O32" s="166" t="s">
        <v>206</v>
      </c>
      <c r="P32" s="169">
        <v>71</v>
      </c>
    </row>
    <row r="33" spans="1:16" x14ac:dyDescent="0.35">
      <c r="A33" s="189" t="s">
        <v>1015</v>
      </c>
      <c r="B33" s="163">
        <v>5400312</v>
      </c>
      <c r="C33" s="164" t="s">
        <v>571</v>
      </c>
      <c r="D33" s="164" t="s">
        <v>52</v>
      </c>
      <c r="E33" s="164"/>
      <c r="F33" s="165" t="s">
        <v>570</v>
      </c>
      <c r="G33" s="166" t="s">
        <v>1008</v>
      </c>
      <c r="H33" s="166">
        <v>236</v>
      </c>
      <c r="I33" s="166">
        <f t="shared" si="0"/>
        <v>103.83999999999999</v>
      </c>
      <c r="J33" s="166">
        <f t="shared" si="1"/>
        <v>98.647999999999982</v>
      </c>
      <c r="K33" s="166">
        <f t="shared" si="2"/>
        <v>95.688559999999981</v>
      </c>
      <c r="L33" s="166">
        <f t="shared" si="3"/>
        <v>91.861017599999983</v>
      </c>
      <c r="M33" s="169"/>
      <c r="N33" s="166" t="s">
        <v>583</v>
      </c>
      <c r="O33" s="166" t="s">
        <v>206</v>
      </c>
      <c r="P33" s="169">
        <v>72</v>
      </c>
    </row>
    <row r="34" spans="1:16" x14ac:dyDescent="0.35">
      <c r="A34" s="189" t="s">
        <v>1015</v>
      </c>
      <c r="B34" s="163">
        <v>5400313</v>
      </c>
      <c r="C34" s="164" t="s">
        <v>182</v>
      </c>
      <c r="D34" s="164" t="s">
        <v>576</v>
      </c>
      <c r="E34" s="164"/>
      <c r="F34" s="165" t="s">
        <v>570</v>
      </c>
      <c r="G34" s="166" t="s">
        <v>1008</v>
      </c>
      <c r="H34" s="166">
        <v>265</v>
      </c>
      <c r="I34" s="166">
        <f t="shared" si="0"/>
        <v>116.59999999999998</v>
      </c>
      <c r="J34" s="166">
        <f t="shared" si="1"/>
        <v>110.76999999999998</v>
      </c>
      <c r="K34" s="166">
        <f t="shared" si="2"/>
        <v>107.44689999999999</v>
      </c>
      <c r="L34" s="166">
        <f t="shared" si="3"/>
        <v>103.14902399999998</v>
      </c>
      <c r="M34" s="169"/>
      <c r="N34" s="166" t="s">
        <v>206</v>
      </c>
      <c r="O34" s="166" t="s">
        <v>206</v>
      </c>
      <c r="P34" s="169">
        <v>72</v>
      </c>
    </row>
    <row r="35" spans="1:16" x14ac:dyDescent="0.35">
      <c r="A35" s="189" t="s">
        <v>1015</v>
      </c>
      <c r="B35" s="163">
        <v>51769</v>
      </c>
      <c r="C35" s="164" t="s">
        <v>182</v>
      </c>
      <c r="D35" s="164" t="s">
        <v>575</v>
      </c>
      <c r="E35" s="164"/>
      <c r="F35" s="165" t="s">
        <v>572</v>
      </c>
      <c r="G35" s="166" t="s">
        <v>1217</v>
      </c>
      <c r="H35" s="166">
        <v>265</v>
      </c>
      <c r="I35" s="166">
        <f t="shared" si="0"/>
        <v>116.59999999999998</v>
      </c>
      <c r="J35" s="166">
        <f t="shared" si="1"/>
        <v>110.76999999999998</v>
      </c>
      <c r="K35" s="166">
        <f t="shared" si="2"/>
        <v>107.44689999999999</v>
      </c>
      <c r="L35" s="166">
        <f t="shared" si="3"/>
        <v>103.14902399999998</v>
      </c>
      <c r="M35" s="169"/>
      <c r="N35" s="166" t="s">
        <v>206</v>
      </c>
      <c r="O35" s="166" t="s">
        <v>206</v>
      </c>
      <c r="P35" s="169">
        <v>72</v>
      </c>
    </row>
    <row r="36" spans="1:16" x14ac:dyDescent="0.35">
      <c r="A36" s="189" t="s">
        <v>1015</v>
      </c>
      <c r="B36" s="163">
        <v>9022260</v>
      </c>
      <c r="C36" s="164" t="s">
        <v>182</v>
      </c>
      <c r="D36" s="164" t="s">
        <v>575</v>
      </c>
      <c r="E36" s="164"/>
      <c r="F36" s="165" t="s">
        <v>577</v>
      </c>
      <c r="G36" s="166" t="s">
        <v>1008</v>
      </c>
      <c r="H36" s="166">
        <v>268</v>
      </c>
      <c r="I36" s="166">
        <f t="shared" si="0"/>
        <v>117.91999999999999</v>
      </c>
      <c r="J36" s="166">
        <f t="shared" si="1"/>
        <v>112.02399999999999</v>
      </c>
      <c r="K36" s="166">
        <f t="shared" si="2"/>
        <v>108.66327999999999</v>
      </c>
      <c r="L36" s="166">
        <f t="shared" si="3"/>
        <v>104.31674879999998</v>
      </c>
      <c r="M36" s="169"/>
      <c r="N36" s="166" t="s">
        <v>206</v>
      </c>
      <c r="O36" s="166" t="s">
        <v>207</v>
      </c>
      <c r="P36" s="169">
        <v>71</v>
      </c>
    </row>
    <row r="37" spans="1:16" x14ac:dyDescent="0.35">
      <c r="A37" s="189" t="s">
        <v>1015</v>
      </c>
      <c r="B37" s="163">
        <v>54803</v>
      </c>
      <c r="C37" s="164" t="s">
        <v>178</v>
      </c>
      <c r="D37" s="164" t="s">
        <v>85</v>
      </c>
      <c r="E37" s="164"/>
      <c r="F37" s="165" t="s">
        <v>578</v>
      </c>
      <c r="G37" s="166" t="s">
        <v>1216</v>
      </c>
      <c r="H37" s="166">
        <v>255</v>
      </c>
      <c r="I37" s="166">
        <f t="shared" si="0"/>
        <v>112.19999999999999</v>
      </c>
      <c r="J37" s="166">
        <f t="shared" si="1"/>
        <v>106.58999999999999</v>
      </c>
      <c r="K37" s="166">
        <f t="shared" si="2"/>
        <v>103.39229999999999</v>
      </c>
      <c r="L37" s="166">
        <f t="shared" si="3"/>
        <v>99.256607999999986</v>
      </c>
      <c r="M37" s="169"/>
      <c r="N37" s="166" t="s">
        <v>998</v>
      </c>
      <c r="O37" s="166"/>
      <c r="P37" s="169"/>
    </row>
    <row r="38" spans="1:16" x14ac:dyDescent="0.35">
      <c r="A38" s="189" t="s">
        <v>1015</v>
      </c>
      <c r="B38" s="163">
        <v>9023668</v>
      </c>
      <c r="C38" s="164" t="s">
        <v>178</v>
      </c>
      <c r="D38" s="164" t="s">
        <v>85</v>
      </c>
      <c r="E38" s="164"/>
      <c r="F38" s="165" t="s">
        <v>579</v>
      </c>
      <c r="G38" s="166" t="s">
        <v>1216</v>
      </c>
      <c r="H38" s="166">
        <v>258</v>
      </c>
      <c r="I38" s="166">
        <f t="shared" si="0"/>
        <v>113.51999999999998</v>
      </c>
      <c r="J38" s="166">
        <f t="shared" si="1"/>
        <v>107.84399999999998</v>
      </c>
      <c r="K38" s="166">
        <f t="shared" si="2"/>
        <v>104.60867999999998</v>
      </c>
      <c r="L38" s="166">
        <f t="shared" si="3"/>
        <v>100.42433279999997</v>
      </c>
      <c r="M38" s="169"/>
      <c r="N38" s="166" t="s">
        <v>998</v>
      </c>
      <c r="O38" s="166"/>
      <c r="P38" s="169"/>
    </row>
    <row r="39" spans="1:16" x14ac:dyDescent="0.35">
      <c r="A39" s="189" t="s">
        <v>1015</v>
      </c>
      <c r="B39" s="163">
        <v>54802</v>
      </c>
      <c r="C39" s="164" t="s">
        <v>180</v>
      </c>
      <c r="D39" s="164" t="s">
        <v>80</v>
      </c>
      <c r="E39" s="164"/>
      <c r="F39" s="165" t="s">
        <v>578</v>
      </c>
      <c r="G39" s="166" t="s">
        <v>1216</v>
      </c>
      <c r="H39" s="166">
        <v>278</v>
      </c>
      <c r="I39" s="166">
        <f t="shared" si="0"/>
        <v>122.31999999999998</v>
      </c>
      <c r="J39" s="166">
        <f t="shared" si="1"/>
        <v>116.20399999999998</v>
      </c>
      <c r="K39" s="166">
        <f t="shared" si="2"/>
        <v>112.71787999999998</v>
      </c>
      <c r="L39" s="166">
        <f t="shared" si="3"/>
        <v>108.20916479999998</v>
      </c>
      <c r="M39" s="169"/>
      <c r="N39" s="166" t="s">
        <v>998</v>
      </c>
      <c r="O39" s="166"/>
      <c r="P39" s="169"/>
    </row>
    <row r="40" spans="1:16" x14ac:dyDescent="0.35">
      <c r="A40" s="189" t="s">
        <v>1015</v>
      </c>
      <c r="B40" s="163">
        <v>9023650</v>
      </c>
      <c r="C40" s="164" t="s">
        <v>180</v>
      </c>
      <c r="D40" s="164" t="s">
        <v>80</v>
      </c>
      <c r="E40" s="164"/>
      <c r="F40" s="165" t="s">
        <v>579</v>
      </c>
      <c r="G40" s="166" t="s">
        <v>1216</v>
      </c>
      <c r="H40" s="166">
        <v>283</v>
      </c>
      <c r="I40" s="166">
        <f t="shared" si="0"/>
        <v>124.51999999999998</v>
      </c>
      <c r="J40" s="166">
        <f t="shared" si="1"/>
        <v>118.29399999999998</v>
      </c>
      <c r="K40" s="166">
        <f t="shared" si="2"/>
        <v>114.74517999999998</v>
      </c>
      <c r="L40" s="166">
        <f t="shared" si="3"/>
        <v>110.15537279999997</v>
      </c>
      <c r="M40" s="169"/>
      <c r="N40" s="166" t="s">
        <v>998</v>
      </c>
      <c r="O40" s="166"/>
      <c r="P40" s="169"/>
    </row>
    <row r="41" spans="1:16" x14ac:dyDescent="0.35">
      <c r="A41" s="189" t="s">
        <v>1015</v>
      </c>
      <c r="B41" s="163" t="s">
        <v>591</v>
      </c>
      <c r="C41" s="164" t="s">
        <v>589</v>
      </c>
      <c r="D41" s="164" t="s">
        <v>592</v>
      </c>
      <c r="E41" s="164"/>
      <c r="F41" s="165" t="s">
        <v>578</v>
      </c>
      <c r="G41" s="166" t="s">
        <v>1216</v>
      </c>
      <c r="H41" s="166">
        <v>375</v>
      </c>
      <c r="I41" s="166">
        <f t="shared" si="0"/>
        <v>164.99999999999997</v>
      </c>
      <c r="J41" s="166">
        <f t="shared" si="1"/>
        <v>156.74999999999997</v>
      </c>
      <c r="K41" s="166">
        <f t="shared" si="2"/>
        <v>152.04749999999996</v>
      </c>
      <c r="L41" s="166">
        <f t="shared" si="3"/>
        <v>145.96559999999997</v>
      </c>
      <c r="M41" s="169"/>
      <c r="N41" s="166" t="s">
        <v>998</v>
      </c>
      <c r="O41" s="166"/>
      <c r="P41" s="169"/>
    </row>
    <row r="42" spans="1:16" x14ac:dyDescent="0.35">
      <c r="A42" s="189" t="s">
        <v>1015</v>
      </c>
      <c r="B42" s="163">
        <v>5400615</v>
      </c>
      <c r="C42" s="164" t="s">
        <v>589</v>
      </c>
      <c r="D42" s="164" t="s">
        <v>590</v>
      </c>
      <c r="E42" s="164"/>
      <c r="F42" s="165" t="s">
        <v>570</v>
      </c>
      <c r="G42" s="166" t="s">
        <v>1218</v>
      </c>
      <c r="H42" s="166">
        <v>358</v>
      </c>
      <c r="I42" s="166">
        <f t="shared" si="0"/>
        <v>157.51999999999998</v>
      </c>
      <c r="J42" s="166">
        <f t="shared" si="1"/>
        <v>149.64399999999998</v>
      </c>
      <c r="K42" s="166">
        <f t="shared" si="2"/>
        <v>145.15467999999998</v>
      </c>
      <c r="L42" s="166">
        <f t="shared" si="3"/>
        <v>139.34849279999997</v>
      </c>
      <c r="M42" s="169"/>
      <c r="N42" s="166" t="s">
        <v>583</v>
      </c>
      <c r="O42" s="166" t="s">
        <v>583</v>
      </c>
      <c r="P42" s="169" t="s">
        <v>583</v>
      </c>
    </row>
    <row r="43" spans="1:16" x14ac:dyDescent="0.35">
      <c r="A43" s="189" t="s">
        <v>1015</v>
      </c>
      <c r="B43" s="163" t="s">
        <v>593</v>
      </c>
      <c r="C43" s="164" t="s">
        <v>594</v>
      </c>
      <c r="D43" s="164" t="s">
        <v>595</v>
      </c>
      <c r="E43" s="164"/>
      <c r="F43" s="165" t="s">
        <v>578</v>
      </c>
      <c r="G43" s="166" t="s">
        <v>1216</v>
      </c>
      <c r="H43" s="166">
        <v>376</v>
      </c>
      <c r="I43" s="166">
        <f t="shared" si="0"/>
        <v>165.43999999999997</v>
      </c>
      <c r="J43" s="166">
        <f t="shared" si="1"/>
        <v>157.16799999999995</v>
      </c>
      <c r="K43" s="166">
        <f t="shared" si="2"/>
        <v>152.45295999999993</v>
      </c>
      <c r="L43" s="166">
        <f t="shared" si="3"/>
        <v>146.35484159999993</v>
      </c>
      <c r="M43" s="169"/>
      <c r="N43" s="166" t="s">
        <v>998</v>
      </c>
      <c r="O43" s="166"/>
      <c r="P43" s="169"/>
    </row>
    <row r="44" spans="1:16" x14ac:dyDescent="0.35">
      <c r="A44" s="189" t="s">
        <v>1015</v>
      </c>
      <c r="B44" s="163">
        <v>9023681</v>
      </c>
      <c r="C44" s="164" t="s">
        <v>594</v>
      </c>
      <c r="D44" s="164" t="s">
        <v>595</v>
      </c>
      <c r="E44" s="164"/>
      <c r="F44" s="165" t="s">
        <v>579</v>
      </c>
      <c r="G44" s="166" t="s">
        <v>999</v>
      </c>
      <c r="H44" s="166">
        <v>380</v>
      </c>
      <c r="I44" s="166">
        <f t="shared" si="0"/>
        <v>167.2</v>
      </c>
      <c r="J44" s="166">
        <f t="shared" si="1"/>
        <v>158.83999999999997</v>
      </c>
      <c r="K44" s="166">
        <f t="shared" si="2"/>
        <v>154.07479999999998</v>
      </c>
      <c r="L44" s="166">
        <f t="shared" si="3"/>
        <v>147.91180799999998</v>
      </c>
      <c r="M44" s="169"/>
      <c r="N44" s="166" t="s">
        <v>998</v>
      </c>
      <c r="O44" s="166"/>
      <c r="P44" s="169"/>
    </row>
    <row r="45" spans="1:16" x14ac:dyDescent="0.35">
      <c r="A45" s="189" t="s">
        <v>1015</v>
      </c>
      <c r="B45" s="163">
        <v>9031607</v>
      </c>
      <c r="C45" s="164" t="s">
        <v>580</v>
      </c>
      <c r="D45" s="164" t="s">
        <v>584</v>
      </c>
      <c r="E45" s="164"/>
      <c r="F45" s="165" t="s">
        <v>579</v>
      </c>
      <c r="G45" s="166" t="s">
        <v>999</v>
      </c>
      <c r="H45" s="166">
        <v>324</v>
      </c>
      <c r="I45" s="166">
        <f t="shared" si="0"/>
        <v>142.55999999999997</v>
      </c>
      <c r="J45" s="166">
        <f t="shared" si="1"/>
        <v>135.43199999999996</v>
      </c>
      <c r="K45" s="166">
        <f t="shared" si="2"/>
        <v>131.36903999999996</v>
      </c>
      <c r="L45" s="166">
        <f t="shared" si="3"/>
        <v>126.11427839999995</v>
      </c>
      <c r="M45" s="169"/>
      <c r="N45" s="166" t="s">
        <v>998</v>
      </c>
      <c r="O45" s="166"/>
      <c r="P45" s="169"/>
    </row>
    <row r="46" spans="1:16" x14ac:dyDescent="0.35">
      <c r="A46" s="189" t="s">
        <v>1015</v>
      </c>
      <c r="B46" s="163">
        <v>51720</v>
      </c>
      <c r="C46" s="164" t="s">
        <v>580</v>
      </c>
      <c r="D46" s="164" t="s">
        <v>581</v>
      </c>
      <c r="E46" s="164"/>
      <c r="F46" s="165" t="s">
        <v>572</v>
      </c>
      <c r="G46" s="166" t="s">
        <v>1217</v>
      </c>
      <c r="H46" s="166">
        <v>288</v>
      </c>
      <c r="I46" s="166">
        <f t="shared" si="0"/>
        <v>126.71999999999998</v>
      </c>
      <c r="J46" s="166">
        <f t="shared" si="1"/>
        <v>120.38399999999999</v>
      </c>
      <c r="K46" s="166">
        <f t="shared" si="2"/>
        <v>116.77247999999999</v>
      </c>
      <c r="L46" s="166">
        <f t="shared" si="3"/>
        <v>112.10158079999998</v>
      </c>
      <c r="M46" s="169"/>
      <c r="N46" s="166" t="s">
        <v>205</v>
      </c>
      <c r="O46" s="166" t="s">
        <v>209</v>
      </c>
      <c r="P46" s="169">
        <v>72</v>
      </c>
    </row>
    <row r="47" spans="1:16" x14ac:dyDescent="0.35">
      <c r="A47" s="189" t="s">
        <v>1015</v>
      </c>
      <c r="B47" s="163">
        <v>5400616</v>
      </c>
      <c r="C47" s="164" t="s">
        <v>580</v>
      </c>
      <c r="D47" s="164" t="s">
        <v>581</v>
      </c>
      <c r="E47" s="164"/>
      <c r="F47" s="165" t="s">
        <v>570</v>
      </c>
      <c r="G47" s="166" t="s">
        <v>1218</v>
      </c>
      <c r="H47" s="166">
        <v>288</v>
      </c>
      <c r="I47" s="166">
        <f t="shared" si="0"/>
        <v>126.71999999999998</v>
      </c>
      <c r="J47" s="166">
        <f t="shared" si="1"/>
        <v>120.38399999999999</v>
      </c>
      <c r="K47" s="166">
        <f t="shared" si="2"/>
        <v>116.77247999999999</v>
      </c>
      <c r="L47" s="166">
        <f t="shared" si="3"/>
        <v>112.10158079999998</v>
      </c>
      <c r="M47" s="169"/>
      <c r="N47" s="166" t="s">
        <v>583</v>
      </c>
      <c r="O47" s="166" t="s">
        <v>583</v>
      </c>
      <c r="P47" s="169" t="s">
        <v>583</v>
      </c>
    </row>
    <row r="48" spans="1:16" x14ac:dyDescent="0.35">
      <c r="A48" s="189" t="s">
        <v>1015</v>
      </c>
      <c r="B48" s="163">
        <v>9031608</v>
      </c>
      <c r="C48" s="164" t="s">
        <v>585</v>
      </c>
      <c r="D48" s="164" t="s">
        <v>586</v>
      </c>
      <c r="E48" s="164"/>
      <c r="F48" s="165" t="s">
        <v>579</v>
      </c>
      <c r="G48" s="166" t="s">
        <v>999</v>
      </c>
      <c r="H48" s="166">
        <v>352</v>
      </c>
      <c r="I48" s="166">
        <f t="shared" si="0"/>
        <v>154.88</v>
      </c>
      <c r="J48" s="166">
        <f t="shared" si="1"/>
        <v>147.136</v>
      </c>
      <c r="K48" s="166">
        <f t="shared" si="2"/>
        <v>142.72191999999998</v>
      </c>
      <c r="L48" s="166">
        <f t="shared" si="3"/>
        <v>137.01304319999997</v>
      </c>
      <c r="M48" s="169"/>
      <c r="N48" s="166" t="s">
        <v>998</v>
      </c>
      <c r="O48" s="166"/>
      <c r="P48" s="169"/>
    </row>
    <row r="49" spans="1:17" x14ac:dyDescent="0.35">
      <c r="A49" s="189" t="s">
        <v>1015</v>
      </c>
      <c r="B49" s="163">
        <v>9026750</v>
      </c>
      <c r="C49" s="164" t="s">
        <v>1009</v>
      </c>
      <c r="D49" s="164" t="s">
        <v>592</v>
      </c>
      <c r="E49" s="164"/>
      <c r="F49" s="165" t="s">
        <v>578</v>
      </c>
      <c r="G49" s="166" t="s">
        <v>1216</v>
      </c>
      <c r="H49" s="166">
        <v>432</v>
      </c>
      <c r="I49" s="166">
        <f t="shared" si="0"/>
        <v>190.07999999999998</v>
      </c>
      <c r="J49" s="166">
        <f t="shared" si="1"/>
        <v>180.57599999999996</v>
      </c>
      <c r="K49" s="166">
        <f t="shared" si="2"/>
        <v>175.15871999999996</v>
      </c>
      <c r="L49" s="166">
        <f t="shared" si="3"/>
        <v>168.15237119999995</v>
      </c>
      <c r="M49" s="169"/>
      <c r="N49" s="166" t="s">
        <v>998</v>
      </c>
      <c r="O49" s="166"/>
      <c r="P49" s="169"/>
    </row>
    <row r="50" spans="1:17" x14ac:dyDescent="0.35">
      <c r="A50" s="189" t="s">
        <v>1015</v>
      </c>
      <c r="B50" s="163">
        <v>9031660</v>
      </c>
      <c r="C50" s="164" t="s">
        <v>587</v>
      </c>
      <c r="D50" s="164" t="s">
        <v>588</v>
      </c>
      <c r="E50" s="164"/>
      <c r="F50" s="165" t="s">
        <v>579</v>
      </c>
      <c r="G50" s="166" t="s">
        <v>999</v>
      </c>
      <c r="H50" s="166">
        <v>368</v>
      </c>
      <c r="I50" s="166">
        <f t="shared" si="0"/>
        <v>161.91999999999999</v>
      </c>
      <c r="J50" s="166">
        <f t="shared" si="1"/>
        <v>153.82399999999998</v>
      </c>
      <c r="K50" s="166">
        <f t="shared" si="2"/>
        <v>149.20927999999998</v>
      </c>
      <c r="L50" s="166">
        <f t="shared" si="3"/>
        <v>143.24090879999997</v>
      </c>
      <c r="M50" s="169"/>
      <c r="N50" s="166" t="s">
        <v>998</v>
      </c>
      <c r="O50" s="166"/>
      <c r="P50" s="169"/>
    </row>
    <row r="51" spans="1:17" s="3" customFormat="1" ht="14.5" customHeight="1" x14ac:dyDescent="0.25">
      <c r="A51" s="210"/>
      <c r="B51" s="207"/>
      <c r="C51" s="207"/>
      <c r="D51" s="207"/>
      <c r="E51" s="207"/>
      <c r="F51" s="208" t="s">
        <v>113</v>
      </c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167"/>
    </row>
    <row r="52" spans="1:17" x14ac:dyDescent="0.35">
      <c r="A52" s="189" t="s">
        <v>1015</v>
      </c>
      <c r="B52" s="163">
        <v>5400117</v>
      </c>
      <c r="C52" s="164" t="s">
        <v>185</v>
      </c>
      <c r="D52" s="164" t="s">
        <v>596</v>
      </c>
      <c r="E52" s="164"/>
      <c r="F52" s="165" t="s">
        <v>570</v>
      </c>
      <c r="G52" s="166" t="s">
        <v>1008</v>
      </c>
      <c r="H52" s="166">
        <v>177</v>
      </c>
      <c r="I52" s="166">
        <f t="shared" si="0"/>
        <v>77.88</v>
      </c>
      <c r="J52" s="166">
        <f t="shared" si="1"/>
        <v>73.98599999999999</v>
      </c>
      <c r="K52" s="166">
        <f t="shared" si="2"/>
        <v>71.766419999999982</v>
      </c>
      <c r="L52" s="166">
        <f t="shared" si="3"/>
        <v>68.895763199999976</v>
      </c>
      <c r="M52" s="169"/>
      <c r="N52" s="166" t="s">
        <v>206</v>
      </c>
      <c r="O52" s="166" t="s">
        <v>206</v>
      </c>
      <c r="P52" s="169">
        <v>71</v>
      </c>
    </row>
    <row r="53" spans="1:17" x14ac:dyDescent="0.35">
      <c r="A53" s="189" t="s">
        <v>1015</v>
      </c>
      <c r="B53" s="163">
        <v>9022253</v>
      </c>
      <c r="C53" s="164" t="s">
        <v>185</v>
      </c>
      <c r="D53" s="164" t="s">
        <v>60</v>
      </c>
      <c r="E53" s="164"/>
      <c r="F53" s="165" t="s">
        <v>577</v>
      </c>
      <c r="G53" s="166" t="s">
        <v>1216</v>
      </c>
      <c r="H53" s="166">
        <v>196</v>
      </c>
      <c r="I53" s="166">
        <f t="shared" si="0"/>
        <v>86.24</v>
      </c>
      <c r="J53" s="166">
        <f t="shared" si="1"/>
        <v>81.927999999999997</v>
      </c>
      <c r="K53" s="166">
        <f t="shared" si="2"/>
        <v>79.470159999999993</v>
      </c>
      <c r="L53" s="166">
        <f t="shared" si="3"/>
        <v>76.291353599999994</v>
      </c>
      <c r="M53" s="169"/>
      <c r="N53" s="166" t="s">
        <v>206</v>
      </c>
      <c r="O53" s="166" t="s">
        <v>207</v>
      </c>
      <c r="P53" s="169">
        <v>71</v>
      </c>
    </row>
    <row r="54" spans="1:17" x14ac:dyDescent="0.35">
      <c r="A54" s="189" t="s">
        <v>1005</v>
      </c>
      <c r="B54" s="163">
        <v>5190219</v>
      </c>
      <c r="C54" s="164" t="s">
        <v>185</v>
      </c>
      <c r="D54" s="164" t="s">
        <v>60</v>
      </c>
      <c r="E54" s="164"/>
      <c r="F54" s="165" t="s">
        <v>598</v>
      </c>
      <c r="G54" s="166" t="s">
        <v>1216</v>
      </c>
      <c r="H54" s="166">
        <v>167</v>
      </c>
      <c r="I54" s="166">
        <f>H54*(1-$J$6)</f>
        <v>73.47999999999999</v>
      </c>
      <c r="J54" s="166">
        <f>I54*(1-$J$8)</f>
        <v>69.805999999999983</v>
      </c>
      <c r="K54" s="166">
        <f>J54*(1-$J$9)</f>
        <v>67.711819999999989</v>
      </c>
      <c r="L54" s="166">
        <f>K54*(1-$J$10)</f>
        <v>65.003347199999993</v>
      </c>
      <c r="M54" s="169">
        <v>4</v>
      </c>
      <c r="N54" s="166" t="s">
        <v>207</v>
      </c>
      <c r="O54" s="166" t="s">
        <v>599</v>
      </c>
      <c r="P54" s="169">
        <v>69</v>
      </c>
    </row>
    <row r="55" spans="1:17" x14ac:dyDescent="0.35">
      <c r="A55" s="189" t="s">
        <v>1015</v>
      </c>
      <c r="B55" s="163">
        <v>5400118</v>
      </c>
      <c r="C55" s="164" t="s">
        <v>183</v>
      </c>
      <c r="D55" s="164" t="s">
        <v>596</v>
      </c>
      <c r="E55" s="164"/>
      <c r="F55" s="165" t="s">
        <v>570</v>
      </c>
      <c r="G55" s="166" t="s">
        <v>1008</v>
      </c>
      <c r="H55" s="166">
        <v>187</v>
      </c>
      <c r="I55" s="166">
        <f>H55*(1-$J$5)</f>
        <v>82.279999999999987</v>
      </c>
      <c r="J55" s="166">
        <f>I55*(1-$J$8)</f>
        <v>78.165999999999983</v>
      </c>
      <c r="K55" s="166">
        <f>J55*(1-$J$9)</f>
        <v>75.821019999999976</v>
      </c>
      <c r="L55" s="166">
        <f>K55*(1-$J$10)</f>
        <v>72.788179199999973</v>
      </c>
      <c r="M55" s="169"/>
      <c r="N55" s="166" t="s">
        <v>206</v>
      </c>
      <c r="O55" s="166" t="s">
        <v>206</v>
      </c>
      <c r="P55" s="169">
        <v>71</v>
      </c>
    </row>
    <row r="56" spans="1:17" x14ac:dyDescent="0.35">
      <c r="A56" s="189" t="s">
        <v>1005</v>
      </c>
      <c r="B56" s="163">
        <v>5190313</v>
      </c>
      <c r="C56" s="164" t="s">
        <v>153</v>
      </c>
      <c r="D56" s="164" t="s">
        <v>96</v>
      </c>
      <c r="E56" s="164"/>
      <c r="F56" s="165" t="s">
        <v>598</v>
      </c>
      <c r="G56" s="166" t="s">
        <v>1216</v>
      </c>
      <c r="H56" s="166">
        <v>171</v>
      </c>
      <c r="I56" s="166">
        <f>H56*(1-$J$6)</f>
        <v>75.239999999999995</v>
      </c>
      <c r="J56" s="166">
        <f>I56*(1-$J$8)</f>
        <v>71.477999999999994</v>
      </c>
      <c r="K56" s="166">
        <f>J56*(1-$J$9)</f>
        <v>69.333659999999995</v>
      </c>
      <c r="L56" s="166">
        <f>K56*(1-$J$10)</f>
        <v>66.560313599999986</v>
      </c>
      <c r="M56" s="169"/>
      <c r="N56" s="166" t="s">
        <v>207</v>
      </c>
      <c r="O56" s="166" t="s">
        <v>599</v>
      </c>
      <c r="P56" s="169">
        <v>69</v>
      </c>
    </row>
    <row r="57" spans="1:17" x14ac:dyDescent="0.35">
      <c r="A57" s="189" t="s">
        <v>1015</v>
      </c>
      <c r="B57" s="163">
        <v>5400011</v>
      </c>
      <c r="C57" s="164" t="s">
        <v>153</v>
      </c>
      <c r="D57" s="164" t="s">
        <v>50</v>
      </c>
      <c r="E57" s="164"/>
      <c r="F57" s="165" t="s">
        <v>570</v>
      </c>
      <c r="G57" s="166" t="s">
        <v>1008</v>
      </c>
      <c r="H57" s="166">
        <v>189</v>
      </c>
      <c r="I57" s="166">
        <f>H57*(1-$J$5)</f>
        <v>83.16</v>
      </c>
      <c r="J57" s="166">
        <f>I57*(1-$J$8)</f>
        <v>79.001999999999995</v>
      </c>
      <c r="K57" s="166">
        <f>J57*(1-$J$9)</f>
        <v>76.63194</v>
      </c>
      <c r="L57" s="166">
        <f>K57*(1-$J$10)</f>
        <v>73.566662399999998</v>
      </c>
      <c r="M57" s="169"/>
      <c r="N57" s="166" t="s">
        <v>206</v>
      </c>
      <c r="O57" s="166" t="s">
        <v>206</v>
      </c>
      <c r="P57" s="169">
        <v>71</v>
      </c>
    </row>
    <row r="58" spans="1:17" x14ac:dyDescent="0.35">
      <c r="A58" s="189" t="s">
        <v>1005</v>
      </c>
      <c r="B58" s="163">
        <v>5190413</v>
      </c>
      <c r="C58" s="164" t="s">
        <v>154</v>
      </c>
      <c r="D58" s="164" t="s">
        <v>61</v>
      </c>
      <c r="E58" s="164"/>
      <c r="F58" s="165" t="s">
        <v>598</v>
      </c>
      <c r="G58" s="166" t="s">
        <v>1216</v>
      </c>
      <c r="H58" s="166">
        <v>174</v>
      </c>
      <c r="I58" s="166">
        <f>H58*(1-$J$6)</f>
        <v>76.559999999999988</v>
      </c>
      <c r="J58" s="166">
        <f>I58*(1-$J$8)</f>
        <v>72.731999999999985</v>
      </c>
      <c r="K58" s="166">
        <f>J58*(1-$J$9)</f>
        <v>70.550039999999981</v>
      </c>
      <c r="L58" s="166">
        <f>K58*(1-$J$10)</f>
        <v>67.728038399999974</v>
      </c>
      <c r="M58" s="169"/>
      <c r="N58" s="166" t="s">
        <v>207</v>
      </c>
      <c r="O58" s="166" t="s">
        <v>599</v>
      </c>
      <c r="P58" s="169">
        <v>69</v>
      </c>
    </row>
    <row r="59" spans="1:17" x14ac:dyDescent="0.35">
      <c r="A59" s="189" t="s">
        <v>1015</v>
      </c>
      <c r="B59" s="163">
        <v>5400013</v>
      </c>
      <c r="C59" s="164" t="s">
        <v>154</v>
      </c>
      <c r="D59" s="164" t="s">
        <v>51</v>
      </c>
      <c r="E59" s="164"/>
      <c r="F59" s="165" t="s">
        <v>570</v>
      </c>
      <c r="G59" s="166" t="s">
        <v>1008</v>
      </c>
      <c r="H59" s="166">
        <v>193</v>
      </c>
      <c r="I59" s="166">
        <f t="shared" ref="I59:I60" si="4">H59*(1-$J$5)</f>
        <v>84.919999999999987</v>
      </c>
      <c r="J59" s="166">
        <f t="shared" ref="J59:J60" si="5">I59*(1-$J$8)</f>
        <v>80.673999999999978</v>
      </c>
      <c r="K59" s="166">
        <f t="shared" ref="K59:K60" si="6">J59*(1-$J$9)</f>
        <v>78.253779999999978</v>
      </c>
      <c r="L59" s="166">
        <f t="shared" ref="L59:L60" si="7">K59*(1-$J$10)</f>
        <v>75.123628799999977</v>
      </c>
      <c r="M59" s="169"/>
      <c r="N59" s="166" t="s">
        <v>206</v>
      </c>
      <c r="O59" s="166" t="s">
        <v>206</v>
      </c>
      <c r="P59" s="169">
        <v>71</v>
      </c>
    </row>
    <row r="60" spans="1:17" x14ac:dyDescent="0.35">
      <c r="A60" s="189" t="s">
        <v>1015</v>
      </c>
      <c r="B60" s="163">
        <v>5400697</v>
      </c>
      <c r="C60" s="164" t="s">
        <v>610</v>
      </c>
      <c r="D60" s="164" t="s">
        <v>574</v>
      </c>
      <c r="E60" s="164" t="s">
        <v>92</v>
      </c>
      <c r="F60" s="165" t="s">
        <v>570</v>
      </c>
      <c r="G60" s="166" t="s">
        <v>1216</v>
      </c>
      <c r="H60" s="166">
        <v>286</v>
      </c>
      <c r="I60" s="166">
        <f t="shared" si="4"/>
        <v>125.83999999999999</v>
      </c>
      <c r="J60" s="166">
        <f t="shared" si="5"/>
        <v>119.54799999999999</v>
      </c>
      <c r="K60" s="166">
        <f t="shared" si="6"/>
        <v>115.96155999999999</v>
      </c>
      <c r="L60" s="166">
        <f t="shared" si="7"/>
        <v>111.32309759999998</v>
      </c>
      <c r="M60" s="169"/>
      <c r="N60" s="166" t="s">
        <v>206</v>
      </c>
      <c r="O60" s="166" t="s">
        <v>206</v>
      </c>
      <c r="P60" s="169">
        <v>72</v>
      </c>
    </row>
    <row r="61" spans="1:17" x14ac:dyDescent="0.35">
      <c r="A61" s="189" t="s">
        <v>1005</v>
      </c>
      <c r="B61" s="163">
        <v>5190414</v>
      </c>
      <c r="C61" s="164" t="s">
        <v>155</v>
      </c>
      <c r="D61" s="164" t="s">
        <v>62</v>
      </c>
      <c r="E61" s="164"/>
      <c r="F61" s="165" t="s">
        <v>598</v>
      </c>
      <c r="G61" s="166" t="s">
        <v>1216</v>
      </c>
      <c r="H61" s="166">
        <v>181</v>
      </c>
      <c r="I61" s="166">
        <f>H61*(1-$J$6)</f>
        <v>79.639999999999986</v>
      </c>
      <c r="J61" s="166">
        <f>I61*(1-$J$8)</f>
        <v>75.657999999999987</v>
      </c>
      <c r="K61" s="166">
        <f>J61*(1-$J$9)</f>
        <v>73.388259999999988</v>
      </c>
      <c r="L61" s="166">
        <f>K61*(1-$J$10)</f>
        <v>70.452729599999984</v>
      </c>
      <c r="M61" s="169"/>
      <c r="N61" s="166" t="s">
        <v>207</v>
      </c>
      <c r="O61" s="166" t="s">
        <v>599</v>
      </c>
      <c r="P61" s="169">
        <v>69</v>
      </c>
    </row>
    <row r="62" spans="1:17" x14ac:dyDescent="0.35">
      <c r="A62" s="189" t="s">
        <v>1015</v>
      </c>
      <c r="B62" s="163">
        <v>5400017</v>
      </c>
      <c r="C62" s="164" t="s">
        <v>155</v>
      </c>
      <c r="D62" s="164" t="s">
        <v>88</v>
      </c>
      <c r="E62" s="164"/>
      <c r="F62" s="165" t="s">
        <v>570</v>
      </c>
      <c r="G62" s="166" t="s">
        <v>1008</v>
      </c>
      <c r="H62" s="166">
        <v>201</v>
      </c>
      <c r="I62" s="166">
        <f>H62*(1-$J$5)</f>
        <v>88.439999999999984</v>
      </c>
      <c r="J62" s="166">
        <f>I62*(1-$J$8)</f>
        <v>84.017999999999986</v>
      </c>
      <c r="K62" s="166">
        <f>J62*(1-$J$9)</f>
        <v>81.49745999999999</v>
      </c>
      <c r="L62" s="166">
        <f>K62*(1-$J$10)</f>
        <v>78.237561599999992</v>
      </c>
      <c r="M62" s="169"/>
      <c r="N62" s="166" t="s">
        <v>206</v>
      </c>
      <c r="O62" s="166" t="s">
        <v>206</v>
      </c>
      <c r="P62" s="169">
        <v>71</v>
      </c>
    </row>
    <row r="63" spans="1:17" x14ac:dyDescent="0.35">
      <c r="A63" s="189" t="s">
        <v>1005</v>
      </c>
      <c r="B63" s="163">
        <v>5190495</v>
      </c>
      <c r="C63" s="164" t="s">
        <v>155</v>
      </c>
      <c r="D63" s="164" t="s">
        <v>600</v>
      </c>
      <c r="E63" s="164" t="s">
        <v>92</v>
      </c>
      <c r="F63" s="165" t="s">
        <v>598</v>
      </c>
      <c r="G63" s="166" t="s">
        <v>1216</v>
      </c>
      <c r="H63" s="166">
        <v>189</v>
      </c>
      <c r="I63" s="166">
        <f>H63*(1-$J$6)</f>
        <v>83.16</v>
      </c>
      <c r="J63" s="166">
        <f>I63*(1-$J$8)</f>
        <v>79.001999999999995</v>
      </c>
      <c r="K63" s="166">
        <f>J63*(1-$J$9)</f>
        <v>76.63194</v>
      </c>
      <c r="L63" s="166">
        <f>K63*(1-$J$10)</f>
        <v>73.566662399999998</v>
      </c>
      <c r="M63" s="169"/>
      <c r="N63" s="166" t="s">
        <v>209</v>
      </c>
      <c r="O63" s="166" t="s">
        <v>599</v>
      </c>
      <c r="P63" s="169">
        <v>70</v>
      </c>
    </row>
    <row r="64" spans="1:17" x14ac:dyDescent="0.35">
      <c r="A64" s="189" t="s">
        <v>1015</v>
      </c>
      <c r="B64" s="163">
        <v>5400098</v>
      </c>
      <c r="C64" s="164" t="s">
        <v>155</v>
      </c>
      <c r="D64" s="164" t="s">
        <v>86</v>
      </c>
      <c r="E64" s="164" t="s">
        <v>92</v>
      </c>
      <c r="F64" s="165" t="s">
        <v>570</v>
      </c>
      <c r="G64" s="166" t="s">
        <v>1008</v>
      </c>
      <c r="H64" s="166">
        <v>202</v>
      </c>
      <c r="I64" s="166">
        <f t="shared" ref="I64:I68" si="8">H64*(1-$J$5)</f>
        <v>88.88</v>
      </c>
      <c r="J64" s="166">
        <f t="shared" ref="J64:J68" si="9">I64*(1-$J$8)</f>
        <v>84.435999999999993</v>
      </c>
      <c r="K64" s="166">
        <f t="shared" ref="K64:K68" si="10">J64*(1-$J$9)</f>
        <v>81.902919999999995</v>
      </c>
      <c r="L64" s="166">
        <f t="shared" ref="L64:L68" si="11">K64*(1-$J$10)</f>
        <v>78.626803199999998</v>
      </c>
      <c r="M64" s="169"/>
      <c r="N64" s="166" t="s">
        <v>206</v>
      </c>
      <c r="O64" s="166" t="s">
        <v>206</v>
      </c>
      <c r="P64" s="169">
        <v>72</v>
      </c>
    </row>
    <row r="65" spans="1:16" x14ac:dyDescent="0.35">
      <c r="A65" s="189" t="s">
        <v>1015</v>
      </c>
      <c r="B65" s="163">
        <v>5400215</v>
      </c>
      <c r="C65" s="164" t="s">
        <v>188</v>
      </c>
      <c r="D65" s="164" t="s">
        <v>611</v>
      </c>
      <c r="E65" s="164"/>
      <c r="F65" s="165" t="s">
        <v>570</v>
      </c>
      <c r="G65" s="166" t="s">
        <v>1008</v>
      </c>
      <c r="H65" s="166">
        <v>286</v>
      </c>
      <c r="I65" s="166">
        <f t="shared" si="8"/>
        <v>125.83999999999999</v>
      </c>
      <c r="J65" s="166">
        <f t="shared" si="9"/>
        <v>119.54799999999999</v>
      </c>
      <c r="K65" s="166">
        <f t="shared" si="10"/>
        <v>115.96155999999999</v>
      </c>
      <c r="L65" s="166">
        <f t="shared" si="11"/>
        <v>111.32309759999998</v>
      </c>
      <c r="M65" s="169"/>
      <c r="N65" s="166" t="s">
        <v>206</v>
      </c>
      <c r="O65" s="166" t="s">
        <v>206</v>
      </c>
      <c r="P65" s="169">
        <v>71</v>
      </c>
    </row>
    <row r="66" spans="1:16" x14ac:dyDescent="0.35">
      <c r="A66" s="189" t="s">
        <v>1015</v>
      </c>
      <c r="B66" s="163">
        <v>5400110</v>
      </c>
      <c r="C66" s="164" t="s">
        <v>597</v>
      </c>
      <c r="D66" s="164" t="s">
        <v>76</v>
      </c>
      <c r="E66" s="164"/>
      <c r="F66" s="165" t="s">
        <v>570</v>
      </c>
      <c r="G66" s="166" t="s">
        <v>1008</v>
      </c>
      <c r="H66" s="166">
        <v>231</v>
      </c>
      <c r="I66" s="166">
        <f t="shared" si="8"/>
        <v>101.63999999999999</v>
      </c>
      <c r="J66" s="166">
        <f t="shared" si="9"/>
        <v>96.557999999999979</v>
      </c>
      <c r="K66" s="166">
        <f t="shared" si="10"/>
        <v>93.66125999999997</v>
      </c>
      <c r="L66" s="166">
        <f t="shared" si="11"/>
        <v>89.91480959999997</v>
      </c>
      <c r="M66" s="169"/>
      <c r="N66" s="166" t="s">
        <v>206</v>
      </c>
      <c r="O66" s="166" t="s">
        <v>206</v>
      </c>
      <c r="P66" s="169">
        <v>72</v>
      </c>
    </row>
    <row r="67" spans="1:16" x14ac:dyDescent="0.35">
      <c r="A67" s="189" t="s">
        <v>1015</v>
      </c>
      <c r="B67" s="163">
        <v>5400111</v>
      </c>
      <c r="C67" s="164" t="s">
        <v>186</v>
      </c>
      <c r="D67" s="164" t="s">
        <v>86</v>
      </c>
      <c r="E67" s="164"/>
      <c r="F67" s="165" t="s">
        <v>570</v>
      </c>
      <c r="G67" s="166" t="s">
        <v>1008</v>
      </c>
      <c r="H67" s="166">
        <v>248</v>
      </c>
      <c r="I67" s="166">
        <f t="shared" si="8"/>
        <v>109.11999999999999</v>
      </c>
      <c r="J67" s="166">
        <f t="shared" si="9"/>
        <v>103.66399999999999</v>
      </c>
      <c r="K67" s="166">
        <f t="shared" si="10"/>
        <v>100.55407999999998</v>
      </c>
      <c r="L67" s="166">
        <f t="shared" si="11"/>
        <v>96.531916799999976</v>
      </c>
      <c r="M67" s="169"/>
      <c r="N67" s="166" t="s">
        <v>206</v>
      </c>
      <c r="O67" s="166" t="s">
        <v>206</v>
      </c>
      <c r="P67" s="169">
        <v>72</v>
      </c>
    </row>
    <row r="68" spans="1:16" x14ac:dyDescent="0.35">
      <c r="A68" s="189" t="s">
        <v>1015</v>
      </c>
      <c r="B68" s="163">
        <v>5400114</v>
      </c>
      <c r="C68" s="164" t="s">
        <v>184</v>
      </c>
      <c r="D68" s="164" t="s">
        <v>52</v>
      </c>
      <c r="E68" s="164"/>
      <c r="F68" s="165" t="s">
        <v>570</v>
      </c>
      <c r="G68" s="166" t="s">
        <v>1008</v>
      </c>
      <c r="H68" s="166">
        <v>211</v>
      </c>
      <c r="I68" s="166">
        <f t="shared" si="8"/>
        <v>92.839999999999989</v>
      </c>
      <c r="J68" s="166">
        <f t="shared" si="9"/>
        <v>88.197999999999979</v>
      </c>
      <c r="K68" s="166">
        <f t="shared" si="10"/>
        <v>85.552059999999983</v>
      </c>
      <c r="L68" s="166">
        <f t="shared" si="11"/>
        <v>82.129977599999975</v>
      </c>
      <c r="M68" s="169"/>
      <c r="N68" s="166" t="s">
        <v>206</v>
      </c>
      <c r="O68" s="166" t="s">
        <v>206</v>
      </c>
      <c r="P68" s="169">
        <v>72</v>
      </c>
    </row>
    <row r="69" spans="1:16" x14ac:dyDescent="0.35">
      <c r="A69" s="189" t="s">
        <v>1005</v>
      </c>
      <c r="B69" s="163">
        <v>5190417</v>
      </c>
      <c r="C69" s="164" t="s">
        <v>156</v>
      </c>
      <c r="D69" s="164" t="s">
        <v>59</v>
      </c>
      <c r="E69" s="164"/>
      <c r="F69" s="165" t="s">
        <v>598</v>
      </c>
      <c r="G69" s="166" t="s">
        <v>1216</v>
      </c>
      <c r="H69" s="166">
        <v>223</v>
      </c>
      <c r="I69" s="166">
        <f>H69*(1-$J$6)</f>
        <v>98.11999999999999</v>
      </c>
      <c r="J69" s="166">
        <f>I69*(1-$J$8)</f>
        <v>93.213999999999984</v>
      </c>
      <c r="K69" s="166">
        <f>J69*(1-$J$9)</f>
        <v>90.417579999999987</v>
      </c>
      <c r="L69" s="166">
        <f>K69*(1-$J$10)</f>
        <v>86.800876799999983</v>
      </c>
      <c r="M69" s="169"/>
      <c r="N69" s="166" t="s">
        <v>209</v>
      </c>
      <c r="O69" s="166" t="s">
        <v>599</v>
      </c>
      <c r="P69" s="169">
        <v>70</v>
      </c>
    </row>
    <row r="70" spans="1:16" x14ac:dyDescent="0.35">
      <c r="A70" s="189" t="s">
        <v>1015</v>
      </c>
      <c r="B70" s="163">
        <v>5400115</v>
      </c>
      <c r="C70" s="164" t="s">
        <v>156</v>
      </c>
      <c r="D70" s="164" t="s">
        <v>52</v>
      </c>
      <c r="E70" s="164"/>
      <c r="F70" s="165" t="s">
        <v>570</v>
      </c>
      <c r="G70" s="166" t="s">
        <v>1008</v>
      </c>
      <c r="H70" s="166">
        <v>227</v>
      </c>
      <c r="I70" s="166">
        <f t="shared" ref="I70:I96" si="12">H70*(1-$J$5)</f>
        <v>99.879999999999981</v>
      </c>
      <c r="J70" s="166">
        <f t="shared" ref="J70:J100" si="13">I70*(1-$J$8)</f>
        <v>94.885999999999981</v>
      </c>
      <c r="K70" s="166">
        <f t="shared" ref="K70:K100" si="14">J70*(1-$J$9)</f>
        <v>92.039419999999978</v>
      </c>
      <c r="L70" s="166">
        <f t="shared" ref="L70:L100" si="15">K70*(1-$J$10)</f>
        <v>88.357843199999976</v>
      </c>
      <c r="M70" s="169"/>
      <c r="N70" s="166" t="s">
        <v>206</v>
      </c>
      <c r="O70" s="166" t="s">
        <v>206</v>
      </c>
      <c r="P70" s="169">
        <v>72</v>
      </c>
    </row>
    <row r="71" spans="1:16" x14ac:dyDescent="0.35">
      <c r="A71" s="189" t="s">
        <v>1015</v>
      </c>
      <c r="B71" s="163">
        <v>9022257</v>
      </c>
      <c r="C71" s="164" t="s">
        <v>156</v>
      </c>
      <c r="D71" s="164" t="s">
        <v>52</v>
      </c>
      <c r="E71" s="164"/>
      <c r="F71" s="165" t="s">
        <v>577</v>
      </c>
      <c r="G71" s="166" t="s">
        <v>1008</v>
      </c>
      <c r="H71" s="166">
        <v>228</v>
      </c>
      <c r="I71" s="166">
        <f t="shared" si="12"/>
        <v>100.32</v>
      </c>
      <c r="J71" s="166">
        <f t="shared" si="13"/>
        <v>95.303999999999988</v>
      </c>
      <c r="K71" s="166">
        <f t="shared" si="14"/>
        <v>92.444879999999984</v>
      </c>
      <c r="L71" s="166">
        <f t="shared" si="15"/>
        <v>88.747084799999982</v>
      </c>
      <c r="M71" s="169"/>
      <c r="N71" s="166" t="s">
        <v>206</v>
      </c>
      <c r="O71" s="166" t="s">
        <v>207</v>
      </c>
      <c r="P71" s="169">
        <v>71</v>
      </c>
    </row>
    <row r="72" spans="1:16" x14ac:dyDescent="0.35">
      <c r="A72" s="189" t="s">
        <v>1015</v>
      </c>
      <c r="B72" s="163">
        <v>5400116</v>
      </c>
      <c r="C72" s="164" t="s">
        <v>189</v>
      </c>
      <c r="D72" s="164" t="s">
        <v>612</v>
      </c>
      <c r="E72" s="164"/>
      <c r="F72" s="165" t="s">
        <v>570</v>
      </c>
      <c r="G72" s="166" t="s">
        <v>1008</v>
      </c>
      <c r="H72" s="166">
        <v>274</v>
      </c>
      <c r="I72" s="166">
        <f t="shared" si="12"/>
        <v>120.55999999999999</v>
      </c>
      <c r="J72" s="166">
        <f t="shared" si="13"/>
        <v>114.53199999999998</v>
      </c>
      <c r="K72" s="166">
        <f t="shared" si="14"/>
        <v>111.09603999999997</v>
      </c>
      <c r="L72" s="166">
        <f t="shared" si="15"/>
        <v>106.65219839999997</v>
      </c>
      <c r="M72" s="169"/>
      <c r="N72" s="166" t="s">
        <v>206</v>
      </c>
      <c r="O72" s="166" t="s">
        <v>206</v>
      </c>
      <c r="P72" s="169">
        <v>72</v>
      </c>
    </row>
    <row r="73" spans="1:16" x14ac:dyDescent="0.35">
      <c r="A73" s="189" t="s">
        <v>1015</v>
      </c>
      <c r="B73" s="163">
        <v>5400311</v>
      </c>
      <c r="C73" s="164" t="s">
        <v>621</v>
      </c>
      <c r="D73" s="164" t="s">
        <v>576</v>
      </c>
      <c r="E73" s="164"/>
      <c r="F73" s="165" t="s">
        <v>570</v>
      </c>
      <c r="G73" s="166" t="s">
        <v>1008</v>
      </c>
      <c r="H73" s="166">
        <v>322</v>
      </c>
      <c r="I73" s="166">
        <f t="shared" si="12"/>
        <v>141.67999999999998</v>
      </c>
      <c r="J73" s="166">
        <f t="shared" si="13"/>
        <v>134.59599999999998</v>
      </c>
      <c r="K73" s="166">
        <f t="shared" si="14"/>
        <v>130.55811999999997</v>
      </c>
      <c r="L73" s="166">
        <f t="shared" si="15"/>
        <v>125.33579519999996</v>
      </c>
      <c r="M73" s="169"/>
      <c r="N73" s="166" t="s">
        <v>206</v>
      </c>
      <c r="O73" s="166" t="s">
        <v>206</v>
      </c>
      <c r="P73" s="169">
        <v>72</v>
      </c>
    </row>
    <row r="74" spans="1:16" x14ac:dyDescent="0.35">
      <c r="A74" s="189" t="s">
        <v>1015</v>
      </c>
      <c r="B74" s="163">
        <v>9027678</v>
      </c>
      <c r="C74" s="164" t="s">
        <v>601</v>
      </c>
      <c r="D74" s="164" t="s">
        <v>603</v>
      </c>
      <c r="E74" s="164"/>
      <c r="F74" s="165" t="s">
        <v>578</v>
      </c>
      <c r="G74" s="166" t="s">
        <v>1216</v>
      </c>
      <c r="H74" s="166">
        <v>270</v>
      </c>
      <c r="I74" s="166">
        <f t="shared" si="12"/>
        <v>118.79999999999998</v>
      </c>
      <c r="J74" s="166">
        <f t="shared" si="13"/>
        <v>112.85999999999999</v>
      </c>
      <c r="K74" s="166">
        <f t="shared" si="14"/>
        <v>109.47419999999998</v>
      </c>
      <c r="L74" s="166">
        <f t="shared" si="15"/>
        <v>105.09523199999998</v>
      </c>
      <c r="M74" s="169"/>
      <c r="N74" s="166" t="s">
        <v>998</v>
      </c>
      <c r="O74" s="166"/>
      <c r="P74" s="169"/>
    </row>
    <row r="75" spans="1:16" x14ac:dyDescent="0.35">
      <c r="A75" s="189" t="s">
        <v>1015</v>
      </c>
      <c r="B75" s="163">
        <v>51726</v>
      </c>
      <c r="C75" s="164" t="s">
        <v>601</v>
      </c>
      <c r="D75" s="164" t="s">
        <v>602</v>
      </c>
      <c r="E75" s="164"/>
      <c r="F75" s="165" t="s">
        <v>572</v>
      </c>
      <c r="G75" s="166" t="s">
        <v>1217</v>
      </c>
      <c r="H75" s="166">
        <v>263</v>
      </c>
      <c r="I75" s="166">
        <f t="shared" si="12"/>
        <v>115.71999999999998</v>
      </c>
      <c r="J75" s="166">
        <f t="shared" si="13"/>
        <v>109.93399999999998</v>
      </c>
      <c r="K75" s="166">
        <f t="shared" si="14"/>
        <v>106.63597999999998</v>
      </c>
      <c r="L75" s="166">
        <f t="shared" si="15"/>
        <v>102.37054079999997</v>
      </c>
      <c r="M75" s="169"/>
      <c r="N75" s="166" t="s">
        <v>206</v>
      </c>
      <c r="O75" s="166" t="s">
        <v>209</v>
      </c>
      <c r="P75" s="169">
        <v>73</v>
      </c>
    </row>
    <row r="76" spans="1:16" x14ac:dyDescent="0.35">
      <c r="A76" s="189" t="s">
        <v>1015</v>
      </c>
      <c r="B76" s="163">
        <v>5400519</v>
      </c>
      <c r="C76" s="164" t="s">
        <v>601</v>
      </c>
      <c r="D76" s="164" t="s">
        <v>602</v>
      </c>
      <c r="E76" s="164"/>
      <c r="F76" s="165" t="s">
        <v>570</v>
      </c>
      <c r="G76" s="166" t="s">
        <v>1218</v>
      </c>
      <c r="H76" s="166">
        <v>263</v>
      </c>
      <c r="I76" s="166">
        <f t="shared" si="12"/>
        <v>115.71999999999998</v>
      </c>
      <c r="J76" s="166">
        <f t="shared" si="13"/>
        <v>109.93399999999998</v>
      </c>
      <c r="K76" s="166">
        <f t="shared" si="14"/>
        <v>106.63597999999998</v>
      </c>
      <c r="L76" s="166">
        <f t="shared" si="15"/>
        <v>102.37054079999997</v>
      </c>
      <c r="M76" s="169"/>
      <c r="N76" s="166" t="s">
        <v>583</v>
      </c>
      <c r="O76" s="166" t="s">
        <v>583</v>
      </c>
      <c r="P76" s="169" t="s">
        <v>583</v>
      </c>
    </row>
    <row r="77" spans="1:16" x14ac:dyDescent="0.35">
      <c r="A77" s="189" t="s">
        <v>1015</v>
      </c>
      <c r="B77" s="163" t="s">
        <v>614</v>
      </c>
      <c r="C77" s="164" t="s">
        <v>187</v>
      </c>
      <c r="D77" s="164" t="s">
        <v>90</v>
      </c>
      <c r="E77" s="164"/>
      <c r="F77" s="165" t="s">
        <v>578</v>
      </c>
      <c r="G77" s="166" t="s">
        <v>1216</v>
      </c>
      <c r="H77" s="166">
        <v>338</v>
      </c>
      <c r="I77" s="166">
        <f t="shared" si="12"/>
        <v>148.71999999999997</v>
      </c>
      <c r="J77" s="166">
        <f t="shared" si="13"/>
        <v>141.28399999999996</v>
      </c>
      <c r="K77" s="166">
        <f t="shared" si="14"/>
        <v>137.04547999999997</v>
      </c>
      <c r="L77" s="166">
        <f t="shared" si="15"/>
        <v>131.56366079999998</v>
      </c>
      <c r="M77" s="169"/>
      <c r="N77" s="166" t="s">
        <v>998</v>
      </c>
      <c r="O77" s="166"/>
      <c r="P77" s="169"/>
    </row>
    <row r="78" spans="1:16" x14ac:dyDescent="0.35">
      <c r="A78" s="189" t="s">
        <v>1015</v>
      </c>
      <c r="B78" s="163">
        <v>5400610</v>
      </c>
      <c r="C78" s="164" t="s">
        <v>187</v>
      </c>
      <c r="D78" s="164" t="s">
        <v>613</v>
      </c>
      <c r="E78" s="164"/>
      <c r="F78" s="165" t="s">
        <v>570</v>
      </c>
      <c r="G78" s="166" t="s">
        <v>1218</v>
      </c>
      <c r="H78" s="166">
        <v>312</v>
      </c>
      <c r="I78" s="166">
        <f t="shared" si="12"/>
        <v>137.27999999999997</v>
      </c>
      <c r="J78" s="166">
        <f t="shared" si="13"/>
        <v>130.41599999999997</v>
      </c>
      <c r="K78" s="166">
        <f t="shared" si="14"/>
        <v>126.50351999999997</v>
      </c>
      <c r="L78" s="166">
        <f t="shared" si="15"/>
        <v>121.44337919999997</v>
      </c>
      <c r="M78" s="169"/>
      <c r="N78" s="166" t="s">
        <v>583</v>
      </c>
      <c r="O78" s="166" t="s">
        <v>583</v>
      </c>
      <c r="P78" s="169" t="s">
        <v>583</v>
      </c>
    </row>
    <row r="79" spans="1:16" x14ac:dyDescent="0.35">
      <c r="A79" s="189" t="s">
        <v>1015</v>
      </c>
      <c r="B79" s="163">
        <v>5400613</v>
      </c>
      <c r="C79" s="164" t="s">
        <v>604</v>
      </c>
      <c r="D79" s="164" t="s">
        <v>605</v>
      </c>
      <c r="E79" s="164"/>
      <c r="F79" s="165" t="s">
        <v>570</v>
      </c>
      <c r="G79" s="166" t="s">
        <v>1219</v>
      </c>
      <c r="H79" s="166">
        <v>270</v>
      </c>
      <c r="I79" s="166">
        <f t="shared" si="12"/>
        <v>118.79999999999998</v>
      </c>
      <c r="J79" s="166">
        <f t="shared" si="13"/>
        <v>112.85999999999999</v>
      </c>
      <c r="K79" s="166">
        <f t="shared" si="14"/>
        <v>109.47419999999998</v>
      </c>
      <c r="L79" s="166">
        <f t="shared" si="15"/>
        <v>105.09523199999998</v>
      </c>
      <c r="M79" s="169"/>
      <c r="N79" s="166" t="s">
        <v>583</v>
      </c>
      <c r="O79" s="166" t="s">
        <v>583</v>
      </c>
      <c r="P79" s="169" t="s">
        <v>583</v>
      </c>
    </row>
    <row r="80" spans="1:16" x14ac:dyDescent="0.35">
      <c r="A80" s="189" t="s">
        <v>1015</v>
      </c>
      <c r="B80" s="163">
        <v>51727</v>
      </c>
      <c r="C80" s="164" t="s">
        <v>606</v>
      </c>
      <c r="D80" s="164" t="s">
        <v>607</v>
      </c>
      <c r="E80" s="164"/>
      <c r="F80" s="165" t="s">
        <v>572</v>
      </c>
      <c r="G80" s="166" t="s">
        <v>1217</v>
      </c>
      <c r="H80" s="166">
        <v>295</v>
      </c>
      <c r="I80" s="166">
        <f t="shared" si="12"/>
        <v>129.79999999999998</v>
      </c>
      <c r="J80" s="166">
        <f t="shared" si="13"/>
        <v>123.30999999999997</v>
      </c>
      <c r="K80" s="166">
        <f t="shared" si="14"/>
        <v>119.61069999999997</v>
      </c>
      <c r="L80" s="166">
        <f t="shared" si="15"/>
        <v>114.82627199999996</v>
      </c>
      <c r="M80" s="169"/>
      <c r="N80" s="166" t="s">
        <v>206</v>
      </c>
      <c r="O80" s="166" t="s">
        <v>209</v>
      </c>
      <c r="P80" s="169">
        <v>73</v>
      </c>
    </row>
    <row r="81" spans="1:16" x14ac:dyDescent="0.35">
      <c r="A81" s="189" t="s">
        <v>1015</v>
      </c>
      <c r="B81" s="163">
        <v>5400611</v>
      </c>
      <c r="C81" s="164" t="s">
        <v>606</v>
      </c>
      <c r="D81" s="164" t="s">
        <v>607</v>
      </c>
      <c r="E81" s="164"/>
      <c r="F81" s="165" t="s">
        <v>570</v>
      </c>
      <c r="G81" s="166" t="s">
        <v>1218</v>
      </c>
      <c r="H81" s="166">
        <v>295</v>
      </c>
      <c r="I81" s="166">
        <f t="shared" si="12"/>
        <v>129.79999999999998</v>
      </c>
      <c r="J81" s="166">
        <f t="shared" si="13"/>
        <v>123.30999999999997</v>
      </c>
      <c r="K81" s="166">
        <f t="shared" si="14"/>
        <v>119.61069999999997</v>
      </c>
      <c r="L81" s="166">
        <f t="shared" si="15"/>
        <v>114.82627199999996</v>
      </c>
      <c r="M81" s="169"/>
      <c r="N81" s="166" t="s">
        <v>583</v>
      </c>
      <c r="O81" s="166" t="s">
        <v>583</v>
      </c>
      <c r="P81" s="169" t="s">
        <v>583</v>
      </c>
    </row>
    <row r="82" spans="1:16" x14ac:dyDescent="0.35">
      <c r="A82" s="189" t="s">
        <v>1015</v>
      </c>
      <c r="B82" s="163">
        <v>9027622</v>
      </c>
      <c r="C82" s="164" t="s">
        <v>606</v>
      </c>
      <c r="D82" s="164" t="s">
        <v>607</v>
      </c>
      <c r="E82" s="164"/>
      <c r="F82" s="165" t="s">
        <v>578</v>
      </c>
      <c r="G82" s="166" t="s">
        <v>1216</v>
      </c>
      <c r="H82" s="166">
        <v>309</v>
      </c>
      <c r="I82" s="166">
        <f t="shared" si="12"/>
        <v>135.95999999999998</v>
      </c>
      <c r="J82" s="166">
        <f t="shared" si="13"/>
        <v>129.16199999999998</v>
      </c>
      <c r="K82" s="166">
        <f t="shared" si="14"/>
        <v>125.28713999999998</v>
      </c>
      <c r="L82" s="166">
        <f t="shared" si="15"/>
        <v>120.27565439999998</v>
      </c>
      <c r="M82" s="169"/>
      <c r="N82" s="166" t="s">
        <v>998</v>
      </c>
      <c r="O82" s="166"/>
      <c r="P82" s="169"/>
    </row>
    <row r="83" spans="1:16" x14ac:dyDescent="0.35">
      <c r="A83" s="189" t="s">
        <v>1015</v>
      </c>
      <c r="B83" s="163">
        <v>54805</v>
      </c>
      <c r="C83" s="164" t="s">
        <v>615</v>
      </c>
      <c r="D83" s="164" t="s">
        <v>592</v>
      </c>
      <c r="E83" s="164"/>
      <c r="F83" s="165" t="s">
        <v>578</v>
      </c>
      <c r="G83" s="166" t="s">
        <v>1008</v>
      </c>
      <c r="H83" s="166">
        <v>355</v>
      </c>
      <c r="I83" s="166">
        <f t="shared" si="12"/>
        <v>156.19999999999999</v>
      </c>
      <c r="J83" s="166">
        <f t="shared" si="13"/>
        <v>148.38999999999999</v>
      </c>
      <c r="K83" s="166">
        <f t="shared" si="14"/>
        <v>143.93829999999997</v>
      </c>
      <c r="L83" s="166">
        <f t="shared" si="15"/>
        <v>138.18076799999997</v>
      </c>
      <c r="M83" s="169"/>
      <c r="N83" s="166" t="s">
        <v>998</v>
      </c>
      <c r="O83" s="166"/>
      <c r="P83" s="169"/>
    </row>
    <row r="84" spans="1:16" x14ac:dyDescent="0.35">
      <c r="A84" s="189" t="s">
        <v>1015</v>
      </c>
      <c r="B84" s="163">
        <v>9023627</v>
      </c>
      <c r="C84" s="164" t="s">
        <v>615</v>
      </c>
      <c r="D84" s="164" t="s">
        <v>592</v>
      </c>
      <c r="E84" s="164"/>
      <c r="F84" s="165" t="s">
        <v>579</v>
      </c>
      <c r="G84" s="166" t="s">
        <v>999</v>
      </c>
      <c r="H84" s="166">
        <v>359</v>
      </c>
      <c r="I84" s="166">
        <f t="shared" si="12"/>
        <v>157.95999999999998</v>
      </c>
      <c r="J84" s="166">
        <f t="shared" si="13"/>
        <v>150.06199999999998</v>
      </c>
      <c r="K84" s="166">
        <f t="shared" si="14"/>
        <v>145.56013999999999</v>
      </c>
      <c r="L84" s="166">
        <f t="shared" si="15"/>
        <v>139.73773439999999</v>
      </c>
      <c r="M84" s="169"/>
      <c r="N84" s="166" t="s">
        <v>998</v>
      </c>
      <c r="O84" s="166"/>
      <c r="P84" s="169"/>
    </row>
    <row r="85" spans="1:16" x14ac:dyDescent="0.35">
      <c r="A85" s="189" t="s">
        <v>1015</v>
      </c>
      <c r="B85" s="163" t="s">
        <v>1010</v>
      </c>
      <c r="C85" s="164" t="s">
        <v>1011</v>
      </c>
      <c r="D85" s="164" t="s">
        <v>592</v>
      </c>
      <c r="E85" s="164"/>
      <c r="F85" s="165" t="s">
        <v>578</v>
      </c>
      <c r="G85" s="166" t="s">
        <v>1216</v>
      </c>
      <c r="H85" s="166">
        <v>392</v>
      </c>
      <c r="I85" s="166">
        <f t="shared" si="12"/>
        <v>172.48</v>
      </c>
      <c r="J85" s="166">
        <f t="shared" si="13"/>
        <v>163.85599999999999</v>
      </c>
      <c r="K85" s="166">
        <f t="shared" si="14"/>
        <v>158.94031999999999</v>
      </c>
      <c r="L85" s="166">
        <f t="shared" si="15"/>
        <v>152.58270719999999</v>
      </c>
      <c r="M85" s="169"/>
      <c r="N85" s="166" t="s">
        <v>998</v>
      </c>
      <c r="O85" s="166"/>
      <c r="P85" s="169"/>
    </row>
    <row r="86" spans="1:16" x14ac:dyDescent="0.35">
      <c r="A86" s="189" t="s">
        <v>1015</v>
      </c>
      <c r="B86" s="163">
        <v>9031609</v>
      </c>
      <c r="C86" s="164" t="s">
        <v>622</v>
      </c>
      <c r="D86" s="164" t="s">
        <v>624</v>
      </c>
      <c r="E86" s="164"/>
      <c r="F86" s="165" t="s">
        <v>579</v>
      </c>
      <c r="G86" s="166" t="s">
        <v>999</v>
      </c>
      <c r="H86" s="166">
        <v>431</v>
      </c>
      <c r="I86" s="166">
        <f t="shared" si="12"/>
        <v>189.64</v>
      </c>
      <c r="J86" s="166">
        <f t="shared" si="13"/>
        <v>180.15799999999999</v>
      </c>
      <c r="K86" s="166">
        <f t="shared" si="14"/>
        <v>174.75325999999998</v>
      </c>
      <c r="L86" s="166">
        <f t="shared" si="15"/>
        <v>167.76312959999998</v>
      </c>
      <c r="M86" s="169"/>
      <c r="N86" s="166" t="s">
        <v>998</v>
      </c>
      <c r="O86" s="166"/>
      <c r="P86" s="169"/>
    </row>
    <row r="87" spans="1:16" x14ac:dyDescent="0.35">
      <c r="A87" s="189" t="s">
        <v>1015</v>
      </c>
      <c r="B87" s="163">
        <v>5400614</v>
      </c>
      <c r="C87" s="164" t="s">
        <v>622</v>
      </c>
      <c r="D87" s="164" t="s">
        <v>623</v>
      </c>
      <c r="E87" s="164"/>
      <c r="F87" s="165" t="s">
        <v>570</v>
      </c>
      <c r="G87" s="166" t="s">
        <v>1219</v>
      </c>
      <c r="H87" s="166">
        <v>393</v>
      </c>
      <c r="I87" s="166">
        <f t="shared" si="12"/>
        <v>172.92</v>
      </c>
      <c r="J87" s="166">
        <f t="shared" si="13"/>
        <v>164.27399999999997</v>
      </c>
      <c r="K87" s="166">
        <f t="shared" si="14"/>
        <v>159.34577999999996</v>
      </c>
      <c r="L87" s="166">
        <f t="shared" si="15"/>
        <v>152.97194879999995</v>
      </c>
      <c r="M87" s="169"/>
      <c r="N87" s="166" t="s">
        <v>583</v>
      </c>
      <c r="O87" s="166" t="s">
        <v>583</v>
      </c>
      <c r="P87" s="169" t="s">
        <v>583</v>
      </c>
    </row>
    <row r="88" spans="1:16" x14ac:dyDescent="0.35">
      <c r="A88" s="189" t="s">
        <v>1015</v>
      </c>
      <c r="B88" s="163">
        <v>54806</v>
      </c>
      <c r="C88" s="164" t="s">
        <v>616</v>
      </c>
      <c r="D88" s="164" t="s">
        <v>592</v>
      </c>
      <c r="E88" s="164"/>
      <c r="F88" s="165" t="s">
        <v>578</v>
      </c>
      <c r="G88" s="166" t="s">
        <v>1008</v>
      </c>
      <c r="H88" s="166">
        <v>427</v>
      </c>
      <c r="I88" s="166">
        <f t="shared" si="12"/>
        <v>187.87999999999997</v>
      </c>
      <c r="J88" s="166">
        <f t="shared" si="13"/>
        <v>178.48599999999996</v>
      </c>
      <c r="K88" s="166">
        <f t="shared" si="14"/>
        <v>173.13141999999996</v>
      </c>
      <c r="L88" s="166">
        <f t="shared" si="15"/>
        <v>166.20616319999996</v>
      </c>
      <c r="M88" s="169"/>
      <c r="N88" s="166" t="s">
        <v>998</v>
      </c>
      <c r="O88" s="166"/>
      <c r="P88" s="169"/>
    </row>
    <row r="89" spans="1:16" x14ac:dyDescent="0.35">
      <c r="A89" s="189" t="s">
        <v>1015</v>
      </c>
      <c r="B89" s="163">
        <v>9023652</v>
      </c>
      <c r="C89" s="164" t="s">
        <v>616</v>
      </c>
      <c r="D89" s="164" t="s">
        <v>592</v>
      </c>
      <c r="E89" s="164"/>
      <c r="F89" s="165" t="s">
        <v>579</v>
      </c>
      <c r="G89" s="166" t="s">
        <v>999</v>
      </c>
      <c r="H89" s="166">
        <v>431</v>
      </c>
      <c r="I89" s="166">
        <f t="shared" si="12"/>
        <v>189.64</v>
      </c>
      <c r="J89" s="166">
        <f t="shared" si="13"/>
        <v>180.15799999999999</v>
      </c>
      <c r="K89" s="166">
        <f t="shared" si="14"/>
        <v>174.75325999999998</v>
      </c>
      <c r="L89" s="166">
        <f t="shared" si="15"/>
        <v>167.76312959999998</v>
      </c>
      <c r="M89" s="169"/>
      <c r="N89" s="166" t="s">
        <v>998</v>
      </c>
      <c r="O89" s="166"/>
      <c r="P89" s="169"/>
    </row>
    <row r="90" spans="1:16" x14ac:dyDescent="0.35">
      <c r="A90" s="189" t="s">
        <v>1015</v>
      </c>
      <c r="B90" s="163">
        <v>5400612</v>
      </c>
      <c r="C90" s="164" t="s">
        <v>616</v>
      </c>
      <c r="D90" s="164" t="s">
        <v>590</v>
      </c>
      <c r="E90" s="164"/>
      <c r="F90" s="165" t="s">
        <v>570</v>
      </c>
      <c r="G90" s="166" t="s">
        <v>1219</v>
      </c>
      <c r="H90" s="166">
        <v>401</v>
      </c>
      <c r="I90" s="166">
        <f t="shared" si="12"/>
        <v>176.43999999999997</v>
      </c>
      <c r="J90" s="166">
        <f t="shared" si="13"/>
        <v>167.61799999999997</v>
      </c>
      <c r="K90" s="166">
        <f t="shared" si="14"/>
        <v>162.58945999999997</v>
      </c>
      <c r="L90" s="166">
        <f t="shared" si="15"/>
        <v>156.08588159999996</v>
      </c>
      <c r="M90" s="169"/>
      <c r="N90" s="166" t="s">
        <v>583</v>
      </c>
      <c r="O90" s="166" t="s">
        <v>583</v>
      </c>
      <c r="P90" s="169" t="s">
        <v>583</v>
      </c>
    </row>
    <row r="91" spans="1:16" x14ac:dyDescent="0.35">
      <c r="A91" s="189" t="s">
        <v>1015</v>
      </c>
      <c r="B91" s="163" t="s">
        <v>617</v>
      </c>
      <c r="C91" s="164" t="s">
        <v>618</v>
      </c>
      <c r="D91" s="164" t="s">
        <v>592</v>
      </c>
      <c r="E91" s="164"/>
      <c r="F91" s="165" t="s">
        <v>578</v>
      </c>
      <c r="G91" s="166" t="s">
        <v>1216</v>
      </c>
      <c r="H91" s="166">
        <v>471</v>
      </c>
      <c r="I91" s="166">
        <f t="shared" si="12"/>
        <v>207.23999999999998</v>
      </c>
      <c r="J91" s="166">
        <f t="shared" si="13"/>
        <v>196.87799999999999</v>
      </c>
      <c r="K91" s="166">
        <f t="shared" si="14"/>
        <v>190.97165999999999</v>
      </c>
      <c r="L91" s="166">
        <f t="shared" si="15"/>
        <v>183.33279359999997</v>
      </c>
      <c r="M91" s="169"/>
      <c r="N91" s="166" t="s">
        <v>998</v>
      </c>
      <c r="O91" s="166"/>
      <c r="P91" s="169"/>
    </row>
    <row r="92" spans="1:16" x14ac:dyDescent="0.35">
      <c r="A92" s="189" t="s">
        <v>1015</v>
      </c>
      <c r="B92" s="163">
        <v>9023653</v>
      </c>
      <c r="C92" s="164" t="s">
        <v>618</v>
      </c>
      <c r="D92" s="164" t="s">
        <v>592</v>
      </c>
      <c r="E92" s="164"/>
      <c r="F92" s="165" t="s">
        <v>579</v>
      </c>
      <c r="G92" s="166" t="s">
        <v>999</v>
      </c>
      <c r="H92" s="166">
        <v>476</v>
      </c>
      <c r="I92" s="166">
        <f t="shared" si="12"/>
        <v>209.43999999999997</v>
      </c>
      <c r="J92" s="166">
        <f t="shared" si="13"/>
        <v>198.96799999999996</v>
      </c>
      <c r="K92" s="166">
        <f t="shared" si="14"/>
        <v>192.99895999999995</v>
      </c>
      <c r="L92" s="166">
        <f t="shared" si="15"/>
        <v>185.27900159999996</v>
      </c>
      <c r="M92" s="169"/>
      <c r="N92" s="166" t="s">
        <v>998</v>
      </c>
      <c r="O92" s="166"/>
      <c r="P92" s="169"/>
    </row>
    <row r="93" spans="1:16" x14ac:dyDescent="0.35">
      <c r="A93" s="189" t="s">
        <v>1015</v>
      </c>
      <c r="B93" s="163">
        <v>9031661</v>
      </c>
      <c r="C93" s="164" t="s">
        <v>608</v>
      </c>
      <c r="D93" s="164" t="s">
        <v>609</v>
      </c>
      <c r="E93" s="164"/>
      <c r="F93" s="165" t="s">
        <v>579</v>
      </c>
      <c r="G93" s="166" t="s">
        <v>999</v>
      </c>
      <c r="H93" s="166">
        <v>418</v>
      </c>
      <c r="I93" s="166">
        <f t="shared" si="12"/>
        <v>183.92</v>
      </c>
      <c r="J93" s="166">
        <f t="shared" si="13"/>
        <v>174.72399999999999</v>
      </c>
      <c r="K93" s="166">
        <f t="shared" si="14"/>
        <v>169.48227999999997</v>
      </c>
      <c r="L93" s="166">
        <f t="shared" si="15"/>
        <v>162.70298879999996</v>
      </c>
      <c r="M93" s="169"/>
      <c r="N93" s="166" t="s">
        <v>998</v>
      </c>
      <c r="O93" s="166"/>
      <c r="P93" s="169"/>
    </row>
    <row r="94" spans="1:16" x14ac:dyDescent="0.35">
      <c r="A94" s="189" t="s">
        <v>1015</v>
      </c>
      <c r="B94" s="163">
        <v>9031663</v>
      </c>
      <c r="C94" s="164" t="s">
        <v>625</v>
      </c>
      <c r="D94" s="164" t="s">
        <v>586</v>
      </c>
      <c r="E94" s="164"/>
      <c r="F94" s="165" t="s">
        <v>579</v>
      </c>
      <c r="G94" s="166" t="s">
        <v>999</v>
      </c>
      <c r="H94" s="166">
        <v>503</v>
      </c>
      <c r="I94" s="166">
        <f t="shared" si="12"/>
        <v>221.31999999999996</v>
      </c>
      <c r="J94" s="166">
        <f t="shared" si="13"/>
        <v>210.25399999999996</v>
      </c>
      <c r="K94" s="166">
        <f t="shared" si="14"/>
        <v>203.94637999999995</v>
      </c>
      <c r="L94" s="166">
        <f t="shared" si="15"/>
        <v>195.78852479999995</v>
      </c>
      <c r="M94" s="169"/>
      <c r="N94" s="166" t="s">
        <v>998</v>
      </c>
      <c r="O94" s="166"/>
      <c r="P94" s="169"/>
    </row>
    <row r="95" spans="1:16" x14ac:dyDescent="0.35">
      <c r="A95" s="189" t="s">
        <v>1015</v>
      </c>
      <c r="B95" s="163" t="s">
        <v>619</v>
      </c>
      <c r="C95" s="164" t="s">
        <v>620</v>
      </c>
      <c r="D95" s="164" t="s">
        <v>592</v>
      </c>
      <c r="E95" s="164"/>
      <c r="F95" s="165" t="s">
        <v>578</v>
      </c>
      <c r="G95" s="166" t="s">
        <v>1216</v>
      </c>
      <c r="H95" s="166">
        <v>488</v>
      </c>
      <c r="I95" s="166">
        <f t="shared" si="12"/>
        <v>214.71999999999997</v>
      </c>
      <c r="J95" s="166">
        <f t="shared" si="13"/>
        <v>203.98399999999995</v>
      </c>
      <c r="K95" s="166">
        <f t="shared" si="14"/>
        <v>197.86447999999996</v>
      </c>
      <c r="L95" s="166">
        <f t="shared" si="15"/>
        <v>189.94990079999997</v>
      </c>
      <c r="M95" s="169"/>
      <c r="N95" s="166" t="s">
        <v>998</v>
      </c>
      <c r="O95" s="166"/>
      <c r="P95" s="169"/>
    </row>
    <row r="96" spans="1:16" x14ac:dyDescent="0.35">
      <c r="A96" s="189" t="s">
        <v>1015</v>
      </c>
      <c r="B96" s="163">
        <v>9023657</v>
      </c>
      <c r="C96" s="164" t="s">
        <v>620</v>
      </c>
      <c r="D96" s="164" t="s">
        <v>592</v>
      </c>
      <c r="E96" s="164"/>
      <c r="F96" s="165" t="s">
        <v>579</v>
      </c>
      <c r="G96" s="166" t="s">
        <v>999</v>
      </c>
      <c r="H96" s="166">
        <v>494</v>
      </c>
      <c r="I96" s="166">
        <f t="shared" si="12"/>
        <v>217.35999999999999</v>
      </c>
      <c r="J96" s="166">
        <f t="shared" si="13"/>
        <v>206.49199999999999</v>
      </c>
      <c r="K96" s="166">
        <f t="shared" si="14"/>
        <v>200.29723999999999</v>
      </c>
      <c r="L96" s="166">
        <f t="shared" si="15"/>
        <v>192.28535039999997</v>
      </c>
      <c r="M96" s="169"/>
      <c r="N96" s="166" t="s">
        <v>998</v>
      </c>
      <c r="O96" s="166"/>
      <c r="P96" s="169"/>
    </row>
    <row r="97" spans="1:17" s="3" customFormat="1" ht="14.5" customHeight="1" x14ac:dyDescent="0.25">
      <c r="A97" s="210"/>
      <c r="B97" s="207"/>
      <c r="C97" s="207"/>
      <c r="D97" s="207"/>
      <c r="E97" s="207"/>
      <c r="F97" s="208" t="s">
        <v>120</v>
      </c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167"/>
    </row>
    <row r="98" spans="1:17" x14ac:dyDescent="0.35">
      <c r="A98" s="189" t="s">
        <v>1005</v>
      </c>
      <c r="B98" s="163">
        <v>5190218</v>
      </c>
      <c r="C98" s="164" t="s">
        <v>157</v>
      </c>
      <c r="D98" s="164" t="s">
        <v>58</v>
      </c>
      <c r="E98" s="164"/>
      <c r="F98" s="165" t="s">
        <v>598</v>
      </c>
      <c r="G98" s="166" t="s">
        <v>1216</v>
      </c>
      <c r="H98" s="166">
        <v>151</v>
      </c>
      <c r="I98" s="166">
        <f t="shared" ref="I98:I100" si="16">H98*(1-$J$6)</f>
        <v>66.44</v>
      </c>
      <c r="J98" s="166">
        <f t="shared" si="13"/>
        <v>63.117999999999995</v>
      </c>
      <c r="K98" s="166">
        <f t="shared" si="14"/>
        <v>61.224459999999993</v>
      </c>
      <c r="L98" s="166">
        <f t="shared" si="15"/>
        <v>58.775481599999992</v>
      </c>
      <c r="M98" s="169">
        <v>4</v>
      </c>
      <c r="N98" s="166" t="s">
        <v>207</v>
      </c>
      <c r="O98" s="166" t="s">
        <v>599</v>
      </c>
      <c r="P98" s="169">
        <v>69</v>
      </c>
    </row>
    <row r="99" spans="1:17" x14ac:dyDescent="0.35">
      <c r="A99" s="189" t="s">
        <v>1005</v>
      </c>
      <c r="B99" s="163">
        <v>5190217</v>
      </c>
      <c r="C99" s="164" t="s">
        <v>157</v>
      </c>
      <c r="D99" s="164" t="s">
        <v>98</v>
      </c>
      <c r="E99" s="164"/>
      <c r="F99" s="165" t="s">
        <v>598</v>
      </c>
      <c r="G99" s="166" t="s">
        <v>1216</v>
      </c>
      <c r="H99" s="166">
        <v>161</v>
      </c>
      <c r="I99" s="166">
        <f t="shared" si="16"/>
        <v>70.839999999999989</v>
      </c>
      <c r="J99" s="166">
        <f t="shared" si="13"/>
        <v>67.297999999999988</v>
      </c>
      <c r="K99" s="166">
        <f t="shared" si="14"/>
        <v>65.279059999999987</v>
      </c>
      <c r="L99" s="166">
        <f t="shared" si="15"/>
        <v>62.667897599999982</v>
      </c>
      <c r="M99" s="169"/>
      <c r="N99" s="166" t="s">
        <v>207</v>
      </c>
      <c r="O99" s="166" t="s">
        <v>599</v>
      </c>
      <c r="P99" s="169">
        <v>69</v>
      </c>
    </row>
    <row r="100" spans="1:17" x14ac:dyDescent="0.35">
      <c r="A100" s="189" t="s">
        <v>1005</v>
      </c>
      <c r="B100" s="163">
        <v>5190513</v>
      </c>
      <c r="C100" s="164" t="s">
        <v>198</v>
      </c>
      <c r="D100" s="164" t="s">
        <v>65</v>
      </c>
      <c r="E100" s="164"/>
      <c r="F100" s="165" t="s">
        <v>598</v>
      </c>
      <c r="G100" s="166" t="s">
        <v>995</v>
      </c>
      <c r="H100" s="166">
        <v>195</v>
      </c>
      <c r="I100" s="166">
        <f t="shared" si="16"/>
        <v>85.799999999999983</v>
      </c>
      <c r="J100" s="166">
        <f t="shared" si="13"/>
        <v>81.509999999999977</v>
      </c>
      <c r="K100" s="166">
        <f t="shared" si="14"/>
        <v>79.064699999999974</v>
      </c>
      <c r="L100" s="166">
        <f t="shared" si="15"/>
        <v>75.902111999999974</v>
      </c>
      <c r="M100" s="169"/>
      <c r="N100" s="166" t="s">
        <v>583</v>
      </c>
      <c r="O100" s="166" t="s">
        <v>583</v>
      </c>
      <c r="P100" s="169" t="s">
        <v>583</v>
      </c>
    </row>
    <row r="101" spans="1:17" x14ac:dyDescent="0.35">
      <c r="A101" s="189" t="s">
        <v>1015</v>
      </c>
      <c r="B101" s="163">
        <v>9022285</v>
      </c>
      <c r="C101" s="164" t="s">
        <v>159</v>
      </c>
      <c r="D101" s="164" t="s">
        <v>220</v>
      </c>
      <c r="E101" s="164"/>
      <c r="F101" s="165" t="s">
        <v>577</v>
      </c>
      <c r="G101" s="166" t="s">
        <v>1216</v>
      </c>
      <c r="H101" s="166">
        <v>234</v>
      </c>
      <c r="I101" s="166">
        <f>H101*(1-$J$5)</f>
        <v>102.96</v>
      </c>
      <c r="J101" s="166">
        <f t="shared" ref="J101:J106" si="17">I101*(1-$J$8)</f>
        <v>97.811999999999983</v>
      </c>
      <c r="K101" s="166">
        <f t="shared" ref="K101:K106" si="18">J101*(1-$J$9)</f>
        <v>94.877639999999985</v>
      </c>
      <c r="L101" s="166">
        <f t="shared" ref="L101:L106" si="19">K101*(1-$J$10)</f>
        <v>91.082534399999986</v>
      </c>
      <c r="M101" s="169"/>
      <c r="N101" s="166" t="s">
        <v>206</v>
      </c>
      <c r="O101" s="166" t="s">
        <v>207</v>
      </c>
      <c r="P101" s="169">
        <v>71</v>
      </c>
    </row>
    <row r="102" spans="1:17" x14ac:dyDescent="0.35">
      <c r="A102" s="189" t="s">
        <v>1005</v>
      </c>
      <c r="B102" s="163">
        <v>5190312</v>
      </c>
      <c r="C102" s="164" t="s">
        <v>159</v>
      </c>
      <c r="D102" s="164" t="s">
        <v>220</v>
      </c>
      <c r="E102" s="164"/>
      <c r="F102" s="165" t="s">
        <v>598</v>
      </c>
      <c r="G102" s="166" t="s">
        <v>1216</v>
      </c>
      <c r="H102" s="166">
        <v>198</v>
      </c>
      <c r="I102" s="166">
        <f>H102*(1-$J$6)</f>
        <v>87.11999999999999</v>
      </c>
      <c r="J102" s="166">
        <f t="shared" si="17"/>
        <v>82.763999999999982</v>
      </c>
      <c r="K102" s="166">
        <f t="shared" si="18"/>
        <v>80.281079999999974</v>
      </c>
      <c r="L102" s="166">
        <f t="shared" si="19"/>
        <v>77.069836799999976</v>
      </c>
      <c r="M102" s="169"/>
      <c r="N102" s="166" t="s">
        <v>207</v>
      </c>
      <c r="O102" s="166" t="s">
        <v>599</v>
      </c>
      <c r="P102" s="169">
        <v>69</v>
      </c>
    </row>
    <row r="103" spans="1:17" x14ac:dyDescent="0.35">
      <c r="A103" s="189" t="s">
        <v>1015</v>
      </c>
      <c r="B103" s="163">
        <v>5400012</v>
      </c>
      <c r="C103" s="164" t="s">
        <v>160</v>
      </c>
      <c r="D103" s="164" t="s">
        <v>44</v>
      </c>
      <c r="E103" s="164"/>
      <c r="F103" s="165" t="s">
        <v>570</v>
      </c>
      <c r="G103" s="166" t="s">
        <v>1008</v>
      </c>
      <c r="H103" s="166">
        <v>263</v>
      </c>
      <c r="I103" s="166">
        <f>H103*(1-$J$5)</f>
        <v>115.71999999999998</v>
      </c>
      <c r="J103" s="166">
        <f t="shared" si="17"/>
        <v>109.93399999999998</v>
      </c>
      <c r="K103" s="166">
        <f t="shared" si="18"/>
        <v>106.63597999999998</v>
      </c>
      <c r="L103" s="166">
        <f t="shared" si="19"/>
        <v>102.37054079999997</v>
      </c>
      <c r="M103" s="169"/>
      <c r="N103" s="166" t="s">
        <v>206</v>
      </c>
      <c r="O103" s="166" t="s">
        <v>206</v>
      </c>
      <c r="P103" s="169">
        <v>71</v>
      </c>
    </row>
    <row r="104" spans="1:17" x14ac:dyDescent="0.35">
      <c r="A104" s="189" t="s">
        <v>1005</v>
      </c>
      <c r="B104" s="163">
        <v>5190411</v>
      </c>
      <c r="C104" s="164" t="s">
        <v>160</v>
      </c>
      <c r="D104" s="164" t="s">
        <v>627</v>
      </c>
      <c r="E104" s="164"/>
      <c r="F104" s="165" t="s">
        <v>598</v>
      </c>
      <c r="G104" s="166" t="s">
        <v>1216</v>
      </c>
      <c r="H104" s="166">
        <v>220</v>
      </c>
      <c r="I104" s="166">
        <f>H104*(1-$J$6)</f>
        <v>96.799999999999983</v>
      </c>
      <c r="J104" s="166">
        <f t="shared" si="17"/>
        <v>91.95999999999998</v>
      </c>
      <c r="K104" s="166">
        <f t="shared" si="18"/>
        <v>89.201199999999972</v>
      </c>
      <c r="L104" s="166">
        <f t="shared" si="19"/>
        <v>85.633151999999967</v>
      </c>
      <c r="M104" s="169"/>
      <c r="N104" s="166" t="s">
        <v>207</v>
      </c>
      <c r="O104" s="166" t="s">
        <v>599</v>
      </c>
      <c r="P104" s="169">
        <v>69</v>
      </c>
    </row>
    <row r="105" spans="1:17" x14ac:dyDescent="0.35">
      <c r="A105" s="189" t="s">
        <v>1015</v>
      </c>
      <c r="B105" s="163">
        <v>5400496</v>
      </c>
      <c r="C105" s="164" t="s">
        <v>160</v>
      </c>
      <c r="D105" s="164" t="s">
        <v>76</v>
      </c>
      <c r="E105" s="164" t="s">
        <v>92</v>
      </c>
      <c r="F105" s="165" t="s">
        <v>570</v>
      </c>
      <c r="G105" s="166" t="s">
        <v>1008</v>
      </c>
      <c r="H105" s="166">
        <v>286</v>
      </c>
      <c r="I105" s="166">
        <f>H105*(1-$J$5)</f>
        <v>125.83999999999999</v>
      </c>
      <c r="J105" s="166">
        <f t="shared" si="17"/>
        <v>119.54799999999999</v>
      </c>
      <c r="K105" s="166">
        <f t="shared" si="18"/>
        <v>115.96155999999999</v>
      </c>
      <c r="L105" s="166">
        <f t="shared" si="19"/>
        <v>111.32309759999998</v>
      </c>
      <c r="M105" s="169"/>
      <c r="N105" s="166" t="s">
        <v>206</v>
      </c>
      <c r="O105" s="166" t="s">
        <v>206</v>
      </c>
      <c r="P105" s="169">
        <v>72</v>
      </c>
    </row>
    <row r="106" spans="1:17" x14ac:dyDescent="0.35">
      <c r="A106" s="189" t="s">
        <v>1005</v>
      </c>
      <c r="B106" s="163">
        <v>5190492</v>
      </c>
      <c r="C106" s="164" t="s">
        <v>160</v>
      </c>
      <c r="D106" s="164" t="s">
        <v>221</v>
      </c>
      <c r="E106" s="164" t="s">
        <v>92</v>
      </c>
      <c r="F106" s="165" t="s">
        <v>598</v>
      </c>
      <c r="G106" s="166" t="s">
        <v>1216</v>
      </c>
      <c r="H106" s="166">
        <v>223</v>
      </c>
      <c r="I106" s="166">
        <f>H106*(1-$J$6)</f>
        <v>98.11999999999999</v>
      </c>
      <c r="J106" s="166">
        <f t="shared" si="17"/>
        <v>93.213999999999984</v>
      </c>
      <c r="K106" s="166">
        <f t="shared" si="18"/>
        <v>90.417579999999987</v>
      </c>
      <c r="L106" s="166">
        <f t="shared" si="19"/>
        <v>86.800876799999983</v>
      </c>
      <c r="M106" s="169"/>
      <c r="N106" s="166" t="s">
        <v>207</v>
      </c>
      <c r="O106" s="166" t="s">
        <v>599</v>
      </c>
      <c r="P106" s="169">
        <v>70</v>
      </c>
    </row>
    <row r="107" spans="1:17" x14ac:dyDescent="0.35">
      <c r="A107" s="189" t="s">
        <v>1015</v>
      </c>
      <c r="B107" s="163">
        <v>5400016</v>
      </c>
      <c r="C107" s="164" t="s">
        <v>190</v>
      </c>
      <c r="D107" s="164" t="s">
        <v>88</v>
      </c>
      <c r="E107" s="164"/>
      <c r="F107" s="165" t="s">
        <v>570</v>
      </c>
      <c r="G107" s="166" t="s">
        <v>1008</v>
      </c>
      <c r="H107" s="166">
        <v>280</v>
      </c>
      <c r="I107" s="166">
        <f t="shared" ref="I107:I109" si="20">H107*(1-$J$5)</f>
        <v>123.19999999999999</v>
      </c>
      <c r="J107" s="166">
        <f t="shared" ref="J107:J109" si="21">I107*(1-$J$8)</f>
        <v>117.03999999999998</v>
      </c>
      <c r="K107" s="166">
        <f t="shared" ref="K107:K109" si="22">J107*(1-$J$9)</f>
        <v>113.52879999999998</v>
      </c>
      <c r="L107" s="166">
        <f t="shared" ref="L107:L109" si="23">K107*(1-$J$10)</f>
        <v>108.98764799999998</v>
      </c>
      <c r="M107" s="169"/>
      <c r="N107" s="166" t="s">
        <v>206</v>
      </c>
      <c r="O107" s="166" t="s">
        <v>206</v>
      </c>
      <c r="P107" s="169">
        <v>71</v>
      </c>
    </row>
    <row r="108" spans="1:17" x14ac:dyDescent="0.35">
      <c r="A108" s="189" t="s">
        <v>1015</v>
      </c>
      <c r="B108" s="163">
        <v>9021253</v>
      </c>
      <c r="C108" s="164" t="s">
        <v>190</v>
      </c>
      <c r="D108" s="164" t="s">
        <v>88</v>
      </c>
      <c r="E108" s="164"/>
      <c r="F108" s="165" t="s">
        <v>577</v>
      </c>
      <c r="G108" s="166" t="s">
        <v>1216</v>
      </c>
      <c r="H108" s="166">
        <v>289</v>
      </c>
      <c r="I108" s="166">
        <f t="shared" si="20"/>
        <v>127.15999999999998</v>
      </c>
      <c r="J108" s="166">
        <f t="shared" si="21"/>
        <v>120.80199999999998</v>
      </c>
      <c r="K108" s="166">
        <f t="shared" si="22"/>
        <v>117.17793999999998</v>
      </c>
      <c r="L108" s="166">
        <f t="shared" si="23"/>
        <v>112.49082239999997</v>
      </c>
      <c r="M108" s="169"/>
      <c r="N108" s="166" t="s">
        <v>206</v>
      </c>
      <c r="O108" s="166" t="s">
        <v>207</v>
      </c>
      <c r="P108" s="169">
        <v>71</v>
      </c>
    </row>
    <row r="109" spans="1:17" x14ac:dyDescent="0.35">
      <c r="A109" s="189" t="s">
        <v>1015</v>
      </c>
      <c r="B109" s="163">
        <v>5400497</v>
      </c>
      <c r="C109" s="164" t="s">
        <v>190</v>
      </c>
      <c r="D109" s="164" t="s">
        <v>86</v>
      </c>
      <c r="E109" s="164" t="s">
        <v>92</v>
      </c>
      <c r="F109" s="165" t="s">
        <v>570</v>
      </c>
      <c r="G109" s="166" t="s">
        <v>1008</v>
      </c>
      <c r="H109" s="166">
        <v>306</v>
      </c>
      <c r="I109" s="166">
        <f t="shared" si="20"/>
        <v>134.63999999999999</v>
      </c>
      <c r="J109" s="166">
        <f t="shared" si="21"/>
        <v>127.90799999999999</v>
      </c>
      <c r="K109" s="166">
        <f t="shared" si="22"/>
        <v>124.07075999999998</v>
      </c>
      <c r="L109" s="166">
        <f t="shared" si="23"/>
        <v>119.10792959999998</v>
      </c>
      <c r="M109" s="169"/>
      <c r="N109" s="166" t="s">
        <v>207</v>
      </c>
      <c r="O109" s="166" t="s">
        <v>206</v>
      </c>
      <c r="P109" s="169">
        <v>72</v>
      </c>
    </row>
    <row r="110" spans="1:17" x14ac:dyDescent="0.35">
      <c r="A110" s="189" t="s">
        <v>1005</v>
      </c>
      <c r="B110" s="163">
        <v>5190013</v>
      </c>
      <c r="C110" s="164" t="s">
        <v>158</v>
      </c>
      <c r="D110" s="164" t="s">
        <v>626</v>
      </c>
      <c r="E110" s="164"/>
      <c r="F110" s="165" t="s">
        <v>598</v>
      </c>
      <c r="G110" s="166" t="s">
        <v>1216</v>
      </c>
      <c r="H110" s="166">
        <v>198</v>
      </c>
      <c r="I110" s="166">
        <f>H110*(1-$J$6)</f>
        <v>87.11999999999999</v>
      </c>
      <c r="J110" s="166">
        <f>I110*(1-$J$8)</f>
        <v>82.763999999999982</v>
      </c>
      <c r="K110" s="166">
        <f>J110*(1-$J$9)</f>
        <v>80.281079999999974</v>
      </c>
      <c r="L110" s="166">
        <f>K110*(1-$J$10)</f>
        <v>77.069836799999976</v>
      </c>
      <c r="M110" s="169"/>
      <c r="N110" s="166" t="s">
        <v>207</v>
      </c>
      <c r="O110" s="166" t="s">
        <v>599</v>
      </c>
      <c r="P110" s="169">
        <v>70</v>
      </c>
    </row>
    <row r="111" spans="1:17" x14ac:dyDescent="0.35">
      <c r="A111" s="189" t="s">
        <v>1015</v>
      </c>
      <c r="B111" s="163">
        <v>5400019</v>
      </c>
      <c r="C111" s="164" t="s">
        <v>628</v>
      </c>
      <c r="D111" s="164" t="s">
        <v>89</v>
      </c>
      <c r="E111" s="164"/>
      <c r="F111" s="165" t="s">
        <v>570</v>
      </c>
      <c r="G111" s="166" t="s">
        <v>1008</v>
      </c>
      <c r="H111" s="166">
        <v>277</v>
      </c>
      <c r="I111" s="166">
        <f>H111*(1-$J$5)</f>
        <v>121.87999999999998</v>
      </c>
      <c r="J111" s="166">
        <f>I111*(1-$J$8)</f>
        <v>115.78599999999997</v>
      </c>
      <c r="K111" s="166">
        <f>J111*(1-$J$9)</f>
        <v>112.31241999999997</v>
      </c>
      <c r="L111" s="166">
        <f>K111*(1-$J$10)</f>
        <v>107.81992319999998</v>
      </c>
      <c r="M111" s="169"/>
      <c r="N111" s="166" t="s">
        <v>206</v>
      </c>
      <c r="O111" s="166" t="s">
        <v>206</v>
      </c>
      <c r="P111" s="169">
        <v>72</v>
      </c>
    </row>
    <row r="112" spans="1:17" x14ac:dyDescent="0.35">
      <c r="A112" s="189" t="s">
        <v>1005</v>
      </c>
      <c r="B112" s="163">
        <v>5190012</v>
      </c>
      <c r="C112" s="164" t="s">
        <v>161</v>
      </c>
      <c r="D112" s="164" t="s">
        <v>59</v>
      </c>
      <c r="E112" s="164"/>
      <c r="F112" s="165" t="s">
        <v>598</v>
      </c>
      <c r="G112" s="166" t="s">
        <v>1216</v>
      </c>
      <c r="H112" s="166">
        <v>242</v>
      </c>
      <c r="I112" s="166">
        <f>H112*(1-$J$6)</f>
        <v>106.47999999999999</v>
      </c>
      <c r="J112" s="166">
        <f>I112*(1-$J$8)</f>
        <v>101.15599999999999</v>
      </c>
      <c r="K112" s="166">
        <f>J112*(1-$J$9)</f>
        <v>98.121319999999983</v>
      </c>
      <c r="L112" s="166">
        <f>K112*(1-$J$10)</f>
        <v>94.196467199999987</v>
      </c>
      <c r="M112" s="169"/>
      <c r="N112" s="166" t="s">
        <v>209</v>
      </c>
      <c r="O112" s="166" t="s">
        <v>599</v>
      </c>
      <c r="P112" s="169">
        <v>70</v>
      </c>
    </row>
    <row r="113" spans="1:17" x14ac:dyDescent="0.35">
      <c r="A113" s="189" t="s">
        <v>1015</v>
      </c>
      <c r="B113" s="163">
        <v>5400113</v>
      </c>
      <c r="C113" s="164" t="s">
        <v>161</v>
      </c>
      <c r="D113" s="164" t="s">
        <v>52</v>
      </c>
      <c r="E113" s="164"/>
      <c r="F113" s="165" t="s">
        <v>570</v>
      </c>
      <c r="G113" s="166" t="s">
        <v>1008</v>
      </c>
      <c r="H113" s="166">
        <v>298</v>
      </c>
      <c r="I113" s="166">
        <f t="shared" ref="I113:I124" si="24">H113*(1-$J$5)</f>
        <v>131.11999999999998</v>
      </c>
      <c r="J113" s="166">
        <f t="shared" ref="J113:J132" si="25">I113*(1-$J$8)</f>
        <v>124.56399999999996</v>
      </c>
      <c r="K113" s="166">
        <f t="shared" ref="K113:K132" si="26">J113*(1-$J$9)</f>
        <v>120.82707999999997</v>
      </c>
      <c r="L113" s="166">
        <f t="shared" ref="L113:L132" si="27">K113*(1-$J$10)</f>
        <v>115.99399679999996</v>
      </c>
      <c r="M113" s="169"/>
      <c r="N113" s="166" t="s">
        <v>206</v>
      </c>
      <c r="O113" s="166" t="s">
        <v>206</v>
      </c>
      <c r="P113" s="169">
        <v>72</v>
      </c>
    </row>
    <row r="114" spans="1:17" x14ac:dyDescent="0.35">
      <c r="A114" s="189" t="s">
        <v>1015</v>
      </c>
      <c r="B114" s="163">
        <v>9022263</v>
      </c>
      <c r="C114" s="164" t="s">
        <v>161</v>
      </c>
      <c r="D114" s="164" t="s">
        <v>52</v>
      </c>
      <c r="E114" s="164"/>
      <c r="F114" s="165" t="s">
        <v>577</v>
      </c>
      <c r="G114" s="166" t="s">
        <v>1008</v>
      </c>
      <c r="H114" s="166">
        <v>305</v>
      </c>
      <c r="I114" s="166">
        <f t="shared" si="24"/>
        <v>134.19999999999999</v>
      </c>
      <c r="J114" s="166">
        <f t="shared" si="25"/>
        <v>127.48999999999998</v>
      </c>
      <c r="K114" s="166">
        <f t="shared" si="26"/>
        <v>123.66529999999997</v>
      </c>
      <c r="L114" s="166">
        <f t="shared" si="27"/>
        <v>118.71868799999997</v>
      </c>
      <c r="M114" s="169"/>
      <c r="N114" s="166" t="s">
        <v>206</v>
      </c>
      <c r="O114" s="166" t="s">
        <v>207</v>
      </c>
      <c r="P114" s="169">
        <v>71</v>
      </c>
    </row>
    <row r="115" spans="1:17" x14ac:dyDescent="0.35">
      <c r="A115" s="189" t="s">
        <v>1015</v>
      </c>
      <c r="B115" s="163">
        <v>5400310</v>
      </c>
      <c r="C115" s="164" t="s">
        <v>191</v>
      </c>
      <c r="D115" s="164" t="s">
        <v>634</v>
      </c>
      <c r="E115" s="164"/>
      <c r="F115" s="165" t="s">
        <v>570</v>
      </c>
      <c r="G115" s="166" t="s">
        <v>1008</v>
      </c>
      <c r="H115" s="166">
        <v>322</v>
      </c>
      <c r="I115" s="166">
        <f t="shared" si="24"/>
        <v>141.67999999999998</v>
      </c>
      <c r="J115" s="166">
        <f t="shared" si="25"/>
        <v>134.59599999999998</v>
      </c>
      <c r="K115" s="166">
        <f t="shared" si="26"/>
        <v>130.55811999999997</v>
      </c>
      <c r="L115" s="166">
        <f t="shared" si="27"/>
        <v>125.33579519999996</v>
      </c>
      <c r="M115" s="169"/>
      <c r="N115" s="166" t="s">
        <v>206</v>
      </c>
      <c r="O115" s="166" t="s">
        <v>206</v>
      </c>
      <c r="P115" s="169">
        <v>72</v>
      </c>
    </row>
    <row r="116" spans="1:17" x14ac:dyDescent="0.35">
      <c r="A116" s="189" t="s">
        <v>1015</v>
      </c>
      <c r="B116" s="163">
        <v>5400410</v>
      </c>
      <c r="C116" s="164" t="s">
        <v>635</v>
      </c>
      <c r="D116" s="164" t="s">
        <v>576</v>
      </c>
      <c r="E116" s="164"/>
      <c r="F116" s="165" t="s">
        <v>570</v>
      </c>
      <c r="G116" s="166" t="s">
        <v>1008</v>
      </c>
      <c r="H116" s="166">
        <v>349</v>
      </c>
      <c r="I116" s="166">
        <f t="shared" si="24"/>
        <v>153.55999999999997</v>
      </c>
      <c r="J116" s="166">
        <f t="shared" si="25"/>
        <v>145.88199999999998</v>
      </c>
      <c r="K116" s="166">
        <f t="shared" si="26"/>
        <v>141.50553999999997</v>
      </c>
      <c r="L116" s="166">
        <f t="shared" si="27"/>
        <v>135.84531839999997</v>
      </c>
      <c r="M116" s="169"/>
      <c r="N116" s="166" t="s">
        <v>207</v>
      </c>
      <c r="O116" s="166" t="s">
        <v>206</v>
      </c>
      <c r="P116" s="169">
        <v>72</v>
      </c>
    </row>
    <row r="117" spans="1:17" x14ac:dyDescent="0.35">
      <c r="A117" s="189" t="s">
        <v>1015</v>
      </c>
      <c r="B117" s="163" t="s">
        <v>631</v>
      </c>
      <c r="C117" s="164" t="s">
        <v>629</v>
      </c>
      <c r="D117" s="164" t="s">
        <v>95</v>
      </c>
      <c r="E117" s="164"/>
      <c r="F117" s="165" t="s">
        <v>578</v>
      </c>
      <c r="G117" s="166" t="s">
        <v>1216</v>
      </c>
      <c r="H117" s="166">
        <v>342</v>
      </c>
      <c r="I117" s="166">
        <f t="shared" si="24"/>
        <v>150.47999999999999</v>
      </c>
      <c r="J117" s="166">
        <f t="shared" si="25"/>
        <v>142.95599999999999</v>
      </c>
      <c r="K117" s="166">
        <f t="shared" si="26"/>
        <v>138.66731999999999</v>
      </c>
      <c r="L117" s="166">
        <f t="shared" si="27"/>
        <v>133.12062719999997</v>
      </c>
      <c r="M117" s="169"/>
      <c r="N117" s="166" t="s">
        <v>998</v>
      </c>
      <c r="O117" s="166"/>
      <c r="P117" s="169"/>
    </row>
    <row r="118" spans="1:17" x14ac:dyDescent="0.35">
      <c r="A118" s="189" t="s">
        <v>1015</v>
      </c>
      <c r="B118" s="163">
        <v>5400517</v>
      </c>
      <c r="C118" s="164" t="s">
        <v>629</v>
      </c>
      <c r="D118" s="164" t="s">
        <v>630</v>
      </c>
      <c r="E118" s="164"/>
      <c r="F118" s="165" t="s">
        <v>570</v>
      </c>
      <c r="G118" s="166" t="s">
        <v>1219</v>
      </c>
      <c r="H118" s="166">
        <v>315</v>
      </c>
      <c r="I118" s="166">
        <f t="shared" si="24"/>
        <v>138.6</v>
      </c>
      <c r="J118" s="166">
        <f t="shared" si="25"/>
        <v>131.66999999999999</v>
      </c>
      <c r="K118" s="166">
        <f t="shared" si="26"/>
        <v>127.71989999999998</v>
      </c>
      <c r="L118" s="166">
        <f t="shared" si="27"/>
        <v>122.61110399999998</v>
      </c>
      <c r="M118" s="169"/>
      <c r="N118" s="166" t="s">
        <v>583</v>
      </c>
      <c r="O118" s="166" t="s">
        <v>583</v>
      </c>
      <c r="P118" s="169" t="s">
        <v>583</v>
      </c>
    </row>
    <row r="119" spans="1:17" x14ac:dyDescent="0.35">
      <c r="A119" s="189" t="s">
        <v>1015</v>
      </c>
      <c r="B119" s="163">
        <v>9031662</v>
      </c>
      <c r="C119" s="164" t="s">
        <v>636</v>
      </c>
      <c r="D119" s="164" t="s">
        <v>584</v>
      </c>
      <c r="E119" s="164"/>
      <c r="F119" s="165" t="s">
        <v>579</v>
      </c>
      <c r="G119" s="166" t="s">
        <v>999</v>
      </c>
      <c r="H119" s="166">
        <v>480</v>
      </c>
      <c r="I119" s="166">
        <f t="shared" si="24"/>
        <v>211.2</v>
      </c>
      <c r="J119" s="166">
        <f t="shared" si="25"/>
        <v>200.64</v>
      </c>
      <c r="K119" s="166">
        <f t="shared" si="26"/>
        <v>194.62079999999997</v>
      </c>
      <c r="L119" s="166">
        <f t="shared" si="27"/>
        <v>186.83596799999998</v>
      </c>
      <c r="M119" s="169"/>
      <c r="N119" s="166" t="s">
        <v>998</v>
      </c>
      <c r="O119" s="166"/>
      <c r="P119" s="169"/>
    </row>
    <row r="120" spans="1:17" x14ac:dyDescent="0.35">
      <c r="A120" s="189" t="s">
        <v>1015</v>
      </c>
      <c r="B120" s="163">
        <v>5400518</v>
      </c>
      <c r="C120" s="164" t="s">
        <v>636</v>
      </c>
      <c r="D120" s="164" t="s">
        <v>637</v>
      </c>
      <c r="E120" s="164"/>
      <c r="F120" s="165" t="s">
        <v>570</v>
      </c>
      <c r="G120" s="166" t="s">
        <v>1218</v>
      </c>
      <c r="H120" s="166">
        <v>447</v>
      </c>
      <c r="I120" s="166">
        <f t="shared" si="24"/>
        <v>196.67999999999998</v>
      </c>
      <c r="J120" s="166">
        <f t="shared" si="25"/>
        <v>186.84599999999998</v>
      </c>
      <c r="K120" s="166">
        <f t="shared" si="26"/>
        <v>181.24061999999998</v>
      </c>
      <c r="L120" s="166">
        <f t="shared" si="27"/>
        <v>173.99099519999999</v>
      </c>
      <c r="M120" s="169"/>
      <c r="N120" s="166" t="s">
        <v>583</v>
      </c>
      <c r="O120" s="166" t="s">
        <v>583</v>
      </c>
      <c r="P120" s="169" t="s">
        <v>583</v>
      </c>
    </row>
    <row r="121" spans="1:17" x14ac:dyDescent="0.35">
      <c r="A121" s="189" t="s">
        <v>1015</v>
      </c>
      <c r="B121" s="163">
        <v>9023672</v>
      </c>
      <c r="C121" s="164" t="s">
        <v>638</v>
      </c>
      <c r="D121" s="164" t="s">
        <v>592</v>
      </c>
      <c r="E121" s="164"/>
      <c r="F121" s="165" t="s">
        <v>579</v>
      </c>
      <c r="G121" s="166" t="s">
        <v>1216</v>
      </c>
      <c r="H121" s="166">
        <v>591</v>
      </c>
      <c r="I121" s="166">
        <f t="shared" si="24"/>
        <v>260.03999999999996</v>
      </c>
      <c r="J121" s="166">
        <f t="shared" si="25"/>
        <v>247.03799999999995</v>
      </c>
      <c r="K121" s="166">
        <f t="shared" si="26"/>
        <v>239.62685999999994</v>
      </c>
      <c r="L121" s="166">
        <f t="shared" si="27"/>
        <v>230.04178559999994</v>
      </c>
      <c r="M121" s="169"/>
      <c r="N121" s="166" t="s">
        <v>998</v>
      </c>
      <c r="O121" s="166"/>
      <c r="P121" s="169"/>
    </row>
    <row r="122" spans="1:17" x14ac:dyDescent="0.35">
      <c r="A122" s="189" t="s">
        <v>1015</v>
      </c>
      <c r="B122" s="163">
        <v>9031606</v>
      </c>
      <c r="C122" s="164" t="s">
        <v>639</v>
      </c>
      <c r="D122" s="164" t="s">
        <v>640</v>
      </c>
      <c r="E122" s="164"/>
      <c r="F122" s="165" t="s">
        <v>579</v>
      </c>
      <c r="G122" s="166" t="s">
        <v>1216</v>
      </c>
      <c r="H122" s="166">
        <v>627</v>
      </c>
      <c r="I122" s="166">
        <f t="shared" si="24"/>
        <v>275.87999999999994</v>
      </c>
      <c r="J122" s="166">
        <f t="shared" si="25"/>
        <v>262.08599999999996</v>
      </c>
      <c r="K122" s="166">
        <f t="shared" si="26"/>
        <v>254.22341999999995</v>
      </c>
      <c r="L122" s="166">
        <f t="shared" si="27"/>
        <v>244.05448319999994</v>
      </c>
      <c r="M122" s="169"/>
      <c r="N122" s="166" t="s">
        <v>998</v>
      </c>
      <c r="O122" s="166"/>
      <c r="P122" s="169"/>
    </row>
    <row r="123" spans="1:17" x14ac:dyDescent="0.35">
      <c r="A123" s="189" t="s">
        <v>1015</v>
      </c>
      <c r="B123" s="163" t="s">
        <v>632</v>
      </c>
      <c r="C123" s="164" t="s">
        <v>633</v>
      </c>
      <c r="D123" s="164" t="s">
        <v>592</v>
      </c>
      <c r="E123" s="164"/>
      <c r="F123" s="165" t="s">
        <v>578</v>
      </c>
      <c r="G123" s="166" t="s">
        <v>1216</v>
      </c>
      <c r="H123" s="166">
        <v>487</v>
      </c>
      <c r="I123" s="166">
        <f t="shared" si="24"/>
        <v>214.27999999999997</v>
      </c>
      <c r="J123" s="166">
        <f t="shared" si="25"/>
        <v>203.56599999999997</v>
      </c>
      <c r="K123" s="166">
        <f t="shared" si="26"/>
        <v>197.45901999999998</v>
      </c>
      <c r="L123" s="166">
        <f t="shared" si="27"/>
        <v>189.56065919999998</v>
      </c>
      <c r="M123" s="169"/>
      <c r="N123" s="166" t="s">
        <v>998</v>
      </c>
      <c r="O123" s="166"/>
      <c r="P123" s="169"/>
    </row>
    <row r="124" spans="1:17" x14ac:dyDescent="0.35">
      <c r="A124" s="189" t="s">
        <v>1015</v>
      </c>
      <c r="B124" s="163">
        <v>9023692</v>
      </c>
      <c r="C124" s="164" t="s">
        <v>633</v>
      </c>
      <c r="D124" s="164" t="s">
        <v>592</v>
      </c>
      <c r="E124" s="164"/>
      <c r="F124" s="165" t="s">
        <v>579</v>
      </c>
      <c r="G124" s="166" t="s">
        <v>1216</v>
      </c>
      <c r="H124" s="166">
        <v>494</v>
      </c>
      <c r="I124" s="166">
        <f t="shared" si="24"/>
        <v>217.35999999999999</v>
      </c>
      <c r="J124" s="166">
        <f t="shared" si="25"/>
        <v>206.49199999999999</v>
      </c>
      <c r="K124" s="166">
        <f t="shared" si="26"/>
        <v>200.29723999999999</v>
      </c>
      <c r="L124" s="166">
        <f t="shared" si="27"/>
        <v>192.28535039999997</v>
      </c>
      <c r="M124" s="169"/>
      <c r="N124" s="166" t="s">
        <v>998</v>
      </c>
      <c r="O124" s="166"/>
      <c r="P124" s="169"/>
    </row>
    <row r="125" spans="1:17" s="3" customFormat="1" ht="14.5" customHeight="1" x14ac:dyDescent="0.25">
      <c r="A125" s="210"/>
      <c r="B125" s="207"/>
      <c r="C125" s="207"/>
      <c r="D125" s="207"/>
      <c r="E125" s="207"/>
      <c r="F125" s="208" t="s">
        <v>127</v>
      </c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167"/>
    </row>
    <row r="126" spans="1:17" x14ac:dyDescent="0.35">
      <c r="A126" s="189" t="s">
        <v>1005</v>
      </c>
      <c r="B126" s="163">
        <v>5190216</v>
      </c>
      <c r="C126" s="164" t="s">
        <v>163</v>
      </c>
      <c r="D126" s="164" t="s">
        <v>56</v>
      </c>
      <c r="E126" s="164"/>
      <c r="F126" s="165" t="s">
        <v>598</v>
      </c>
      <c r="G126" s="166" t="s">
        <v>1216</v>
      </c>
      <c r="H126" s="166">
        <v>187</v>
      </c>
      <c r="I126" s="166">
        <f t="shared" ref="I126:I132" si="28">H126*(1-$J$6)</f>
        <v>82.279999999999987</v>
      </c>
      <c r="J126" s="166">
        <f t="shared" si="25"/>
        <v>78.165999999999983</v>
      </c>
      <c r="K126" s="166">
        <f t="shared" si="26"/>
        <v>75.821019999999976</v>
      </c>
      <c r="L126" s="166">
        <f t="shared" si="27"/>
        <v>72.788179199999973</v>
      </c>
      <c r="M126" s="169"/>
      <c r="N126" s="166" t="s">
        <v>207</v>
      </c>
      <c r="O126" s="166" t="s">
        <v>599</v>
      </c>
      <c r="P126" s="169">
        <v>69</v>
      </c>
    </row>
    <row r="127" spans="1:17" x14ac:dyDescent="0.35">
      <c r="A127" s="189" t="s">
        <v>1005</v>
      </c>
      <c r="B127" s="163">
        <v>5190011</v>
      </c>
      <c r="C127" s="164" t="s">
        <v>192</v>
      </c>
      <c r="D127" s="164" t="s">
        <v>97</v>
      </c>
      <c r="E127" s="164"/>
      <c r="F127" s="165" t="s">
        <v>598</v>
      </c>
      <c r="G127" s="166" t="s">
        <v>1216</v>
      </c>
      <c r="H127" s="166">
        <v>212</v>
      </c>
      <c r="I127" s="166">
        <f t="shared" si="28"/>
        <v>93.279999999999987</v>
      </c>
      <c r="J127" s="166">
        <f t="shared" si="25"/>
        <v>88.615999999999985</v>
      </c>
      <c r="K127" s="166">
        <f t="shared" si="26"/>
        <v>85.957519999999988</v>
      </c>
      <c r="L127" s="166">
        <f t="shared" si="27"/>
        <v>82.519219199999981</v>
      </c>
      <c r="M127" s="169"/>
      <c r="N127" s="166" t="s">
        <v>207</v>
      </c>
      <c r="O127" s="166" t="s">
        <v>599</v>
      </c>
      <c r="P127" s="169">
        <v>69</v>
      </c>
    </row>
    <row r="128" spans="1:17" x14ac:dyDescent="0.35">
      <c r="A128" s="189" t="s">
        <v>1005</v>
      </c>
      <c r="B128" s="163">
        <v>5190511</v>
      </c>
      <c r="C128" s="164" t="s">
        <v>192</v>
      </c>
      <c r="D128" s="164" t="s">
        <v>65</v>
      </c>
      <c r="E128" s="164"/>
      <c r="F128" s="165" t="s">
        <v>598</v>
      </c>
      <c r="G128" s="166" t="s">
        <v>582</v>
      </c>
      <c r="H128" s="166">
        <v>218</v>
      </c>
      <c r="I128" s="166">
        <f t="shared" si="28"/>
        <v>95.919999999999987</v>
      </c>
      <c r="J128" s="166">
        <f t="shared" si="25"/>
        <v>91.123999999999981</v>
      </c>
      <c r="K128" s="166">
        <f t="shared" si="26"/>
        <v>88.390279999999976</v>
      </c>
      <c r="L128" s="166">
        <f t="shared" si="27"/>
        <v>84.85466879999997</v>
      </c>
      <c r="M128" s="169"/>
      <c r="N128" s="166" t="s">
        <v>583</v>
      </c>
      <c r="O128" s="166" t="s">
        <v>583</v>
      </c>
      <c r="P128" s="169" t="s">
        <v>583</v>
      </c>
    </row>
    <row r="129" spans="1:16" x14ac:dyDescent="0.35">
      <c r="A129" s="189" t="s">
        <v>1005</v>
      </c>
      <c r="B129" s="163">
        <v>5190311</v>
      </c>
      <c r="C129" s="164" t="s">
        <v>164</v>
      </c>
      <c r="D129" s="164" t="s">
        <v>60</v>
      </c>
      <c r="E129" s="164"/>
      <c r="F129" s="165" t="s">
        <v>598</v>
      </c>
      <c r="G129" s="166" t="s">
        <v>1216</v>
      </c>
      <c r="H129" s="166">
        <v>228</v>
      </c>
      <c r="I129" s="166">
        <f t="shared" si="28"/>
        <v>100.32</v>
      </c>
      <c r="J129" s="166">
        <f t="shared" si="25"/>
        <v>95.303999999999988</v>
      </c>
      <c r="K129" s="166">
        <f t="shared" si="26"/>
        <v>92.444879999999984</v>
      </c>
      <c r="L129" s="166">
        <f t="shared" si="27"/>
        <v>88.747084799999982</v>
      </c>
      <c r="M129" s="169"/>
      <c r="N129" s="166" t="s">
        <v>207</v>
      </c>
      <c r="O129" s="166" t="s">
        <v>599</v>
      </c>
      <c r="P129" s="169">
        <v>69</v>
      </c>
    </row>
    <row r="130" spans="1:16" x14ac:dyDescent="0.35">
      <c r="A130" s="189" t="s">
        <v>1005</v>
      </c>
      <c r="B130" s="163">
        <v>5190410</v>
      </c>
      <c r="C130" s="164" t="s">
        <v>162</v>
      </c>
      <c r="D130" s="164" t="s">
        <v>60</v>
      </c>
      <c r="E130" s="164"/>
      <c r="F130" s="165" t="s">
        <v>598</v>
      </c>
      <c r="G130" s="166" t="s">
        <v>1216</v>
      </c>
      <c r="H130" s="166">
        <v>165</v>
      </c>
      <c r="I130" s="166">
        <f t="shared" si="28"/>
        <v>72.599999999999994</v>
      </c>
      <c r="J130" s="166">
        <f t="shared" si="25"/>
        <v>68.969999999999985</v>
      </c>
      <c r="K130" s="166">
        <f t="shared" si="26"/>
        <v>66.900899999999979</v>
      </c>
      <c r="L130" s="166">
        <f t="shared" si="27"/>
        <v>64.224863999999982</v>
      </c>
      <c r="M130" s="169"/>
      <c r="N130" s="166" t="s">
        <v>207</v>
      </c>
      <c r="O130" s="166" t="s">
        <v>599</v>
      </c>
      <c r="P130" s="169">
        <v>69</v>
      </c>
    </row>
    <row r="131" spans="1:16" x14ac:dyDescent="0.35">
      <c r="A131" s="189" t="s">
        <v>1005</v>
      </c>
      <c r="B131" s="163">
        <v>5190014</v>
      </c>
      <c r="C131" s="164" t="s">
        <v>193</v>
      </c>
      <c r="D131" s="164" t="s">
        <v>641</v>
      </c>
      <c r="E131" s="164"/>
      <c r="F131" s="165" t="s">
        <v>598</v>
      </c>
      <c r="G131" s="166" t="s">
        <v>1216</v>
      </c>
      <c r="H131" s="166">
        <v>219</v>
      </c>
      <c r="I131" s="166">
        <f t="shared" si="28"/>
        <v>96.359999999999985</v>
      </c>
      <c r="J131" s="166">
        <f t="shared" si="25"/>
        <v>91.541999999999987</v>
      </c>
      <c r="K131" s="166">
        <f t="shared" si="26"/>
        <v>88.795739999999981</v>
      </c>
      <c r="L131" s="166">
        <f t="shared" si="27"/>
        <v>85.243910399999976</v>
      </c>
      <c r="M131" s="169"/>
      <c r="N131" s="166" t="s">
        <v>207</v>
      </c>
      <c r="O131" s="166" t="s">
        <v>599</v>
      </c>
      <c r="P131" s="169">
        <v>69</v>
      </c>
    </row>
    <row r="132" spans="1:16" x14ac:dyDescent="0.35">
      <c r="A132" s="189" t="s">
        <v>1005</v>
      </c>
      <c r="B132" s="163">
        <v>5190015</v>
      </c>
      <c r="C132" s="164" t="s">
        <v>165</v>
      </c>
      <c r="D132" s="164" t="s">
        <v>77</v>
      </c>
      <c r="E132" s="164"/>
      <c r="F132" s="165" t="s">
        <v>598</v>
      </c>
      <c r="G132" s="166" t="s">
        <v>1216</v>
      </c>
      <c r="H132" s="166">
        <v>238</v>
      </c>
      <c r="I132" s="166">
        <f t="shared" si="28"/>
        <v>104.71999999999998</v>
      </c>
      <c r="J132" s="166">
        <f t="shared" si="25"/>
        <v>99.48399999999998</v>
      </c>
      <c r="K132" s="166">
        <f t="shared" si="26"/>
        <v>96.499479999999977</v>
      </c>
      <c r="L132" s="166">
        <f t="shared" si="27"/>
        <v>92.639500799999979</v>
      </c>
      <c r="M132" s="169"/>
      <c r="N132" s="166" t="s">
        <v>207</v>
      </c>
      <c r="O132" s="166" t="s">
        <v>599</v>
      </c>
      <c r="P132" s="169">
        <v>69</v>
      </c>
    </row>
    <row r="133" spans="1:16" x14ac:dyDescent="0.35">
      <c r="A133" s="189" t="s">
        <v>1015</v>
      </c>
      <c r="B133" s="163">
        <v>5400495</v>
      </c>
      <c r="C133" s="164" t="s">
        <v>165</v>
      </c>
      <c r="D133" s="164" t="s">
        <v>88</v>
      </c>
      <c r="E133" s="164" t="s">
        <v>92</v>
      </c>
      <c r="F133" s="165" t="s">
        <v>570</v>
      </c>
      <c r="G133" s="166" t="s">
        <v>1008</v>
      </c>
      <c r="H133" s="166">
        <v>305</v>
      </c>
      <c r="I133" s="166">
        <f t="shared" ref="I133:I134" si="29">H133*(1-$J$5)</f>
        <v>134.19999999999999</v>
      </c>
      <c r="J133" s="166">
        <f t="shared" ref="J133:J134" si="30">I133*(1-$J$8)</f>
        <v>127.48999999999998</v>
      </c>
      <c r="K133" s="166">
        <f t="shared" ref="K133:K134" si="31">J133*(1-$J$9)</f>
        <v>123.66529999999997</v>
      </c>
      <c r="L133" s="166">
        <f t="shared" ref="L133:L134" si="32">K133*(1-$J$10)</f>
        <v>118.71868799999997</v>
      </c>
      <c r="M133" s="169"/>
      <c r="N133" s="166" t="s">
        <v>206</v>
      </c>
      <c r="O133" s="166" t="s">
        <v>206</v>
      </c>
      <c r="P133" s="169">
        <v>72</v>
      </c>
    </row>
    <row r="134" spans="1:16" x14ac:dyDescent="0.35">
      <c r="A134" s="189" t="s">
        <v>1015</v>
      </c>
      <c r="B134" s="163">
        <v>9026093</v>
      </c>
      <c r="C134" s="164" t="s">
        <v>165</v>
      </c>
      <c r="D134" s="164" t="s">
        <v>67</v>
      </c>
      <c r="E134" s="164" t="s">
        <v>92</v>
      </c>
      <c r="F134" s="165" t="s">
        <v>577</v>
      </c>
      <c r="G134" s="166" t="s">
        <v>1216</v>
      </c>
      <c r="H134" s="166">
        <v>292</v>
      </c>
      <c r="I134" s="166">
        <f t="shared" si="29"/>
        <v>128.47999999999999</v>
      </c>
      <c r="J134" s="166">
        <f t="shared" si="30"/>
        <v>122.05599999999998</v>
      </c>
      <c r="K134" s="166">
        <f t="shared" si="31"/>
        <v>118.39431999999998</v>
      </c>
      <c r="L134" s="166">
        <f t="shared" si="32"/>
        <v>113.65854719999997</v>
      </c>
      <c r="M134" s="169"/>
      <c r="N134" s="166" t="s">
        <v>206</v>
      </c>
      <c r="O134" s="166" t="s">
        <v>207</v>
      </c>
      <c r="P134" s="169">
        <v>71</v>
      </c>
    </row>
    <row r="135" spans="1:16" x14ac:dyDescent="0.35">
      <c r="A135" s="189" t="s">
        <v>1005</v>
      </c>
      <c r="B135" s="163">
        <v>5190193</v>
      </c>
      <c r="C135" s="164" t="s">
        <v>165</v>
      </c>
      <c r="D135" s="164" t="s">
        <v>642</v>
      </c>
      <c r="E135" s="164" t="s">
        <v>92</v>
      </c>
      <c r="F135" s="165" t="s">
        <v>598</v>
      </c>
      <c r="G135" s="166" t="s">
        <v>1216</v>
      </c>
      <c r="H135" s="166">
        <v>250</v>
      </c>
      <c r="I135" s="166">
        <f>H135*(1-$J$6)</f>
        <v>109.99999999999999</v>
      </c>
      <c r="J135" s="166">
        <f>I135*(1-$J$8)</f>
        <v>104.49999999999999</v>
      </c>
      <c r="K135" s="166">
        <f>J135*(1-$J$9)</f>
        <v>101.36499999999998</v>
      </c>
      <c r="L135" s="166">
        <f>K135*(1-$J$10)</f>
        <v>97.310399999999973</v>
      </c>
      <c r="M135" s="169"/>
      <c r="N135" s="166" t="s">
        <v>207</v>
      </c>
      <c r="O135" s="166" t="s">
        <v>599</v>
      </c>
      <c r="P135" s="169">
        <v>70</v>
      </c>
    </row>
    <row r="136" spans="1:16" x14ac:dyDescent="0.35">
      <c r="A136" s="189" t="s">
        <v>1015</v>
      </c>
      <c r="B136" s="163">
        <v>9022286</v>
      </c>
      <c r="C136" s="164" t="s">
        <v>194</v>
      </c>
      <c r="D136" s="164" t="s">
        <v>643</v>
      </c>
      <c r="E136" s="164"/>
      <c r="F136" s="165" t="s">
        <v>577</v>
      </c>
      <c r="G136" s="166" t="s">
        <v>1216</v>
      </c>
      <c r="H136" s="166">
        <v>292</v>
      </c>
      <c r="I136" s="166">
        <f>H136*(1-$J$5)</f>
        <v>128.47999999999999</v>
      </c>
      <c r="J136" s="166">
        <f>I136*(1-$J$8)</f>
        <v>122.05599999999998</v>
      </c>
      <c r="K136" s="166">
        <f>J136*(1-$J$9)</f>
        <v>118.39431999999998</v>
      </c>
      <c r="L136" s="166">
        <f>K136*(1-$J$10)</f>
        <v>113.65854719999997</v>
      </c>
      <c r="M136" s="169"/>
      <c r="N136" s="166" t="s">
        <v>206</v>
      </c>
      <c r="O136" s="166" t="s">
        <v>207</v>
      </c>
      <c r="P136" s="169">
        <v>71</v>
      </c>
    </row>
    <row r="137" spans="1:16" x14ac:dyDescent="0.35">
      <c r="A137" s="189" t="s">
        <v>1005</v>
      </c>
      <c r="B137" s="163">
        <v>5190496</v>
      </c>
      <c r="C137" s="164" t="s">
        <v>644</v>
      </c>
      <c r="D137" s="164" t="s">
        <v>645</v>
      </c>
      <c r="E137" s="164" t="s">
        <v>92</v>
      </c>
      <c r="F137" s="165" t="s">
        <v>598</v>
      </c>
      <c r="G137" s="166" t="s">
        <v>1216</v>
      </c>
      <c r="H137" s="166">
        <v>256</v>
      </c>
      <c r="I137" s="166">
        <f>H137*(1-$J$6)</f>
        <v>112.63999999999999</v>
      </c>
      <c r="J137" s="166">
        <f>I137*(1-$J$8)</f>
        <v>107.00799999999998</v>
      </c>
      <c r="K137" s="166">
        <f>J137*(1-$J$9)</f>
        <v>103.79775999999998</v>
      </c>
      <c r="L137" s="166">
        <f>K137*(1-$J$10)</f>
        <v>99.645849599999977</v>
      </c>
      <c r="M137" s="169"/>
      <c r="N137" s="166" t="s">
        <v>209</v>
      </c>
      <c r="O137" s="166" t="s">
        <v>599</v>
      </c>
      <c r="P137" s="169">
        <v>71</v>
      </c>
    </row>
    <row r="138" spans="1:16" x14ac:dyDescent="0.35">
      <c r="A138" s="189" t="s">
        <v>1015</v>
      </c>
      <c r="B138" s="163">
        <v>5400112</v>
      </c>
      <c r="C138" s="164" t="s">
        <v>195</v>
      </c>
      <c r="D138" s="164" t="s">
        <v>89</v>
      </c>
      <c r="E138" s="164"/>
      <c r="F138" s="165" t="s">
        <v>570</v>
      </c>
      <c r="G138" s="166" t="s">
        <v>1008</v>
      </c>
      <c r="H138" s="166">
        <v>322</v>
      </c>
      <c r="I138" s="166">
        <f t="shared" ref="I138:I145" si="33">H138*(1-$J$5)</f>
        <v>141.67999999999998</v>
      </c>
      <c r="J138" s="166">
        <f t="shared" ref="J138:J148" si="34">I138*(1-$J$8)</f>
        <v>134.59599999999998</v>
      </c>
      <c r="K138" s="166">
        <f t="shared" ref="K138:K148" si="35">J138*(1-$J$9)</f>
        <v>130.55811999999997</v>
      </c>
      <c r="L138" s="166">
        <f t="shared" ref="L138:L148" si="36">K138*(1-$J$10)</f>
        <v>125.33579519999996</v>
      </c>
      <c r="M138" s="169"/>
      <c r="N138" s="166" t="s">
        <v>206</v>
      </c>
      <c r="O138" s="166" t="s">
        <v>206</v>
      </c>
      <c r="P138" s="169">
        <v>72</v>
      </c>
    </row>
    <row r="139" spans="1:16" x14ac:dyDescent="0.35">
      <c r="A139" s="189" t="s">
        <v>1015</v>
      </c>
      <c r="B139" s="163">
        <v>9027116</v>
      </c>
      <c r="C139" s="164" t="s">
        <v>196</v>
      </c>
      <c r="D139" s="164" t="s">
        <v>612</v>
      </c>
      <c r="E139" s="164"/>
      <c r="F139" s="165" t="s">
        <v>577</v>
      </c>
      <c r="G139" s="166" t="s">
        <v>1216</v>
      </c>
      <c r="H139" s="166">
        <v>381</v>
      </c>
      <c r="I139" s="166">
        <f t="shared" si="33"/>
        <v>167.64</v>
      </c>
      <c r="J139" s="166">
        <f t="shared" si="34"/>
        <v>159.25799999999998</v>
      </c>
      <c r="K139" s="166">
        <f t="shared" si="35"/>
        <v>154.48025999999999</v>
      </c>
      <c r="L139" s="166">
        <f t="shared" si="36"/>
        <v>148.30104959999997</v>
      </c>
      <c r="M139" s="169"/>
      <c r="N139" s="166" t="s">
        <v>206</v>
      </c>
      <c r="O139" s="166" t="s">
        <v>207</v>
      </c>
      <c r="P139" s="169">
        <v>71</v>
      </c>
    </row>
    <row r="140" spans="1:16" x14ac:dyDescent="0.35">
      <c r="A140" s="189" t="s">
        <v>1015</v>
      </c>
      <c r="B140" s="163">
        <v>5400590</v>
      </c>
      <c r="C140" s="164" t="s">
        <v>196</v>
      </c>
      <c r="D140" s="164" t="s">
        <v>575</v>
      </c>
      <c r="E140" s="164" t="s">
        <v>92</v>
      </c>
      <c r="F140" s="165" t="s">
        <v>570</v>
      </c>
      <c r="G140" s="166" t="s">
        <v>1008</v>
      </c>
      <c r="H140" s="166">
        <v>393</v>
      </c>
      <c r="I140" s="166">
        <f t="shared" si="33"/>
        <v>172.92</v>
      </c>
      <c r="J140" s="166">
        <f t="shared" si="34"/>
        <v>164.27399999999997</v>
      </c>
      <c r="K140" s="166">
        <f t="shared" si="35"/>
        <v>159.34577999999996</v>
      </c>
      <c r="L140" s="166">
        <f t="shared" si="36"/>
        <v>152.97194879999995</v>
      </c>
      <c r="M140" s="169"/>
      <c r="N140" s="166" t="s">
        <v>207</v>
      </c>
      <c r="O140" s="166" t="s">
        <v>206</v>
      </c>
      <c r="P140" s="169">
        <v>73</v>
      </c>
    </row>
    <row r="141" spans="1:16" x14ac:dyDescent="0.35">
      <c r="A141" s="189" t="s">
        <v>1015</v>
      </c>
      <c r="B141" s="163">
        <v>5400593</v>
      </c>
      <c r="C141" s="164" t="s">
        <v>646</v>
      </c>
      <c r="D141" s="164" t="s">
        <v>647</v>
      </c>
      <c r="E141" s="164" t="s">
        <v>92</v>
      </c>
      <c r="F141" s="165" t="s">
        <v>570</v>
      </c>
      <c r="G141" s="166" t="s">
        <v>1012</v>
      </c>
      <c r="H141" s="166">
        <v>374</v>
      </c>
      <c r="I141" s="166">
        <f t="shared" si="33"/>
        <v>164.55999999999997</v>
      </c>
      <c r="J141" s="166">
        <f t="shared" si="34"/>
        <v>156.33199999999997</v>
      </c>
      <c r="K141" s="166">
        <f t="shared" si="35"/>
        <v>151.64203999999995</v>
      </c>
      <c r="L141" s="166">
        <f t="shared" si="36"/>
        <v>145.57635839999995</v>
      </c>
      <c r="M141" s="169"/>
      <c r="N141" s="166" t="s">
        <v>207</v>
      </c>
      <c r="O141" s="166" t="s">
        <v>206</v>
      </c>
      <c r="P141" s="169">
        <v>75</v>
      </c>
    </row>
    <row r="142" spans="1:16" x14ac:dyDescent="0.35">
      <c r="A142" s="189" t="s">
        <v>1015</v>
      </c>
      <c r="B142" s="163">
        <v>9026608</v>
      </c>
      <c r="C142" s="164" t="s">
        <v>648</v>
      </c>
      <c r="D142" s="164" t="s">
        <v>90</v>
      </c>
      <c r="E142" s="164"/>
      <c r="F142" s="165" t="s">
        <v>578</v>
      </c>
      <c r="G142" s="166" t="s">
        <v>1216</v>
      </c>
      <c r="H142" s="166">
        <v>457</v>
      </c>
      <c r="I142" s="166">
        <f t="shared" si="33"/>
        <v>201.07999999999998</v>
      </c>
      <c r="J142" s="166">
        <f t="shared" si="34"/>
        <v>191.02599999999998</v>
      </c>
      <c r="K142" s="166">
        <f t="shared" si="35"/>
        <v>185.29521999999997</v>
      </c>
      <c r="L142" s="166">
        <f t="shared" si="36"/>
        <v>177.88341119999995</v>
      </c>
      <c r="M142" s="169"/>
      <c r="N142" s="166" t="s">
        <v>998</v>
      </c>
      <c r="O142" s="166"/>
      <c r="P142" s="169"/>
    </row>
    <row r="143" spans="1:16" x14ac:dyDescent="0.35">
      <c r="A143" s="189" t="s">
        <v>1015</v>
      </c>
      <c r="B143" s="163">
        <v>9026751</v>
      </c>
      <c r="C143" s="164" t="s">
        <v>651</v>
      </c>
      <c r="D143" s="164" t="s">
        <v>592</v>
      </c>
      <c r="E143" s="164"/>
      <c r="F143" s="165" t="s">
        <v>578</v>
      </c>
      <c r="G143" s="166" t="s">
        <v>1216</v>
      </c>
      <c r="H143" s="166">
        <v>537</v>
      </c>
      <c r="I143" s="166">
        <f t="shared" si="33"/>
        <v>236.27999999999997</v>
      </c>
      <c r="J143" s="166">
        <f t="shared" si="34"/>
        <v>224.46599999999995</v>
      </c>
      <c r="K143" s="166">
        <f t="shared" si="35"/>
        <v>217.73201999999995</v>
      </c>
      <c r="L143" s="166">
        <f t="shared" si="36"/>
        <v>209.02273919999993</v>
      </c>
      <c r="M143" s="169"/>
      <c r="N143" s="166" t="s">
        <v>998</v>
      </c>
      <c r="O143" s="166"/>
      <c r="P143" s="169"/>
    </row>
    <row r="144" spans="1:16" x14ac:dyDescent="0.35">
      <c r="A144" s="189" t="s">
        <v>1015</v>
      </c>
      <c r="B144" s="163" t="s">
        <v>649</v>
      </c>
      <c r="C144" s="164" t="s">
        <v>650</v>
      </c>
      <c r="D144" s="164" t="s">
        <v>592</v>
      </c>
      <c r="E144" s="164"/>
      <c r="F144" s="165" t="s">
        <v>578</v>
      </c>
      <c r="G144" s="166" t="s">
        <v>1216</v>
      </c>
      <c r="H144" s="166">
        <v>525</v>
      </c>
      <c r="I144" s="166">
        <f t="shared" si="33"/>
        <v>230.99999999999997</v>
      </c>
      <c r="J144" s="166">
        <f t="shared" si="34"/>
        <v>219.44999999999996</v>
      </c>
      <c r="K144" s="166">
        <f t="shared" si="35"/>
        <v>212.86649999999995</v>
      </c>
      <c r="L144" s="166">
        <f t="shared" si="36"/>
        <v>204.35183999999995</v>
      </c>
      <c r="M144" s="169"/>
      <c r="N144" s="166" t="s">
        <v>998</v>
      </c>
      <c r="O144" s="166"/>
      <c r="P144" s="169"/>
    </row>
    <row r="145" spans="1:16384" x14ac:dyDescent="0.35">
      <c r="A145" s="189" t="s">
        <v>1015</v>
      </c>
      <c r="B145" s="163">
        <v>9023662</v>
      </c>
      <c r="C145" s="164" t="s">
        <v>650</v>
      </c>
      <c r="D145" s="164" t="s">
        <v>592</v>
      </c>
      <c r="E145" s="164"/>
      <c r="F145" s="165" t="s">
        <v>579</v>
      </c>
      <c r="G145" s="166" t="s">
        <v>999</v>
      </c>
      <c r="H145" s="166">
        <v>531</v>
      </c>
      <c r="I145" s="166">
        <f t="shared" si="33"/>
        <v>233.63999999999996</v>
      </c>
      <c r="J145" s="166">
        <f t="shared" si="34"/>
        <v>221.95799999999994</v>
      </c>
      <c r="K145" s="166">
        <f t="shared" si="35"/>
        <v>215.29925999999995</v>
      </c>
      <c r="L145" s="166">
        <f t="shared" si="36"/>
        <v>206.68728959999993</v>
      </c>
      <c r="M145" s="169"/>
      <c r="N145" s="166" t="s">
        <v>998</v>
      </c>
      <c r="O145" s="166"/>
      <c r="P145" s="169"/>
    </row>
    <row r="146" spans="1:16384" s="3" customFormat="1" ht="14.5" customHeight="1" x14ac:dyDescent="0.25">
      <c r="A146" s="210"/>
      <c r="B146" s="207"/>
      <c r="C146" s="207"/>
      <c r="D146" s="207"/>
      <c r="E146" s="207"/>
      <c r="F146" s="208" t="s">
        <v>132</v>
      </c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10"/>
      <c r="R146" s="207"/>
      <c r="S146" s="207"/>
      <c r="T146" s="207"/>
      <c r="U146" s="207"/>
      <c r="V146" s="208"/>
      <c r="W146" s="207"/>
      <c r="X146" s="207"/>
      <c r="Y146" s="207"/>
      <c r="Z146" s="207"/>
      <c r="AA146" s="207"/>
      <c r="AB146" s="207"/>
      <c r="AC146" s="207"/>
      <c r="AD146" s="207"/>
      <c r="AE146" s="207"/>
      <c r="AF146" s="207"/>
      <c r="AG146" s="210"/>
      <c r="AH146" s="207"/>
      <c r="AI146" s="207"/>
      <c r="AJ146" s="207"/>
      <c r="AK146" s="207"/>
      <c r="AL146" s="208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10"/>
      <c r="AX146" s="207"/>
      <c r="AY146" s="207"/>
      <c r="AZ146" s="207"/>
      <c r="BA146" s="207"/>
      <c r="BB146" s="208"/>
      <c r="BC146" s="207"/>
      <c r="BD146" s="207"/>
      <c r="BE146" s="207"/>
      <c r="BF146" s="207"/>
      <c r="BG146" s="207"/>
      <c r="BH146" s="207"/>
      <c r="BI146" s="207"/>
      <c r="BJ146" s="207"/>
      <c r="BK146" s="207"/>
      <c r="BL146" s="207"/>
      <c r="BM146" s="210"/>
      <c r="BN146" s="207"/>
      <c r="BO146" s="207"/>
      <c r="BP146" s="207"/>
      <c r="BQ146" s="207"/>
      <c r="BR146" s="208"/>
      <c r="BS146" s="207"/>
      <c r="BT146" s="207"/>
      <c r="BU146" s="207"/>
      <c r="BV146" s="207"/>
      <c r="BW146" s="207"/>
      <c r="BX146" s="207"/>
      <c r="BY146" s="207"/>
      <c r="BZ146" s="207"/>
      <c r="CA146" s="207"/>
      <c r="CB146" s="207"/>
      <c r="CC146" s="210"/>
      <c r="CD146" s="207"/>
      <c r="CE146" s="207"/>
      <c r="CF146" s="207"/>
      <c r="CG146" s="207"/>
      <c r="CH146" s="208"/>
      <c r="CI146" s="207"/>
      <c r="CJ146" s="207"/>
      <c r="CK146" s="207"/>
      <c r="CL146" s="207"/>
      <c r="CM146" s="207"/>
      <c r="CN146" s="207"/>
      <c r="CO146" s="207"/>
      <c r="CP146" s="207"/>
      <c r="CQ146" s="207"/>
      <c r="CR146" s="207"/>
      <c r="CS146" s="210"/>
      <c r="CT146" s="207"/>
      <c r="CU146" s="207"/>
      <c r="CV146" s="207"/>
      <c r="CW146" s="207"/>
      <c r="CX146" s="208"/>
      <c r="CY146" s="207"/>
      <c r="CZ146" s="207"/>
      <c r="DA146" s="207"/>
      <c r="DB146" s="207"/>
      <c r="DC146" s="207"/>
      <c r="DD146" s="207"/>
      <c r="DE146" s="207"/>
      <c r="DF146" s="207"/>
      <c r="DG146" s="207"/>
      <c r="DH146" s="207"/>
      <c r="DI146" s="210"/>
      <c r="DJ146" s="207"/>
      <c r="DK146" s="207"/>
      <c r="DL146" s="207"/>
      <c r="DM146" s="207"/>
      <c r="DN146" s="208"/>
      <c r="DO146" s="207"/>
      <c r="DP146" s="207"/>
      <c r="DQ146" s="207"/>
      <c r="DR146" s="207"/>
      <c r="DS146" s="207"/>
      <c r="DT146" s="207"/>
      <c r="DU146" s="207"/>
      <c r="DV146" s="207"/>
      <c r="DW146" s="207"/>
      <c r="DX146" s="207"/>
      <c r="DY146" s="210"/>
      <c r="DZ146" s="207"/>
      <c r="EA146" s="207"/>
      <c r="EB146" s="207"/>
      <c r="EC146" s="207"/>
      <c r="ED146" s="208"/>
      <c r="EE146" s="207"/>
      <c r="EF146" s="207"/>
      <c r="EG146" s="207"/>
      <c r="EH146" s="207"/>
      <c r="EI146" s="207"/>
      <c r="EJ146" s="207"/>
      <c r="EK146" s="207"/>
      <c r="EL146" s="207"/>
      <c r="EM146" s="207"/>
      <c r="EN146" s="207"/>
      <c r="EO146" s="210"/>
      <c r="EP146" s="207"/>
      <c r="EQ146" s="207"/>
      <c r="ER146" s="207"/>
      <c r="ES146" s="207"/>
      <c r="ET146" s="208"/>
      <c r="EU146" s="207"/>
      <c r="EV146" s="207"/>
      <c r="EW146" s="207"/>
      <c r="EX146" s="207"/>
      <c r="EY146" s="207"/>
      <c r="EZ146" s="207"/>
      <c r="FA146" s="207"/>
      <c r="FB146" s="207"/>
      <c r="FC146" s="207"/>
      <c r="FD146" s="207"/>
      <c r="FE146" s="210"/>
      <c r="FF146" s="207"/>
      <c r="FG146" s="207"/>
      <c r="FH146" s="207"/>
      <c r="FI146" s="207"/>
      <c r="FJ146" s="208"/>
      <c r="FK146" s="207"/>
      <c r="FL146" s="207"/>
      <c r="FM146" s="207"/>
      <c r="FN146" s="207"/>
      <c r="FO146" s="207"/>
      <c r="FP146" s="207"/>
      <c r="FQ146" s="207"/>
      <c r="FR146" s="207"/>
      <c r="FS146" s="207"/>
      <c r="FT146" s="207"/>
      <c r="FU146" s="210"/>
      <c r="FV146" s="207"/>
      <c r="FW146" s="207"/>
      <c r="FX146" s="207"/>
      <c r="FY146" s="207"/>
      <c r="FZ146" s="208"/>
      <c r="GA146" s="207"/>
      <c r="GB146" s="207"/>
      <c r="GC146" s="207"/>
      <c r="GD146" s="207"/>
      <c r="GE146" s="207"/>
      <c r="GF146" s="207"/>
      <c r="GG146" s="207"/>
      <c r="GH146" s="207"/>
      <c r="GI146" s="207"/>
      <c r="GJ146" s="207"/>
      <c r="GK146" s="210"/>
      <c r="GL146" s="207"/>
      <c r="GM146" s="207"/>
      <c r="GN146" s="207"/>
      <c r="GO146" s="207"/>
      <c r="GP146" s="208"/>
      <c r="GQ146" s="207"/>
      <c r="GR146" s="207"/>
      <c r="GS146" s="207"/>
      <c r="GT146" s="207"/>
      <c r="GU146" s="207"/>
      <c r="GV146" s="207"/>
      <c r="GW146" s="207"/>
      <c r="GX146" s="207"/>
      <c r="GY146" s="207"/>
      <c r="GZ146" s="207"/>
      <c r="HA146" s="210"/>
      <c r="HB146" s="207"/>
      <c r="HC146" s="207"/>
      <c r="HD146" s="207"/>
      <c r="HE146" s="207"/>
      <c r="HF146" s="208"/>
      <c r="HG146" s="207"/>
      <c r="HH146" s="207"/>
      <c r="HI146" s="207"/>
      <c r="HJ146" s="207"/>
      <c r="HK146" s="207"/>
      <c r="HL146" s="207"/>
      <c r="HM146" s="207"/>
      <c r="HN146" s="207"/>
      <c r="HO146" s="207"/>
      <c r="HP146" s="207"/>
      <c r="HQ146" s="210"/>
      <c r="HR146" s="207"/>
      <c r="HS146" s="207"/>
      <c r="HT146" s="207"/>
      <c r="HU146" s="207"/>
      <c r="HV146" s="208"/>
      <c r="HW146" s="207"/>
      <c r="HX146" s="207"/>
      <c r="HY146" s="207"/>
      <c r="HZ146" s="207"/>
      <c r="IA146" s="207"/>
      <c r="IB146" s="207"/>
      <c r="IC146" s="207"/>
      <c r="ID146" s="207"/>
      <c r="IE146" s="207"/>
      <c r="IF146" s="207"/>
      <c r="IG146" s="210"/>
      <c r="IH146" s="207"/>
      <c r="II146" s="207"/>
      <c r="IJ146" s="207"/>
      <c r="IK146" s="207"/>
      <c r="IL146" s="208"/>
      <c r="IM146" s="207"/>
      <c r="IN146" s="207"/>
      <c r="IO146" s="207"/>
      <c r="IP146" s="207"/>
      <c r="IQ146" s="207"/>
      <c r="IR146" s="207"/>
      <c r="IS146" s="207"/>
      <c r="IT146" s="207"/>
      <c r="IU146" s="207"/>
      <c r="IV146" s="207"/>
      <c r="IW146" s="210"/>
      <c r="IX146" s="207"/>
      <c r="IY146" s="207"/>
      <c r="IZ146" s="207"/>
      <c r="JA146" s="207"/>
      <c r="JB146" s="208"/>
      <c r="JC146" s="207"/>
      <c r="JD146" s="207"/>
      <c r="JE146" s="207"/>
      <c r="JF146" s="207"/>
      <c r="JG146" s="207"/>
      <c r="JH146" s="207"/>
      <c r="JI146" s="207"/>
      <c r="JJ146" s="207"/>
      <c r="JK146" s="207"/>
      <c r="JL146" s="207"/>
      <c r="JM146" s="210"/>
      <c r="JN146" s="207"/>
      <c r="JO146" s="207"/>
      <c r="JP146" s="207"/>
      <c r="JQ146" s="207"/>
      <c r="JR146" s="208"/>
      <c r="JS146" s="207"/>
      <c r="JT146" s="207"/>
      <c r="JU146" s="207"/>
      <c r="JV146" s="207"/>
      <c r="JW146" s="207"/>
      <c r="JX146" s="207"/>
      <c r="JY146" s="207"/>
      <c r="JZ146" s="207"/>
      <c r="KA146" s="207"/>
      <c r="KB146" s="207"/>
      <c r="KC146" s="210"/>
      <c r="KD146" s="207"/>
      <c r="KE146" s="207"/>
      <c r="KF146" s="207"/>
      <c r="KG146" s="207"/>
      <c r="KH146" s="208"/>
      <c r="KI146" s="207"/>
      <c r="KJ146" s="207"/>
      <c r="KK146" s="207"/>
      <c r="KL146" s="207"/>
      <c r="KM146" s="207"/>
      <c r="KN146" s="207"/>
      <c r="KO146" s="207"/>
      <c r="KP146" s="207"/>
      <c r="KQ146" s="207"/>
      <c r="KR146" s="207"/>
      <c r="KS146" s="210"/>
      <c r="KT146" s="207"/>
      <c r="KU146" s="207"/>
      <c r="KV146" s="207"/>
      <c r="KW146" s="207"/>
      <c r="KX146" s="208"/>
      <c r="KY146" s="207"/>
      <c r="KZ146" s="207"/>
      <c r="LA146" s="207"/>
      <c r="LB146" s="207"/>
      <c r="LC146" s="207"/>
      <c r="LD146" s="207"/>
      <c r="LE146" s="207"/>
      <c r="LF146" s="207"/>
      <c r="LG146" s="207"/>
      <c r="LH146" s="207"/>
      <c r="LI146" s="210"/>
      <c r="LJ146" s="207"/>
      <c r="LK146" s="207"/>
      <c r="LL146" s="207"/>
      <c r="LM146" s="207"/>
      <c r="LN146" s="208"/>
      <c r="LO146" s="207"/>
      <c r="LP146" s="207"/>
      <c r="LQ146" s="207"/>
      <c r="LR146" s="207"/>
      <c r="LS146" s="207"/>
      <c r="LT146" s="207"/>
      <c r="LU146" s="207"/>
      <c r="LV146" s="207"/>
      <c r="LW146" s="207"/>
      <c r="LX146" s="207"/>
      <c r="LY146" s="210"/>
      <c r="LZ146" s="207"/>
      <c r="MA146" s="207"/>
      <c r="MB146" s="207"/>
      <c r="MC146" s="207"/>
      <c r="MD146" s="208"/>
      <c r="ME146" s="207"/>
      <c r="MF146" s="207"/>
      <c r="MG146" s="207"/>
      <c r="MH146" s="207"/>
      <c r="MI146" s="207"/>
      <c r="MJ146" s="207"/>
      <c r="MK146" s="207"/>
      <c r="ML146" s="207"/>
      <c r="MM146" s="207"/>
      <c r="MN146" s="207"/>
      <c r="MO146" s="210"/>
      <c r="MP146" s="207"/>
      <c r="MQ146" s="207"/>
      <c r="MR146" s="207"/>
      <c r="MS146" s="207"/>
      <c r="MT146" s="208"/>
      <c r="MU146" s="207"/>
      <c r="MV146" s="207"/>
      <c r="MW146" s="207"/>
      <c r="MX146" s="207"/>
      <c r="MY146" s="207"/>
      <c r="MZ146" s="207"/>
      <c r="NA146" s="207"/>
      <c r="NB146" s="207"/>
      <c r="NC146" s="207"/>
      <c r="ND146" s="207"/>
      <c r="NE146" s="210"/>
      <c r="NF146" s="207"/>
      <c r="NG146" s="207"/>
      <c r="NH146" s="207"/>
      <c r="NI146" s="207"/>
      <c r="NJ146" s="208"/>
      <c r="NK146" s="207"/>
      <c r="NL146" s="207"/>
      <c r="NM146" s="207"/>
      <c r="NN146" s="207"/>
      <c r="NO146" s="207"/>
      <c r="NP146" s="207"/>
      <c r="NQ146" s="207"/>
      <c r="NR146" s="207"/>
      <c r="NS146" s="207"/>
      <c r="NT146" s="207"/>
      <c r="NU146" s="210"/>
      <c r="NV146" s="207"/>
      <c r="NW146" s="207"/>
      <c r="NX146" s="207"/>
      <c r="NY146" s="207"/>
      <c r="NZ146" s="208"/>
      <c r="OA146" s="207"/>
      <c r="OB146" s="207"/>
      <c r="OC146" s="207"/>
      <c r="OD146" s="207"/>
      <c r="OE146" s="207"/>
      <c r="OF146" s="207"/>
      <c r="OG146" s="207"/>
      <c r="OH146" s="207"/>
      <c r="OI146" s="207"/>
      <c r="OJ146" s="207"/>
      <c r="OK146" s="210"/>
      <c r="OL146" s="207"/>
      <c r="OM146" s="207"/>
      <c r="ON146" s="207"/>
      <c r="OO146" s="207"/>
      <c r="OP146" s="208"/>
      <c r="OQ146" s="207"/>
      <c r="OR146" s="207"/>
      <c r="OS146" s="207"/>
      <c r="OT146" s="207"/>
      <c r="OU146" s="207"/>
      <c r="OV146" s="207"/>
      <c r="OW146" s="207"/>
      <c r="OX146" s="207"/>
      <c r="OY146" s="207"/>
      <c r="OZ146" s="207"/>
      <c r="PA146" s="210"/>
      <c r="PB146" s="207"/>
      <c r="PC146" s="207"/>
      <c r="PD146" s="207"/>
      <c r="PE146" s="207"/>
      <c r="PF146" s="208"/>
      <c r="PG146" s="207"/>
      <c r="PH146" s="207"/>
      <c r="PI146" s="207"/>
      <c r="PJ146" s="207"/>
      <c r="PK146" s="207"/>
      <c r="PL146" s="207"/>
      <c r="PM146" s="207"/>
      <c r="PN146" s="207"/>
      <c r="PO146" s="207"/>
      <c r="PP146" s="207"/>
      <c r="PQ146" s="210"/>
      <c r="PR146" s="207"/>
      <c r="PS146" s="207"/>
      <c r="PT146" s="207"/>
      <c r="PU146" s="207"/>
      <c r="PV146" s="208"/>
      <c r="PW146" s="207"/>
      <c r="PX146" s="207"/>
      <c r="PY146" s="207"/>
      <c r="PZ146" s="207"/>
      <c r="QA146" s="207"/>
      <c r="QB146" s="207"/>
      <c r="QC146" s="207"/>
      <c r="QD146" s="207"/>
      <c r="QE146" s="207"/>
      <c r="QF146" s="207"/>
      <c r="QG146" s="210"/>
      <c r="QH146" s="207"/>
      <c r="QI146" s="207"/>
      <c r="QJ146" s="207"/>
      <c r="QK146" s="207"/>
      <c r="QL146" s="208"/>
      <c r="QM146" s="207"/>
      <c r="QN146" s="207"/>
      <c r="QO146" s="207"/>
      <c r="QP146" s="207"/>
      <c r="QQ146" s="207"/>
      <c r="QR146" s="207"/>
      <c r="QS146" s="207"/>
      <c r="QT146" s="207"/>
      <c r="QU146" s="207"/>
      <c r="QV146" s="207"/>
      <c r="QW146" s="210"/>
      <c r="QX146" s="207"/>
      <c r="QY146" s="207"/>
      <c r="QZ146" s="207"/>
      <c r="RA146" s="207"/>
      <c r="RB146" s="208"/>
      <c r="RC146" s="207"/>
      <c r="RD146" s="207"/>
      <c r="RE146" s="207"/>
      <c r="RF146" s="207"/>
      <c r="RG146" s="207"/>
      <c r="RH146" s="207"/>
      <c r="RI146" s="207"/>
      <c r="RJ146" s="207"/>
      <c r="RK146" s="207"/>
      <c r="RL146" s="207"/>
      <c r="RM146" s="210"/>
      <c r="RN146" s="207"/>
      <c r="RO146" s="207"/>
      <c r="RP146" s="207"/>
      <c r="RQ146" s="207"/>
      <c r="RR146" s="208"/>
      <c r="RS146" s="207"/>
      <c r="RT146" s="207"/>
      <c r="RU146" s="207"/>
      <c r="RV146" s="207"/>
      <c r="RW146" s="207"/>
      <c r="RX146" s="207"/>
      <c r="RY146" s="207"/>
      <c r="RZ146" s="207"/>
      <c r="SA146" s="207"/>
      <c r="SB146" s="207"/>
      <c r="SC146" s="210"/>
      <c r="SD146" s="207"/>
      <c r="SE146" s="207"/>
      <c r="SF146" s="207"/>
      <c r="SG146" s="207"/>
      <c r="SH146" s="208"/>
      <c r="SI146" s="207"/>
      <c r="SJ146" s="207"/>
      <c r="SK146" s="207"/>
      <c r="SL146" s="207"/>
      <c r="SM146" s="207"/>
      <c r="SN146" s="207"/>
      <c r="SO146" s="207"/>
      <c r="SP146" s="207"/>
      <c r="SQ146" s="207"/>
      <c r="SR146" s="207"/>
      <c r="SS146" s="210"/>
      <c r="ST146" s="207"/>
      <c r="SU146" s="207"/>
      <c r="SV146" s="207"/>
      <c r="SW146" s="207"/>
      <c r="SX146" s="208"/>
      <c r="SY146" s="207"/>
      <c r="SZ146" s="207"/>
      <c r="TA146" s="207"/>
      <c r="TB146" s="207"/>
      <c r="TC146" s="207"/>
      <c r="TD146" s="207"/>
      <c r="TE146" s="207"/>
      <c r="TF146" s="207"/>
      <c r="TG146" s="207"/>
      <c r="TH146" s="207"/>
      <c r="TI146" s="210"/>
      <c r="TJ146" s="207"/>
      <c r="TK146" s="207"/>
      <c r="TL146" s="207"/>
      <c r="TM146" s="207"/>
      <c r="TN146" s="208"/>
      <c r="TO146" s="207"/>
      <c r="TP146" s="207"/>
      <c r="TQ146" s="207"/>
      <c r="TR146" s="207"/>
      <c r="TS146" s="207"/>
      <c r="TT146" s="207"/>
      <c r="TU146" s="207"/>
      <c r="TV146" s="207"/>
      <c r="TW146" s="207"/>
      <c r="TX146" s="207"/>
      <c r="TY146" s="210"/>
      <c r="TZ146" s="207"/>
      <c r="UA146" s="207"/>
      <c r="UB146" s="207"/>
      <c r="UC146" s="207"/>
      <c r="UD146" s="208"/>
      <c r="UE146" s="207"/>
      <c r="UF146" s="207"/>
      <c r="UG146" s="207"/>
      <c r="UH146" s="207"/>
      <c r="UI146" s="207"/>
      <c r="UJ146" s="207"/>
      <c r="UK146" s="207"/>
      <c r="UL146" s="207"/>
      <c r="UM146" s="207"/>
      <c r="UN146" s="207"/>
      <c r="UO146" s="210"/>
      <c r="UP146" s="207"/>
      <c r="UQ146" s="207"/>
      <c r="UR146" s="207"/>
      <c r="US146" s="207"/>
      <c r="UT146" s="208"/>
      <c r="UU146" s="207"/>
      <c r="UV146" s="207"/>
      <c r="UW146" s="207"/>
      <c r="UX146" s="207"/>
      <c r="UY146" s="207"/>
      <c r="UZ146" s="207"/>
      <c r="VA146" s="207"/>
      <c r="VB146" s="207"/>
      <c r="VC146" s="207"/>
      <c r="VD146" s="207"/>
      <c r="VE146" s="210"/>
      <c r="VF146" s="207"/>
      <c r="VG146" s="207"/>
      <c r="VH146" s="207"/>
      <c r="VI146" s="207"/>
      <c r="VJ146" s="208"/>
      <c r="VK146" s="207"/>
      <c r="VL146" s="207"/>
      <c r="VM146" s="207"/>
      <c r="VN146" s="207"/>
      <c r="VO146" s="207"/>
      <c r="VP146" s="207"/>
      <c r="VQ146" s="207"/>
      <c r="VR146" s="207"/>
      <c r="VS146" s="207"/>
      <c r="VT146" s="207"/>
      <c r="VU146" s="210"/>
      <c r="VV146" s="207"/>
      <c r="VW146" s="207"/>
      <c r="VX146" s="207"/>
      <c r="VY146" s="207"/>
      <c r="VZ146" s="208"/>
      <c r="WA146" s="207"/>
      <c r="WB146" s="207"/>
      <c r="WC146" s="207"/>
      <c r="WD146" s="207"/>
      <c r="WE146" s="207"/>
      <c r="WF146" s="207"/>
      <c r="WG146" s="207"/>
      <c r="WH146" s="207"/>
      <c r="WI146" s="207"/>
      <c r="WJ146" s="207"/>
      <c r="WK146" s="210"/>
      <c r="WL146" s="207"/>
      <c r="WM146" s="207"/>
      <c r="WN146" s="207"/>
      <c r="WO146" s="207"/>
      <c r="WP146" s="208"/>
      <c r="WQ146" s="207"/>
      <c r="WR146" s="207"/>
      <c r="WS146" s="207"/>
      <c r="WT146" s="207"/>
      <c r="WU146" s="207"/>
      <c r="WV146" s="207"/>
      <c r="WW146" s="207"/>
      <c r="WX146" s="207"/>
      <c r="WY146" s="207"/>
      <c r="WZ146" s="207"/>
      <c r="XA146" s="210"/>
      <c r="XB146" s="207"/>
      <c r="XC146" s="207"/>
      <c r="XD146" s="207"/>
      <c r="XE146" s="207"/>
      <c r="XF146" s="208"/>
      <c r="XG146" s="207"/>
      <c r="XH146" s="207"/>
      <c r="XI146" s="207"/>
      <c r="XJ146" s="207"/>
      <c r="XK146" s="207"/>
      <c r="XL146" s="207"/>
      <c r="XM146" s="207"/>
      <c r="XN146" s="207"/>
      <c r="XO146" s="207"/>
      <c r="XP146" s="207"/>
      <c r="XQ146" s="210"/>
      <c r="XR146" s="207"/>
      <c r="XS146" s="207"/>
      <c r="XT146" s="207"/>
      <c r="XU146" s="207"/>
      <c r="XV146" s="208"/>
      <c r="XW146" s="207"/>
      <c r="XX146" s="207"/>
      <c r="XY146" s="207"/>
      <c r="XZ146" s="207"/>
      <c r="YA146" s="207"/>
      <c r="YB146" s="207"/>
      <c r="YC146" s="207"/>
      <c r="YD146" s="207"/>
      <c r="YE146" s="207"/>
      <c r="YF146" s="207"/>
      <c r="YG146" s="210"/>
      <c r="YH146" s="207"/>
      <c r="YI146" s="207"/>
      <c r="YJ146" s="207"/>
      <c r="YK146" s="207"/>
      <c r="YL146" s="208"/>
      <c r="YM146" s="207"/>
      <c r="YN146" s="207"/>
      <c r="YO146" s="207"/>
      <c r="YP146" s="207"/>
      <c r="YQ146" s="207"/>
      <c r="YR146" s="207"/>
      <c r="YS146" s="207"/>
      <c r="YT146" s="207"/>
      <c r="YU146" s="207"/>
      <c r="YV146" s="207"/>
      <c r="YW146" s="210"/>
      <c r="YX146" s="207"/>
      <c r="YY146" s="207"/>
      <c r="YZ146" s="207"/>
      <c r="ZA146" s="207"/>
      <c r="ZB146" s="208"/>
      <c r="ZC146" s="207"/>
      <c r="ZD146" s="207"/>
      <c r="ZE146" s="207"/>
      <c r="ZF146" s="207"/>
      <c r="ZG146" s="207"/>
      <c r="ZH146" s="207"/>
      <c r="ZI146" s="207"/>
      <c r="ZJ146" s="207"/>
      <c r="ZK146" s="207"/>
      <c r="ZL146" s="207"/>
      <c r="ZM146" s="210"/>
      <c r="ZN146" s="207"/>
      <c r="ZO146" s="207"/>
      <c r="ZP146" s="207"/>
      <c r="ZQ146" s="207"/>
      <c r="ZR146" s="208"/>
      <c r="ZS146" s="207"/>
      <c r="ZT146" s="207"/>
      <c r="ZU146" s="207"/>
      <c r="ZV146" s="207"/>
      <c r="ZW146" s="207"/>
      <c r="ZX146" s="207"/>
      <c r="ZY146" s="207"/>
      <c r="ZZ146" s="207"/>
      <c r="AAA146" s="207"/>
      <c r="AAB146" s="207"/>
      <c r="AAC146" s="210"/>
      <c r="AAD146" s="207"/>
      <c r="AAE146" s="207"/>
      <c r="AAF146" s="207"/>
      <c r="AAG146" s="207"/>
      <c r="AAH146" s="208"/>
      <c r="AAI146" s="207"/>
      <c r="AAJ146" s="207"/>
      <c r="AAK146" s="207"/>
      <c r="AAL146" s="207"/>
      <c r="AAM146" s="207"/>
      <c r="AAN146" s="207"/>
      <c r="AAO146" s="207"/>
      <c r="AAP146" s="207"/>
      <c r="AAQ146" s="207"/>
      <c r="AAR146" s="207"/>
      <c r="AAS146" s="210"/>
      <c r="AAT146" s="207"/>
      <c r="AAU146" s="207"/>
      <c r="AAV146" s="207"/>
      <c r="AAW146" s="207"/>
      <c r="AAX146" s="208"/>
      <c r="AAY146" s="207"/>
      <c r="AAZ146" s="207"/>
      <c r="ABA146" s="207"/>
      <c r="ABB146" s="207"/>
      <c r="ABC146" s="207"/>
      <c r="ABD146" s="207"/>
      <c r="ABE146" s="207"/>
      <c r="ABF146" s="207"/>
      <c r="ABG146" s="207"/>
      <c r="ABH146" s="207"/>
      <c r="ABI146" s="210"/>
      <c r="ABJ146" s="207"/>
      <c r="ABK146" s="207"/>
      <c r="ABL146" s="207"/>
      <c r="ABM146" s="207"/>
      <c r="ABN146" s="208"/>
      <c r="ABO146" s="207"/>
      <c r="ABP146" s="207"/>
      <c r="ABQ146" s="207"/>
      <c r="ABR146" s="207"/>
      <c r="ABS146" s="207"/>
      <c r="ABT146" s="207"/>
      <c r="ABU146" s="207"/>
      <c r="ABV146" s="207"/>
      <c r="ABW146" s="207"/>
      <c r="ABX146" s="207"/>
      <c r="ABY146" s="210"/>
      <c r="ABZ146" s="207"/>
      <c r="ACA146" s="207"/>
      <c r="ACB146" s="207"/>
      <c r="ACC146" s="207"/>
      <c r="ACD146" s="208"/>
      <c r="ACE146" s="207"/>
      <c r="ACF146" s="207"/>
      <c r="ACG146" s="207"/>
      <c r="ACH146" s="207"/>
      <c r="ACI146" s="207"/>
      <c r="ACJ146" s="207"/>
      <c r="ACK146" s="207"/>
      <c r="ACL146" s="207"/>
      <c r="ACM146" s="207"/>
      <c r="ACN146" s="207"/>
      <c r="ACO146" s="210"/>
      <c r="ACP146" s="207"/>
      <c r="ACQ146" s="207"/>
      <c r="ACR146" s="207"/>
      <c r="ACS146" s="207"/>
      <c r="ACT146" s="208"/>
      <c r="ACU146" s="207"/>
      <c r="ACV146" s="207"/>
      <c r="ACW146" s="207"/>
      <c r="ACX146" s="207"/>
      <c r="ACY146" s="207"/>
      <c r="ACZ146" s="207"/>
      <c r="ADA146" s="207"/>
      <c r="ADB146" s="207"/>
      <c r="ADC146" s="207"/>
      <c r="ADD146" s="207"/>
      <c r="ADE146" s="210"/>
      <c r="ADF146" s="207"/>
      <c r="ADG146" s="207"/>
      <c r="ADH146" s="207"/>
      <c r="ADI146" s="207"/>
      <c r="ADJ146" s="208"/>
      <c r="ADK146" s="207"/>
      <c r="ADL146" s="207"/>
      <c r="ADM146" s="207"/>
      <c r="ADN146" s="207"/>
      <c r="ADO146" s="207"/>
      <c r="ADP146" s="207"/>
      <c r="ADQ146" s="207"/>
      <c r="ADR146" s="207"/>
      <c r="ADS146" s="207"/>
      <c r="ADT146" s="207"/>
      <c r="ADU146" s="210"/>
      <c r="ADV146" s="207"/>
      <c r="ADW146" s="207"/>
      <c r="ADX146" s="207"/>
      <c r="ADY146" s="207"/>
      <c r="ADZ146" s="208"/>
      <c r="AEA146" s="207"/>
      <c r="AEB146" s="207"/>
      <c r="AEC146" s="207"/>
      <c r="AED146" s="207"/>
      <c r="AEE146" s="207"/>
      <c r="AEF146" s="207"/>
      <c r="AEG146" s="207"/>
      <c r="AEH146" s="207"/>
      <c r="AEI146" s="207"/>
      <c r="AEJ146" s="207"/>
      <c r="AEK146" s="210"/>
      <c r="AEL146" s="207"/>
      <c r="AEM146" s="207"/>
      <c r="AEN146" s="207"/>
      <c r="AEO146" s="207"/>
      <c r="AEP146" s="208"/>
      <c r="AEQ146" s="207"/>
      <c r="AER146" s="207"/>
      <c r="AES146" s="207"/>
      <c r="AET146" s="207"/>
      <c r="AEU146" s="207"/>
      <c r="AEV146" s="207"/>
      <c r="AEW146" s="207"/>
      <c r="AEX146" s="207"/>
      <c r="AEY146" s="207"/>
      <c r="AEZ146" s="207"/>
      <c r="AFA146" s="210"/>
      <c r="AFB146" s="207"/>
      <c r="AFC146" s="207"/>
      <c r="AFD146" s="207"/>
      <c r="AFE146" s="207"/>
      <c r="AFF146" s="208"/>
      <c r="AFG146" s="207"/>
      <c r="AFH146" s="207"/>
      <c r="AFI146" s="207"/>
      <c r="AFJ146" s="207"/>
      <c r="AFK146" s="207"/>
      <c r="AFL146" s="207"/>
      <c r="AFM146" s="207"/>
      <c r="AFN146" s="207"/>
      <c r="AFO146" s="207"/>
      <c r="AFP146" s="207"/>
      <c r="AFQ146" s="210"/>
      <c r="AFR146" s="207"/>
      <c r="AFS146" s="207"/>
      <c r="AFT146" s="207"/>
      <c r="AFU146" s="207"/>
      <c r="AFV146" s="208"/>
      <c r="AFW146" s="207"/>
      <c r="AFX146" s="207"/>
      <c r="AFY146" s="207"/>
      <c r="AFZ146" s="207"/>
      <c r="AGA146" s="207"/>
      <c r="AGB146" s="207"/>
      <c r="AGC146" s="207"/>
      <c r="AGD146" s="207"/>
      <c r="AGE146" s="207"/>
      <c r="AGF146" s="207"/>
      <c r="AGG146" s="210"/>
      <c r="AGH146" s="207"/>
      <c r="AGI146" s="207"/>
      <c r="AGJ146" s="207"/>
      <c r="AGK146" s="207"/>
      <c r="AGL146" s="208"/>
      <c r="AGM146" s="207"/>
      <c r="AGN146" s="207"/>
      <c r="AGO146" s="207"/>
      <c r="AGP146" s="207"/>
      <c r="AGQ146" s="207"/>
      <c r="AGR146" s="207"/>
      <c r="AGS146" s="207"/>
      <c r="AGT146" s="207"/>
      <c r="AGU146" s="207"/>
      <c r="AGV146" s="207"/>
      <c r="AGW146" s="210"/>
      <c r="AGX146" s="207"/>
      <c r="AGY146" s="207"/>
      <c r="AGZ146" s="207"/>
      <c r="AHA146" s="207"/>
      <c r="AHB146" s="208"/>
      <c r="AHC146" s="207"/>
      <c r="AHD146" s="207"/>
      <c r="AHE146" s="207"/>
      <c r="AHF146" s="207"/>
      <c r="AHG146" s="207"/>
      <c r="AHH146" s="207"/>
      <c r="AHI146" s="207"/>
      <c r="AHJ146" s="207"/>
      <c r="AHK146" s="207"/>
      <c r="AHL146" s="207"/>
      <c r="AHM146" s="210"/>
      <c r="AHN146" s="207"/>
      <c r="AHO146" s="207"/>
      <c r="AHP146" s="207"/>
      <c r="AHQ146" s="207"/>
      <c r="AHR146" s="208"/>
      <c r="AHS146" s="207"/>
      <c r="AHT146" s="207"/>
      <c r="AHU146" s="207"/>
      <c r="AHV146" s="207"/>
      <c r="AHW146" s="207"/>
      <c r="AHX146" s="207"/>
      <c r="AHY146" s="207"/>
      <c r="AHZ146" s="207"/>
      <c r="AIA146" s="207"/>
      <c r="AIB146" s="207"/>
      <c r="AIC146" s="210"/>
      <c r="AID146" s="207"/>
      <c r="AIE146" s="207"/>
      <c r="AIF146" s="207"/>
      <c r="AIG146" s="207"/>
      <c r="AIH146" s="208"/>
      <c r="AII146" s="207"/>
      <c r="AIJ146" s="207"/>
      <c r="AIK146" s="207"/>
      <c r="AIL146" s="207"/>
      <c r="AIM146" s="207"/>
      <c r="AIN146" s="207"/>
      <c r="AIO146" s="207"/>
      <c r="AIP146" s="207"/>
      <c r="AIQ146" s="207"/>
      <c r="AIR146" s="207"/>
      <c r="AIS146" s="210"/>
      <c r="AIT146" s="207"/>
      <c r="AIU146" s="207"/>
      <c r="AIV146" s="207"/>
      <c r="AIW146" s="207"/>
      <c r="AIX146" s="208"/>
      <c r="AIY146" s="207"/>
      <c r="AIZ146" s="207"/>
      <c r="AJA146" s="207"/>
      <c r="AJB146" s="207"/>
      <c r="AJC146" s="207"/>
      <c r="AJD146" s="207"/>
      <c r="AJE146" s="207"/>
      <c r="AJF146" s="207"/>
      <c r="AJG146" s="207"/>
      <c r="AJH146" s="207"/>
      <c r="AJI146" s="210"/>
      <c r="AJJ146" s="207"/>
      <c r="AJK146" s="207"/>
      <c r="AJL146" s="207"/>
      <c r="AJM146" s="207"/>
      <c r="AJN146" s="208"/>
      <c r="AJO146" s="207"/>
      <c r="AJP146" s="207"/>
      <c r="AJQ146" s="207"/>
      <c r="AJR146" s="207"/>
      <c r="AJS146" s="207"/>
      <c r="AJT146" s="207"/>
      <c r="AJU146" s="207"/>
      <c r="AJV146" s="207"/>
      <c r="AJW146" s="207"/>
      <c r="AJX146" s="207"/>
      <c r="AJY146" s="210"/>
      <c r="AJZ146" s="207"/>
      <c r="AKA146" s="207"/>
      <c r="AKB146" s="207"/>
      <c r="AKC146" s="207"/>
      <c r="AKD146" s="208"/>
      <c r="AKE146" s="207"/>
      <c r="AKF146" s="207"/>
      <c r="AKG146" s="207"/>
      <c r="AKH146" s="207"/>
      <c r="AKI146" s="207"/>
      <c r="AKJ146" s="207"/>
      <c r="AKK146" s="207"/>
      <c r="AKL146" s="207"/>
      <c r="AKM146" s="207"/>
      <c r="AKN146" s="207"/>
      <c r="AKO146" s="210"/>
      <c r="AKP146" s="207"/>
      <c r="AKQ146" s="207"/>
      <c r="AKR146" s="207"/>
      <c r="AKS146" s="207"/>
      <c r="AKT146" s="208"/>
      <c r="AKU146" s="207"/>
      <c r="AKV146" s="207"/>
      <c r="AKW146" s="207"/>
      <c r="AKX146" s="207"/>
      <c r="AKY146" s="207"/>
      <c r="AKZ146" s="207"/>
      <c r="ALA146" s="207"/>
      <c r="ALB146" s="207"/>
      <c r="ALC146" s="207"/>
      <c r="ALD146" s="207"/>
      <c r="ALE146" s="210"/>
      <c r="ALF146" s="207"/>
      <c r="ALG146" s="207"/>
      <c r="ALH146" s="207"/>
      <c r="ALI146" s="207"/>
      <c r="ALJ146" s="208"/>
      <c r="ALK146" s="207"/>
      <c r="ALL146" s="207"/>
      <c r="ALM146" s="207"/>
      <c r="ALN146" s="207"/>
      <c r="ALO146" s="207"/>
      <c r="ALP146" s="207"/>
      <c r="ALQ146" s="207"/>
      <c r="ALR146" s="207"/>
      <c r="ALS146" s="207"/>
      <c r="ALT146" s="207"/>
      <c r="ALU146" s="210"/>
      <c r="ALV146" s="207"/>
      <c r="ALW146" s="207"/>
      <c r="ALX146" s="207"/>
      <c r="ALY146" s="207"/>
      <c r="ALZ146" s="208"/>
      <c r="AMA146" s="207"/>
      <c r="AMB146" s="207"/>
      <c r="AMC146" s="207"/>
      <c r="AMD146" s="207"/>
      <c r="AME146" s="207"/>
      <c r="AMF146" s="207"/>
      <c r="AMG146" s="207"/>
      <c r="AMH146" s="207"/>
      <c r="AMI146" s="207"/>
      <c r="AMJ146" s="207"/>
      <c r="AMK146" s="210"/>
      <c r="AML146" s="207"/>
      <c r="AMM146" s="207"/>
      <c r="AMN146" s="207"/>
      <c r="AMO146" s="207"/>
      <c r="AMP146" s="208"/>
      <c r="AMQ146" s="207"/>
      <c r="AMR146" s="207"/>
      <c r="AMS146" s="207"/>
      <c r="AMT146" s="207"/>
      <c r="AMU146" s="207"/>
      <c r="AMV146" s="207"/>
      <c r="AMW146" s="207"/>
      <c r="AMX146" s="207"/>
      <c r="AMY146" s="207"/>
      <c r="AMZ146" s="207"/>
      <c r="ANA146" s="210"/>
      <c r="ANB146" s="207"/>
      <c r="ANC146" s="207"/>
      <c r="AND146" s="207"/>
      <c r="ANE146" s="207"/>
      <c r="ANF146" s="208"/>
      <c r="ANG146" s="207"/>
      <c r="ANH146" s="207"/>
      <c r="ANI146" s="207"/>
      <c r="ANJ146" s="207"/>
      <c r="ANK146" s="207"/>
      <c r="ANL146" s="207"/>
      <c r="ANM146" s="207"/>
      <c r="ANN146" s="207"/>
      <c r="ANO146" s="207"/>
      <c r="ANP146" s="207"/>
      <c r="ANQ146" s="210"/>
      <c r="ANR146" s="207"/>
      <c r="ANS146" s="207"/>
      <c r="ANT146" s="207"/>
      <c r="ANU146" s="207"/>
      <c r="ANV146" s="208"/>
      <c r="ANW146" s="207"/>
      <c r="ANX146" s="207"/>
      <c r="ANY146" s="207"/>
      <c r="ANZ146" s="207"/>
      <c r="AOA146" s="207"/>
      <c r="AOB146" s="207"/>
      <c r="AOC146" s="207"/>
      <c r="AOD146" s="207"/>
      <c r="AOE146" s="207"/>
      <c r="AOF146" s="207"/>
      <c r="AOG146" s="210"/>
      <c r="AOH146" s="207"/>
      <c r="AOI146" s="207"/>
      <c r="AOJ146" s="207"/>
      <c r="AOK146" s="207"/>
      <c r="AOL146" s="208"/>
      <c r="AOM146" s="207"/>
      <c r="AON146" s="207"/>
      <c r="AOO146" s="207"/>
      <c r="AOP146" s="207"/>
      <c r="AOQ146" s="207"/>
      <c r="AOR146" s="207"/>
      <c r="AOS146" s="207"/>
      <c r="AOT146" s="207"/>
      <c r="AOU146" s="207"/>
      <c r="AOV146" s="207"/>
      <c r="AOW146" s="210"/>
      <c r="AOX146" s="207"/>
      <c r="AOY146" s="207"/>
      <c r="AOZ146" s="207"/>
      <c r="APA146" s="207"/>
      <c r="APB146" s="208"/>
      <c r="APC146" s="207"/>
      <c r="APD146" s="207"/>
      <c r="APE146" s="207"/>
      <c r="APF146" s="207"/>
      <c r="APG146" s="207"/>
      <c r="APH146" s="207"/>
      <c r="API146" s="207"/>
      <c r="APJ146" s="207"/>
      <c r="APK146" s="207"/>
      <c r="APL146" s="207"/>
      <c r="APM146" s="210"/>
      <c r="APN146" s="207"/>
      <c r="APO146" s="207"/>
      <c r="APP146" s="207"/>
      <c r="APQ146" s="207"/>
      <c r="APR146" s="208"/>
      <c r="APS146" s="207"/>
      <c r="APT146" s="207"/>
      <c r="APU146" s="207"/>
      <c r="APV146" s="207"/>
      <c r="APW146" s="207"/>
      <c r="APX146" s="207"/>
      <c r="APY146" s="207"/>
      <c r="APZ146" s="207"/>
      <c r="AQA146" s="207"/>
      <c r="AQB146" s="207"/>
      <c r="AQC146" s="210"/>
      <c r="AQD146" s="207"/>
      <c r="AQE146" s="207"/>
      <c r="AQF146" s="207"/>
      <c r="AQG146" s="207"/>
      <c r="AQH146" s="208"/>
      <c r="AQI146" s="207"/>
      <c r="AQJ146" s="207"/>
      <c r="AQK146" s="207"/>
      <c r="AQL146" s="207"/>
      <c r="AQM146" s="207"/>
      <c r="AQN146" s="207"/>
      <c r="AQO146" s="207"/>
      <c r="AQP146" s="207"/>
      <c r="AQQ146" s="207"/>
      <c r="AQR146" s="207"/>
      <c r="AQS146" s="210"/>
      <c r="AQT146" s="207"/>
      <c r="AQU146" s="207"/>
      <c r="AQV146" s="207"/>
      <c r="AQW146" s="207"/>
      <c r="AQX146" s="208"/>
      <c r="AQY146" s="207"/>
      <c r="AQZ146" s="207"/>
      <c r="ARA146" s="207"/>
      <c r="ARB146" s="207"/>
      <c r="ARC146" s="207"/>
      <c r="ARD146" s="207"/>
      <c r="ARE146" s="207"/>
      <c r="ARF146" s="207"/>
      <c r="ARG146" s="207"/>
      <c r="ARH146" s="207"/>
      <c r="ARI146" s="210"/>
      <c r="ARJ146" s="207"/>
      <c r="ARK146" s="207"/>
      <c r="ARL146" s="207"/>
      <c r="ARM146" s="207"/>
      <c r="ARN146" s="208"/>
      <c r="ARO146" s="207"/>
      <c r="ARP146" s="207"/>
      <c r="ARQ146" s="207"/>
      <c r="ARR146" s="207"/>
      <c r="ARS146" s="207"/>
      <c r="ART146" s="207"/>
      <c r="ARU146" s="207"/>
      <c r="ARV146" s="207"/>
      <c r="ARW146" s="207"/>
      <c r="ARX146" s="207"/>
      <c r="ARY146" s="210"/>
      <c r="ARZ146" s="207"/>
      <c r="ASA146" s="207"/>
      <c r="ASB146" s="207"/>
      <c r="ASC146" s="207"/>
      <c r="ASD146" s="208"/>
      <c r="ASE146" s="207"/>
      <c r="ASF146" s="207"/>
      <c r="ASG146" s="207"/>
      <c r="ASH146" s="207"/>
      <c r="ASI146" s="207"/>
      <c r="ASJ146" s="207"/>
      <c r="ASK146" s="207"/>
      <c r="ASL146" s="207"/>
      <c r="ASM146" s="207"/>
      <c r="ASN146" s="207"/>
      <c r="ASO146" s="210"/>
      <c r="ASP146" s="207"/>
      <c r="ASQ146" s="207"/>
      <c r="ASR146" s="207"/>
      <c r="ASS146" s="207"/>
      <c r="AST146" s="208"/>
      <c r="ASU146" s="207"/>
      <c r="ASV146" s="207"/>
      <c r="ASW146" s="207"/>
      <c r="ASX146" s="207"/>
      <c r="ASY146" s="207"/>
      <c r="ASZ146" s="207"/>
      <c r="ATA146" s="207"/>
      <c r="ATB146" s="207"/>
      <c r="ATC146" s="207"/>
      <c r="ATD146" s="207"/>
      <c r="ATE146" s="210"/>
      <c r="ATF146" s="207"/>
      <c r="ATG146" s="207"/>
      <c r="ATH146" s="207"/>
      <c r="ATI146" s="207"/>
      <c r="ATJ146" s="208"/>
      <c r="ATK146" s="207"/>
      <c r="ATL146" s="207"/>
      <c r="ATM146" s="207"/>
      <c r="ATN146" s="207"/>
      <c r="ATO146" s="207"/>
      <c r="ATP146" s="207"/>
      <c r="ATQ146" s="207"/>
      <c r="ATR146" s="207"/>
      <c r="ATS146" s="207"/>
      <c r="ATT146" s="207"/>
      <c r="ATU146" s="210"/>
      <c r="ATV146" s="207"/>
      <c r="ATW146" s="207"/>
      <c r="ATX146" s="207"/>
      <c r="ATY146" s="207"/>
      <c r="ATZ146" s="208"/>
      <c r="AUA146" s="207"/>
      <c r="AUB146" s="207"/>
      <c r="AUC146" s="207"/>
      <c r="AUD146" s="207"/>
      <c r="AUE146" s="207"/>
      <c r="AUF146" s="207"/>
      <c r="AUG146" s="207"/>
      <c r="AUH146" s="207"/>
      <c r="AUI146" s="207"/>
      <c r="AUJ146" s="207"/>
      <c r="AUK146" s="210"/>
      <c r="AUL146" s="207"/>
      <c r="AUM146" s="207"/>
      <c r="AUN146" s="207"/>
      <c r="AUO146" s="207"/>
      <c r="AUP146" s="208"/>
      <c r="AUQ146" s="207"/>
      <c r="AUR146" s="207"/>
      <c r="AUS146" s="207"/>
      <c r="AUT146" s="207"/>
      <c r="AUU146" s="207"/>
      <c r="AUV146" s="207"/>
      <c r="AUW146" s="207"/>
      <c r="AUX146" s="207"/>
      <c r="AUY146" s="207"/>
      <c r="AUZ146" s="207"/>
      <c r="AVA146" s="210"/>
      <c r="AVB146" s="207"/>
      <c r="AVC146" s="207"/>
      <c r="AVD146" s="207"/>
      <c r="AVE146" s="207"/>
      <c r="AVF146" s="208"/>
      <c r="AVG146" s="207"/>
      <c r="AVH146" s="207"/>
      <c r="AVI146" s="207"/>
      <c r="AVJ146" s="207"/>
      <c r="AVK146" s="207"/>
      <c r="AVL146" s="207"/>
      <c r="AVM146" s="207"/>
      <c r="AVN146" s="207"/>
      <c r="AVO146" s="207"/>
      <c r="AVP146" s="207"/>
      <c r="AVQ146" s="210"/>
      <c r="AVR146" s="207"/>
      <c r="AVS146" s="207"/>
      <c r="AVT146" s="207"/>
      <c r="AVU146" s="207"/>
      <c r="AVV146" s="208"/>
      <c r="AVW146" s="207"/>
      <c r="AVX146" s="207"/>
      <c r="AVY146" s="207"/>
      <c r="AVZ146" s="207"/>
      <c r="AWA146" s="207"/>
      <c r="AWB146" s="207"/>
      <c r="AWC146" s="207"/>
      <c r="AWD146" s="207"/>
      <c r="AWE146" s="207"/>
      <c r="AWF146" s="207"/>
      <c r="AWG146" s="210"/>
      <c r="AWH146" s="207"/>
      <c r="AWI146" s="207"/>
      <c r="AWJ146" s="207"/>
      <c r="AWK146" s="207"/>
      <c r="AWL146" s="208"/>
      <c r="AWM146" s="207"/>
      <c r="AWN146" s="207"/>
      <c r="AWO146" s="207"/>
      <c r="AWP146" s="207"/>
      <c r="AWQ146" s="207"/>
      <c r="AWR146" s="207"/>
      <c r="AWS146" s="207"/>
      <c r="AWT146" s="207"/>
      <c r="AWU146" s="207"/>
      <c r="AWV146" s="207"/>
      <c r="AWW146" s="210"/>
      <c r="AWX146" s="207"/>
      <c r="AWY146" s="207"/>
      <c r="AWZ146" s="207"/>
      <c r="AXA146" s="207"/>
      <c r="AXB146" s="208"/>
      <c r="AXC146" s="207"/>
      <c r="AXD146" s="207"/>
      <c r="AXE146" s="207"/>
      <c r="AXF146" s="207"/>
      <c r="AXG146" s="207"/>
      <c r="AXH146" s="207"/>
      <c r="AXI146" s="207"/>
      <c r="AXJ146" s="207"/>
      <c r="AXK146" s="207"/>
      <c r="AXL146" s="207"/>
      <c r="AXM146" s="210"/>
      <c r="AXN146" s="207"/>
      <c r="AXO146" s="207"/>
      <c r="AXP146" s="207"/>
      <c r="AXQ146" s="207"/>
      <c r="AXR146" s="208"/>
      <c r="AXS146" s="207"/>
      <c r="AXT146" s="207"/>
      <c r="AXU146" s="207"/>
      <c r="AXV146" s="207"/>
      <c r="AXW146" s="207"/>
      <c r="AXX146" s="207"/>
      <c r="AXY146" s="207"/>
      <c r="AXZ146" s="207"/>
      <c r="AYA146" s="207"/>
      <c r="AYB146" s="207"/>
      <c r="AYC146" s="210"/>
      <c r="AYD146" s="207"/>
      <c r="AYE146" s="207"/>
      <c r="AYF146" s="207"/>
      <c r="AYG146" s="207"/>
      <c r="AYH146" s="208"/>
      <c r="AYI146" s="207"/>
      <c r="AYJ146" s="207"/>
      <c r="AYK146" s="207"/>
      <c r="AYL146" s="207"/>
      <c r="AYM146" s="207"/>
      <c r="AYN146" s="207"/>
      <c r="AYO146" s="207"/>
      <c r="AYP146" s="207"/>
      <c r="AYQ146" s="207"/>
      <c r="AYR146" s="207"/>
      <c r="AYS146" s="210"/>
      <c r="AYT146" s="207"/>
      <c r="AYU146" s="207"/>
      <c r="AYV146" s="207"/>
      <c r="AYW146" s="207"/>
      <c r="AYX146" s="208"/>
      <c r="AYY146" s="207"/>
      <c r="AYZ146" s="207"/>
      <c r="AZA146" s="207"/>
      <c r="AZB146" s="207"/>
      <c r="AZC146" s="207"/>
      <c r="AZD146" s="207"/>
      <c r="AZE146" s="207"/>
      <c r="AZF146" s="207"/>
      <c r="AZG146" s="207"/>
      <c r="AZH146" s="207"/>
      <c r="AZI146" s="210"/>
      <c r="AZJ146" s="207"/>
      <c r="AZK146" s="207"/>
      <c r="AZL146" s="207"/>
      <c r="AZM146" s="207"/>
      <c r="AZN146" s="208"/>
      <c r="AZO146" s="207"/>
      <c r="AZP146" s="207"/>
      <c r="AZQ146" s="207"/>
      <c r="AZR146" s="207"/>
      <c r="AZS146" s="207"/>
      <c r="AZT146" s="207"/>
      <c r="AZU146" s="207"/>
      <c r="AZV146" s="207"/>
      <c r="AZW146" s="207"/>
      <c r="AZX146" s="207"/>
      <c r="AZY146" s="210"/>
      <c r="AZZ146" s="207"/>
      <c r="BAA146" s="207"/>
      <c r="BAB146" s="207"/>
      <c r="BAC146" s="207"/>
      <c r="BAD146" s="208"/>
      <c r="BAE146" s="207"/>
      <c r="BAF146" s="207"/>
      <c r="BAG146" s="207"/>
      <c r="BAH146" s="207"/>
      <c r="BAI146" s="207"/>
      <c r="BAJ146" s="207"/>
      <c r="BAK146" s="207"/>
      <c r="BAL146" s="207"/>
      <c r="BAM146" s="207"/>
      <c r="BAN146" s="207"/>
      <c r="BAO146" s="210"/>
      <c r="BAP146" s="207"/>
      <c r="BAQ146" s="207"/>
      <c r="BAR146" s="207"/>
      <c r="BAS146" s="207"/>
      <c r="BAT146" s="208"/>
      <c r="BAU146" s="207"/>
      <c r="BAV146" s="207"/>
      <c r="BAW146" s="207"/>
      <c r="BAX146" s="207"/>
      <c r="BAY146" s="207"/>
      <c r="BAZ146" s="207"/>
      <c r="BBA146" s="207"/>
      <c r="BBB146" s="207"/>
      <c r="BBC146" s="207"/>
      <c r="BBD146" s="207"/>
      <c r="BBE146" s="210"/>
      <c r="BBF146" s="207"/>
      <c r="BBG146" s="207"/>
      <c r="BBH146" s="207"/>
      <c r="BBI146" s="207"/>
      <c r="BBJ146" s="208"/>
      <c r="BBK146" s="207"/>
      <c r="BBL146" s="207"/>
      <c r="BBM146" s="207"/>
      <c r="BBN146" s="207"/>
      <c r="BBO146" s="207"/>
      <c r="BBP146" s="207"/>
      <c r="BBQ146" s="207"/>
      <c r="BBR146" s="207"/>
      <c r="BBS146" s="207"/>
      <c r="BBT146" s="207"/>
      <c r="BBU146" s="210"/>
      <c r="BBV146" s="207"/>
      <c r="BBW146" s="207"/>
      <c r="BBX146" s="207"/>
      <c r="BBY146" s="207"/>
      <c r="BBZ146" s="208"/>
      <c r="BCA146" s="207"/>
      <c r="BCB146" s="207"/>
      <c r="BCC146" s="207"/>
      <c r="BCD146" s="207"/>
      <c r="BCE146" s="207"/>
      <c r="BCF146" s="207"/>
      <c r="BCG146" s="207"/>
      <c r="BCH146" s="207"/>
      <c r="BCI146" s="207"/>
      <c r="BCJ146" s="207"/>
      <c r="BCK146" s="210"/>
      <c r="BCL146" s="207"/>
      <c r="BCM146" s="207"/>
      <c r="BCN146" s="207"/>
      <c r="BCO146" s="207"/>
      <c r="BCP146" s="208"/>
      <c r="BCQ146" s="207"/>
      <c r="BCR146" s="207"/>
      <c r="BCS146" s="207"/>
      <c r="BCT146" s="207"/>
      <c r="BCU146" s="207"/>
      <c r="BCV146" s="207"/>
      <c r="BCW146" s="207"/>
      <c r="BCX146" s="207"/>
      <c r="BCY146" s="207"/>
      <c r="BCZ146" s="207"/>
      <c r="BDA146" s="210"/>
      <c r="BDB146" s="207"/>
      <c r="BDC146" s="207"/>
      <c r="BDD146" s="207"/>
      <c r="BDE146" s="207"/>
      <c r="BDF146" s="208"/>
      <c r="BDG146" s="207"/>
      <c r="BDH146" s="207"/>
      <c r="BDI146" s="207"/>
      <c r="BDJ146" s="207"/>
      <c r="BDK146" s="207"/>
      <c r="BDL146" s="207"/>
      <c r="BDM146" s="207"/>
      <c r="BDN146" s="207"/>
      <c r="BDO146" s="207"/>
      <c r="BDP146" s="207"/>
      <c r="BDQ146" s="210"/>
      <c r="BDR146" s="207"/>
      <c r="BDS146" s="207"/>
      <c r="BDT146" s="207"/>
      <c r="BDU146" s="207"/>
      <c r="BDV146" s="208"/>
      <c r="BDW146" s="207"/>
      <c r="BDX146" s="207"/>
      <c r="BDY146" s="207"/>
      <c r="BDZ146" s="207"/>
      <c r="BEA146" s="207"/>
      <c r="BEB146" s="207"/>
      <c r="BEC146" s="207"/>
      <c r="BED146" s="207"/>
      <c r="BEE146" s="207"/>
      <c r="BEF146" s="207"/>
      <c r="BEG146" s="210"/>
      <c r="BEH146" s="207"/>
      <c r="BEI146" s="207"/>
      <c r="BEJ146" s="207"/>
      <c r="BEK146" s="207"/>
      <c r="BEL146" s="208"/>
      <c r="BEM146" s="207"/>
      <c r="BEN146" s="207"/>
      <c r="BEO146" s="207"/>
      <c r="BEP146" s="207"/>
      <c r="BEQ146" s="207"/>
      <c r="BER146" s="207"/>
      <c r="BES146" s="207"/>
      <c r="BET146" s="207"/>
      <c r="BEU146" s="207"/>
      <c r="BEV146" s="207"/>
      <c r="BEW146" s="210"/>
      <c r="BEX146" s="207"/>
      <c r="BEY146" s="207"/>
      <c r="BEZ146" s="207"/>
      <c r="BFA146" s="207"/>
      <c r="BFB146" s="208"/>
      <c r="BFC146" s="207"/>
      <c r="BFD146" s="207"/>
      <c r="BFE146" s="207"/>
      <c r="BFF146" s="207"/>
      <c r="BFG146" s="207"/>
      <c r="BFH146" s="207"/>
      <c r="BFI146" s="207"/>
      <c r="BFJ146" s="207"/>
      <c r="BFK146" s="207"/>
      <c r="BFL146" s="207"/>
      <c r="BFM146" s="210"/>
      <c r="BFN146" s="207"/>
      <c r="BFO146" s="207"/>
      <c r="BFP146" s="207"/>
      <c r="BFQ146" s="207"/>
      <c r="BFR146" s="208"/>
      <c r="BFS146" s="207"/>
      <c r="BFT146" s="207"/>
      <c r="BFU146" s="207"/>
      <c r="BFV146" s="207"/>
      <c r="BFW146" s="207"/>
      <c r="BFX146" s="207"/>
      <c r="BFY146" s="207"/>
      <c r="BFZ146" s="207"/>
      <c r="BGA146" s="207"/>
      <c r="BGB146" s="207"/>
      <c r="BGC146" s="210"/>
      <c r="BGD146" s="207"/>
      <c r="BGE146" s="207"/>
      <c r="BGF146" s="207"/>
      <c r="BGG146" s="207"/>
      <c r="BGH146" s="208"/>
      <c r="BGI146" s="207"/>
      <c r="BGJ146" s="207"/>
      <c r="BGK146" s="207"/>
      <c r="BGL146" s="207"/>
      <c r="BGM146" s="207"/>
      <c r="BGN146" s="207"/>
      <c r="BGO146" s="207"/>
      <c r="BGP146" s="207"/>
      <c r="BGQ146" s="207"/>
      <c r="BGR146" s="207"/>
      <c r="BGS146" s="210"/>
      <c r="BGT146" s="207"/>
      <c r="BGU146" s="207"/>
      <c r="BGV146" s="207"/>
      <c r="BGW146" s="207"/>
      <c r="BGX146" s="208"/>
      <c r="BGY146" s="207"/>
      <c r="BGZ146" s="207"/>
      <c r="BHA146" s="207"/>
      <c r="BHB146" s="207"/>
      <c r="BHC146" s="207"/>
      <c r="BHD146" s="207"/>
      <c r="BHE146" s="207"/>
      <c r="BHF146" s="207"/>
      <c r="BHG146" s="207"/>
      <c r="BHH146" s="207"/>
      <c r="BHI146" s="210"/>
      <c r="BHJ146" s="207"/>
      <c r="BHK146" s="207"/>
      <c r="BHL146" s="207"/>
      <c r="BHM146" s="207"/>
      <c r="BHN146" s="208"/>
      <c r="BHO146" s="207"/>
      <c r="BHP146" s="207"/>
      <c r="BHQ146" s="207"/>
      <c r="BHR146" s="207"/>
      <c r="BHS146" s="207"/>
      <c r="BHT146" s="207"/>
      <c r="BHU146" s="207"/>
      <c r="BHV146" s="207"/>
      <c r="BHW146" s="207"/>
      <c r="BHX146" s="207"/>
      <c r="BHY146" s="210"/>
      <c r="BHZ146" s="207"/>
      <c r="BIA146" s="207"/>
      <c r="BIB146" s="207"/>
      <c r="BIC146" s="207"/>
      <c r="BID146" s="208"/>
      <c r="BIE146" s="207"/>
      <c r="BIF146" s="207"/>
      <c r="BIG146" s="207"/>
      <c r="BIH146" s="207"/>
      <c r="BII146" s="207"/>
      <c r="BIJ146" s="207"/>
      <c r="BIK146" s="207"/>
      <c r="BIL146" s="207"/>
      <c r="BIM146" s="207"/>
      <c r="BIN146" s="207"/>
      <c r="BIO146" s="210"/>
      <c r="BIP146" s="207"/>
      <c r="BIQ146" s="207"/>
      <c r="BIR146" s="207"/>
      <c r="BIS146" s="207"/>
      <c r="BIT146" s="208"/>
      <c r="BIU146" s="207"/>
      <c r="BIV146" s="207"/>
      <c r="BIW146" s="207"/>
      <c r="BIX146" s="207"/>
      <c r="BIY146" s="207"/>
      <c r="BIZ146" s="207"/>
      <c r="BJA146" s="207"/>
      <c r="BJB146" s="207"/>
      <c r="BJC146" s="207"/>
      <c r="BJD146" s="207"/>
      <c r="BJE146" s="210"/>
      <c r="BJF146" s="207"/>
      <c r="BJG146" s="207"/>
      <c r="BJH146" s="207"/>
      <c r="BJI146" s="207"/>
      <c r="BJJ146" s="208"/>
      <c r="BJK146" s="207"/>
      <c r="BJL146" s="207"/>
      <c r="BJM146" s="207"/>
      <c r="BJN146" s="207"/>
      <c r="BJO146" s="207"/>
      <c r="BJP146" s="207"/>
      <c r="BJQ146" s="207"/>
      <c r="BJR146" s="207"/>
      <c r="BJS146" s="207"/>
      <c r="BJT146" s="207"/>
      <c r="BJU146" s="210"/>
      <c r="BJV146" s="207"/>
      <c r="BJW146" s="207"/>
      <c r="BJX146" s="207"/>
      <c r="BJY146" s="207"/>
      <c r="BJZ146" s="208"/>
      <c r="BKA146" s="207"/>
      <c r="BKB146" s="207"/>
      <c r="BKC146" s="207"/>
      <c r="BKD146" s="207"/>
      <c r="BKE146" s="207"/>
      <c r="BKF146" s="207"/>
      <c r="BKG146" s="207"/>
      <c r="BKH146" s="207"/>
      <c r="BKI146" s="207"/>
      <c r="BKJ146" s="207"/>
      <c r="BKK146" s="210"/>
      <c r="BKL146" s="207"/>
      <c r="BKM146" s="207"/>
      <c r="BKN146" s="207"/>
      <c r="BKO146" s="207"/>
      <c r="BKP146" s="208"/>
      <c r="BKQ146" s="207"/>
      <c r="BKR146" s="207"/>
      <c r="BKS146" s="207"/>
      <c r="BKT146" s="207"/>
      <c r="BKU146" s="207"/>
      <c r="BKV146" s="207"/>
      <c r="BKW146" s="207"/>
      <c r="BKX146" s="207"/>
      <c r="BKY146" s="207"/>
      <c r="BKZ146" s="207"/>
      <c r="BLA146" s="210"/>
      <c r="BLB146" s="207"/>
      <c r="BLC146" s="207"/>
      <c r="BLD146" s="207"/>
      <c r="BLE146" s="207"/>
      <c r="BLF146" s="208"/>
      <c r="BLG146" s="207"/>
      <c r="BLH146" s="207"/>
      <c r="BLI146" s="207"/>
      <c r="BLJ146" s="207"/>
      <c r="BLK146" s="207"/>
      <c r="BLL146" s="207"/>
      <c r="BLM146" s="207"/>
      <c r="BLN146" s="207"/>
      <c r="BLO146" s="207"/>
      <c r="BLP146" s="207"/>
      <c r="BLQ146" s="210"/>
      <c r="BLR146" s="207"/>
      <c r="BLS146" s="207"/>
      <c r="BLT146" s="207"/>
      <c r="BLU146" s="207"/>
      <c r="BLV146" s="208"/>
      <c r="BLW146" s="207"/>
      <c r="BLX146" s="207"/>
      <c r="BLY146" s="207"/>
      <c r="BLZ146" s="207"/>
      <c r="BMA146" s="207"/>
      <c r="BMB146" s="207"/>
      <c r="BMC146" s="207"/>
      <c r="BMD146" s="207"/>
      <c r="BME146" s="207"/>
      <c r="BMF146" s="207"/>
      <c r="BMG146" s="210"/>
      <c r="BMH146" s="207"/>
      <c r="BMI146" s="207"/>
      <c r="BMJ146" s="207"/>
      <c r="BMK146" s="207"/>
      <c r="BML146" s="208"/>
      <c r="BMM146" s="207"/>
      <c r="BMN146" s="207"/>
      <c r="BMO146" s="207"/>
      <c r="BMP146" s="207"/>
      <c r="BMQ146" s="207"/>
      <c r="BMR146" s="207"/>
      <c r="BMS146" s="207"/>
      <c r="BMT146" s="207"/>
      <c r="BMU146" s="207"/>
      <c r="BMV146" s="207"/>
      <c r="BMW146" s="210"/>
      <c r="BMX146" s="207"/>
      <c r="BMY146" s="207"/>
      <c r="BMZ146" s="207"/>
      <c r="BNA146" s="207"/>
      <c r="BNB146" s="208"/>
      <c r="BNC146" s="207"/>
      <c r="BND146" s="207"/>
      <c r="BNE146" s="207"/>
      <c r="BNF146" s="207"/>
      <c r="BNG146" s="207"/>
      <c r="BNH146" s="207"/>
      <c r="BNI146" s="207"/>
      <c r="BNJ146" s="207"/>
      <c r="BNK146" s="207"/>
      <c r="BNL146" s="207"/>
      <c r="BNM146" s="210"/>
      <c r="BNN146" s="207"/>
      <c r="BNO146" s="207"/>
      <c r="BNP146" s="207"/>
      <c r="BNQ146" s="207"/>
      <c r="BNR146" s="208"/>
      <c r="BNS146" s="207"/>
      <c r="BNT146" s="207"/>
      <c r="BNU146" s="207"/>
      <c r="BNV146" s="207"/>
      <c r="BNW146" s="207"/>
      <c r="BNX146" s="207"/>
      <c r="BNY146" s="207"/>
      <c r="BNZ146" s="207"/>
      <c r="BOA146" s="207"/>
      <c r="BOB146" s="207"/>
      <c r="BOC146" s="210"/>
      <c r="BOD146" s="207"/>
      <c r="BOE146" s="207"/>
      <c r="BOF146" s="207"/>
      <c r="BOG146" s="207"/>
      <c r="BOH146" s="208"/>
      <c r="BOI146" s="207"/>
      <c r="BOJ146" s="207"/>
      <c r="BOK146" s="207"/>
      <c r="BOL146" s="207"/>
      <c r="BOM146" s="207"/>
      <c r="BON146" s="207"/>
      <c r="BOO146" s="207"/>
      <c r="BOP146" s="207"/>
      <c r="BOQ146" s="207"/>
      <c r="BOR146" s="207"/>
      <c r="BOS146" s="210"/>
      <c r="BOT146" s="207"/>
      <c r="BOU146" s="207"/>
      <c r="BOV146" s="207"/>
      <c r="BOW146" s="207"/>
      <c r="BOX146" s="208"/>
      <c r="BOY146" s="207"/>
      <c r="BOZ146" s="207"/>
      <c r="BPA146" s="207"/>
      <c r="BPB146" s="207"/>
      <c r="BPC146" s="207"/>
      <c r="BPD146" s="207"/>
      <c r="BPE146" s="207"/>
      <c r="BPF146" s="207"/>
      <c r="BPG146" s="207"/>
      <c r="BPH146" s="207"/>
      <c r="BPI146" s="210"/>
      <c r="BPJ146" s="207"/>
      <c r="BPK146" s="207"/>
      <c r="BPL146" s="207"/>
      <c r="BPM146" s="207"/>
      <c r="BPN146" s="208"/>
      <c r="BPO146" s="207"/>
      <c r="BPP146" s="207"/>
      <c r="BPQ146" s="207"/>
      <c r="BPR146" s="207"/>
      <c r="BPS146" s="207"/>
      <c r="BPT146" s="207"/>
      <c r="BPU146" s="207"/>
      <c r="BPV146" s="207"/>
      <c r="BPW146" s="207"/>
      <c r="BPX146" s="207"/>
      <c r="BPY146" s="210"/>
      <c r="BPZ146" s="207"/>
      <c r="BQA146" s="207"/>
      <c r="BQB146" s="207"/>
      <c r="BQC146" s="207"/>
      <c r="BQD146" s="208"/>
      <c r="BQE146" s="207"/>
      <c r="BQF146" s="207"/>
      <c r="BQG146" s="207"/>
      <c r="BQH146" s="207"/>
      <c r="BQI146" s="207"/>
      <c r="BQJ146" s="207"/>
      <c r="BQK146" s="207"/>
      <c r="BQL146" s="207"/>
      <c r="BQM146" s="207"/>
      <c r="BQN146" s="207"/>
      <c r="BQO146" s="210"/>
      <c r="BQP146" s="207"/>
      <c r="BQQ146" s="207"/>
      <c r="BQR146" s="207"/>
      <c r="BQS146" s="207"/>
      <c r="BQT146" s="208"/>
      <c r="BQU146" s="207"/>
      <c r="BQV146" s="207"/>
      <c r="BQW146" s="207"/>
      <c r="BQX146" s="207"/>
      <c r="BQY146" s="207"/>
      <c r="BQZ146" s="207"/>
      <c r="BRA146" s="207"/>
      <c r="BRB146" s="207"/>
      <c r="BRC146" s="207"/>
      <c r="BRD146" s="207"/>
      <c r="BRE146" s="210"/>
      <c r="BRF146" s="207"/>
      <c r="BRG146" s="207"/>
      <c r="BRH146" s="207"/>
      <c r="BRI146" s="207"/>
      <c r="BRJ146" s="208"/>
      <c r="BRK146" s="207"/>
      <c r="BRL146" s="207"/>
      <c r="BRM146" s="207"/>
      <c r="BRN146" s="207"/>
      <c r="BRO146" s="207"/>
      <c r="BRP146" s="207"/>
      <c r="BRQ146" s="207"/>
      <c r="BRR146" s="207"/>
      <c r="BRS146" s="207"/>
      <c r="BRT146" s="207"/>
      <c r="BRU146" s="210"/>
      <c r="BRV146" s="207"/>
      <c r="BRW146" s="207"/>
      <c r="BRX146" s="207"/>
      <c r="BRY146" s="207"/>
      <c r="BRZ146" s="208"/>
      <c r="BSA146" s="207"/>
      <c r="BSB146" s="207"/>
      <c r="BSC146" s="207"/>
      <c r="BSD146" s="207"/>
      <c r="BSE146" s="207"/>
      <c r="BSF146" s="207"/>
      <c r="BSG146" s="207"/>
      <c r="BSH146" s="207"/>
      <c r="BSI146" s="207"/>
      <c r="BSJ146" s="207"/>
      <c r="BSK146" s="210"/>
      <c r="BSL146" s="207"/>
      <c r="BSM146" s="207"/>
      <c r="BSN146" s="207"/>
      <c r="BSO146" s="207"/>
      <c r="BSP146" s="208"/>
      <c r="BSQ146" s="207"/>
      <c r="BSR146" s="207"/>
      <c r="BSS146" s="207"/>
      <c r="BST146" s="207"/>
      <c r="BSU146" s="207"/>
      <c r="BSV146" s="207"/>
      <c r="BSW146" s="207"/>
      <c r="BSX146" s="207"/>
      <c r="BSY146" s="207"/>
      <c r="BSZ146" s="207"/>
      <c r="BTA146" s="210"/>
      <c r="BTB146" s="207"/>
      <c r="BTC146" s="207"/>
      <c r="BTD146" s="207"/>
      <c r="BTE146" s="207"/>
      <c r="BTF146" s="208"/>
      <c r="BTG146" s="207"/>
      <c r="BTH146" s="207"/>
      <c r="BTI146" s="207"/>
      <c r="BTJ146" s="207"/>
      <c r="BTK146" s="207"/>
      <c r="BTL146" s="207"/>
      <c r="BTM146" s="207"/>
      <c r="BTN146" s="207"/>
      <c r="BTO146" s="207"/>
      <c r="BTP146" s="207"/>
      <c r="BTQ146" s="210"/>
      <c r="BTR146" s="207"/>
      <c r="BTS146" s="207"/>
      <c r="BTT146" s="207"/>
      <c r="BTU146" s="207"/>
      <c r="BTV146" s="208"/>
      <c r="BTW146" s="207"/>
      <c r="BTX146" s="207"/>
      <c r="BTY146" s="207"/>
      <c r="BTZ146" s="207"/>
      <c r="BUA146" s="207"/>
      <c r="BUB146" s="207"/>
      <c r="BUC146" s="207"/>
      <c r="BUD146" s="207"/>
      <c r="BUE146" s="207"/>
      <c r="BUF146" s="207"/>
      <c r="BUG146" s="210"/>
      <c r="BUH146" s="207"/>
      <c r="BUI146" s="207"/>
      <c r="BUJ146" s="207"/>
      <c r="BUK146" s="207"/>
      <c r="BUL146" s="208"/>
      <c r="BUM146" s="207"/>
      <c r="BUN146" s="207"/>
      <c r="BUO146" s="207"/>
      <c r="BUP146" s="207"/>
      <c r="BUQ146" s="207"/>
      <c r="BUR146" s="207"/>
      <c r="BUS146" s="207"/>
      <c r="BUT146" s="207"/>
      <c r="BUU146" s="207"/>
      <c r="BUV146" s="207"/>
      <c r="BUW146" s="210"/>
      <c r="BUX146" s="207"/>
      <c r="BUY146" s="207"/>
      <c r="BUZ146" s="207"/>
      <c r="BVA146" s="207"/>
      <c r="BVB146" s="208"/>
      <c r="BVC146" s="207"/>
      <c r="BVD146" s="207"/>
      <c r="BVE146" s="207"/>
      <c r="BVF146" s="207"/>
      <c r="BVG146" s="207"/>
      <c r="BVH146" s="207"/>
      <c r="BVI146" s="207"/>
      <c r="BVJ146" s="207"/>
      <c r="BVK146" s="207"/>
      <c r="BVL146" s="207"/>
      <c r="BVM146" s="210"/>
      <c r="BVN146" s="207"/>
      <c r="BVO146" s="207"/>
      <c r="BVP146" s="207"/>
      <c r="BVQ146" s="207"/>
      <c r="BVR146" s="208"/>
      <c r="BVS146" s="207"/>
      <c r="BVT146" s="207"/>
      <c r="BVU146" s="207"/>
      <c r="BVV146" s="207"/>
      <c r="BVW146" s="207"/>
      <c r="BVX146" s="207"/>
      <c r="BVY146" s="207"/>
      <c r="BVZ146" s="207"/>
      <c r="BWA146" s="207"/>
      <c r="BWB146" s="207"/>
      <c r="BWC146" s="210"/>
      <c r="BWD146" s="207"/>
      <c r="BWE146" s="207"/>
      <c r="BWF146" s="207"/>
      <c r="BWG146" s="207"/>
      <c r="BWH146" s="208"/>
      <c r="BWI146" s="207"/>
      <c r="BWJ146" s="207"/>
      <c r="BWK146" s="207"/>
      <c r="BWL146" s="207"/>
      <c r="BWM146" s="207"/>
      <c r="BWN146" s="207"/>
      <c r="BWO146" s="207"/>
      <c r="BWP146" s="207"/>
      <c r="BWQ146" s="207"/>
      <c r="BWR146" s="207"/>
      <c r="BWS146" s="210"/>
      <c r="BWT146" s="207"/>
      <c r="BWU146" s="207"/>
      <c r="BWV146" s="207"/>
      <c r="BWW146" s="207"/>
      <c r="BWX146" s="208"/>
      <c r="BWY146" s="207"/>
      <c r="BWZ146" s="207"/>
      <c r="BXA146" s="207"/>
      <c r="BXB146" s="207"/>
      <c r="BXC146" s="207"/>
      <c r="BXD146" s="207"/>
      <c r="BXE146" s="207"/>
      <c r="BXF146" s="207"/>
      <c r="BXG146" s="207"/>
      <c r="BXH146" s="207"/>
      <c r="BXI146" s="210"/>
      <c r="BXJ146" s="207"/>
      <c r="BXK146" s="207"/>
      <c r="BXL146" s="207"/>
      <c r="BXM146" s="207"/>
      <c r="BXN146" s="208"/>
      <c r="BXO146" s="207"/>
      <c r="BXP146" s="207"/>
      <c r="BXQ146" s="207"/>
      <c r="BXR146" s="207"/>
      <c r="BXS146" s="207"/>
      <c r="BXT146" s="207"/>
      <c r="BXU146" s="207"/>
      <c r="BXV146" s="207"/>
      <c r="BXW146" s="207"/>
      <c r="BXX146" s="207"/>
      <c r="BXY146" s="210"/>
      <c r="BXZ146" s="207"/>
      <c r="BYA146" s="207"/>
      <c r="BYB146" s="207"/>
      <c r="BYC146" s="207"/>
      <c r="BYD146" s="208"/>
      <c r="BYE146" s="207"/>
      <c r="BYF146" s="207"/>
      <c r="BYG146" s="207"/>
      <c r="BYH146" s="207"/>
      <c r="BYI146" s="207"/>
      <c r="BYJ146" s="207"/>
      <c r="BYK146" s="207"/>
      <c r="BYL146" s="207"/>
      <c r="BYM146" s="207"/>
      <c r="BYN146" s="207"/>
      <c r="BYO146" s="210"/>
      <c r="BYP146" s="207"/>
      <c r="BYQ146" s="207"/>
      <c r="BYR146" s="207"/>
      <c r="BYS146" s="207"/>
      <c r="BYT146" s="208"/>
      <c r="BYU146" s="207"/>
      <c r="BYV146" s="207"/>
      <c r="BYW146" s="207"/>
      <c r="BYX146" s="207"/>
      <c r="BYY146" s="207"/>
      <c r="BYZ146" s="207"/>
      <c r="BZA146" s="207"/>
      <c r="BZB146" s="207"/>
      <c r="BZC146" s="207"/>
      <c r="BZD146" s="207"/>
      <c r="BZE146" s="210"/>
      <c r="BZF146" s="207"/>
      <c r="BZG146" s="207"/>
      <c r="BZH146" s="207"/>
      <c r="BZI146" s="207"/>
      <c r="BZJ146" s="208"/>
      <c r="BZK146" s="207"/>
      <c r="BZL146" s="207"/>
      <c r="BZM146" s="207"/>
      <c r="BZN146" s="207"/>
      <c r="BZO146" s="207"/>
      <c r="BZP146" s="207"/>
      <c r="BZQ146" s="207"/>
      <c r="BZR146" s="207"/>
      <c r="BZS146" s="207"/>
      <c r="BZT146" s="207"/>
      <c r="BZU146" s="210"/>
      <c r="BZV146" s="207"/>
      <c r="BZW146" s="207"/>
      <c r="BZX146" s="207"/>
      <c r="BZY146" s="207"/>
      <c r="BZZ146" s="208"/>
      <c r="CAA146" s="207"/>
      <c r="CAB146" s="207"/>
      <c r="CAC146" s="207"/>
      <c r="CAD146" s="207"/>
      <c r="CAE146" s="207"/>
      <c r="CAF146" s="207"/>
      <c r="CAG146" s="207"/>
      <c r="CAH146" s="207"/>
      <c r="CAI146" s="207"/>
      <c r="CAJ146" s="207"/>
      <c r="CAK146" s="210"/>
      <c r="CAL146" s="207"/>
      <c r="CAM146" s="207"/>
      <c r="CAN146" s="207"/>
      <c r="CAO146" s="207"/>
      <c r="CAP146" s="208"/>
      <c r="CAQ146" s="207"/>
      <c r="CAR146" s="207"/>
      <c r="CAS146" s="207"/>
      <c r="CAT146" s="207"/>
      <c r="CAU146" s="207"/>
      <c r="CAV146" s="207"/>
      <c r="CAW146" s="207"/>
      <c r="CAX146" s="207"/>
      <c r="CAY146" s="207"/>
      <c r="CAZ146" s="207"/>
      <c r="CBA146" s="210"/>
      <c r="CBB146" s="207"/>
      <c r="CBC146" s="207"/>
      <c r="CBD146" s="207"/>
      <c r="CBE146" s="207"/>
      <c r="CBF146" s="208"/>
      <c r="CBG146" s="207"/>
      <c r="CBH146" s="207"/>
      <c r="CBI146" s="207"/>
      <c r="CBJ146" s="207"/>
      <c r="CBK146" s="207"/>
      <c r="CBL146" s="207"/>
      <c r="CBM146" s="207"/>
      <c r="CBN146" s="207"/>
      <c r="CBO146" s="207"/>
      <c r="CBP146" s="207"/>
      <c r="CBQ146" s="210"/>
      <c r="CBR146" s="207"/>
      <c r="CBS146" s="207"/>
      <c r="CBT146" s="207"/>
      <c r="CBU146" s="207"/>
      <c r="CBV146" s="208"/>
      <c r="CBW146" s="207"/>
      <c r="CBX146" s="207"/>
      <c r="CBY146" s="207"/>
      <c r="CBZ146" s="207"/>
      <c r="CCA146" s="207"/>
      <c r="CCB146" s="207"/>
      <c r="CCC146" s="207"/>
      <c r="CCD146" s="207"/>
      <c r="CCE146" s="207"/>
      <c r="CCF146" s="207"/>
      <c r="CCG146" s="210"/>
      <c r="CCH146" s="207"/>
      <c r="CCI146" s="207"/>
      <c r="CCJ146" s="207"/>
      <c r="CCK146" s="207"/>
      <c r="CCL146" s="208"/>
      <c r="CCM146" s="207"/>
      <c r="CCN146" s="207"/>
      <c r="CCO146" s="207"/>
      <c r="CCP146" s="207"/>
      <c r="CCQ146" s="207"/>
      <c r="CCR146" s="207"/>
      <c r="CCS146" s="207"/>
      <c r="CCT146" s="207"/>
      <c r="CCU146" s="207"/>
      <c r="CCV146" s="207"/>
      <c r="CCW146" s="210"/>
      <c r="CCX146" s="207"/>
      <c r="CCY146" s="207"/>
      <c r="CCZ146" s="207"/>
      <c r="CDA146" s="207"/>
      <c r="CDB146" s="208"/>
      <c r="CDC146" s="207"/>
      <c r="CDD146" s="207"/>
      <c r="CDE146" s="207"/>
      <c r="CDF146" s="207"/>
      <c r="CDG146" s="207"/>
      <c r="CDH146" s="207"/>
      <c r="CDI146" s="207"/>
      <c r="CDJ146" s="207"/>
      <c r="CDK146" s="207"/>
      <c r="CDL146" s="207"/>
      <c r="CDM146" s="210"/>
      <c r="CDN146" s="207"/>
      <c r="CDO146" s="207"/>
      <c r="CDP146" s="207"/>
      <c r="CDQ146" s="207"/>
      <c r="CDR146" s="208"/>
      <c r="CDS146" s="207"/>
      <c r="CDT146" s="207"/>
      <c r="CDU146" s="207"/>
      <c r="CDV146" s="207"/>
      <c r="CDW146" s="207"/>
      <c r="CDX146" s="207"/>
      <c r="CDY146" s="207"/>
      <c r="CDZ146" s="207"/>
      <c r="CEA146" s="207"/>
      <c r="CEB146" s="207"/>
      <c r="CEC146" s="210"/>
      <c r="CED146" s="207"/>
      <c r="CEE146" s="207"/>
      <c r="CEF146" s="207"/>
      <c r="CEG146" s="207"/>
      <c r="CEH146" s="208"/>
      <c r="CEI146" s="207"/>
      <c r="CEJ146" s="207"/>
      <c r="CEK146" s="207"/>
      <c r="CEL146" s="207"/>
      <c r="CEM146" s="207"/>
      <c r="CEN146" s="207"/>
      <c r="CEO146" s="207"/>
      <c r="CEP146" s="207"/>
      <c r="CEQ146" s="207"/>
      <c r="CER146" s="207"/>
      <c r="CES146" s="210"/>
      <c r="CET146" s="207"/>
      <c r="CEU146" s="207"/>
      <c r="CEV146" s="207"/>
      <c r="CEW146" s="207"/>
      <c r="CEX146" s="208"/>
      <c r="CEY146" s="207"/>
      <c r="CEZ146" s="207"/>
      <c r="CFA146" s="207"/>
      <c r="CFB146" s="207"/>
      <c r="CFC146" s="207"/>
      <c r="CFD146" s="207"/>
      <c r="CFE146" s="207"/>
      <c r="CFF146" s="207"/>
      <c r="CFG146" s="207"/>
      <c r="CFH146" s="207"/>
      <c r="CFI146" s="210"/>
      <c r="CFJ146" s="207"/>
      <c r="CFK146" s="207"/>
      <c r="CFL146" s="207"/>
      <c r="CFM146" s="207"/>
      <c r="CFN146" s="208"/>
      <c r="CFO146" s="207"/>
      <c r="CFP146" s="207"/>
      <c r="CFQ146" s="207"/>
      <c r="CFR146" s="207"/>
      <c r="CFS146" s="207"/>
      <c r="CFT146" s="207"/>
      <c r="CFU146" s="207"/>
      <c r="CFV146" s="207"/>
      <c r="CFW146" s="207"/>
      <c r="CFX146" s="207"/>
      <c r="CFY146" s="210"/>
      <c r="CFZ146" s="207"/>
      <c r="CGA146" s="207"/>
      <c r="CGB146" s="207"/>
      <c r="CGC146" s="207"/>
      <c r="CGD146" s="208"/>
      <c r="CGE146" s="207"/>
      <c r="CGF146" s="207"/>
      <c r="CGG146" s="207"/>
      <c r="CGH146" s="207"/>
      <c r="CGI146" s="207"/>
      <c r="CGJ146" s="207"/>
      <c r="CGK146" s="207"/>
      <c r="CGL146" s="207"/>
      <c r="CGM146" s="207"/>
      <c r="CGN146" s="207"/>
      <c r="CGO146" s="210"/>
      <c r="CGP146" s="207"/>
      <c r="CGQ146" s="207"/>
      <c r="CGR146" s="207"/>
      <c r="CGS146" s="207"/>
      <c r="CGT146" s="208"/>
      <c r="CGU146" s="207"/>
      <c r="CGV146" s="207"/>
      <c r="CGW146" s="207"/>
      <c r="CGX146" s="207"/>
      <c r="CGY146" s="207"/>
      <c r="CGZ146" s="207"/>
      <c r="CHA146" s="207"/>
      <c r="CHB146" s="207"/>
      <c r="CHC146" s="207"/>
      <c r="CHD146" s="207"/>
      <c r="CHE146" s="210"/>
      <c r="CHF146" s="207"/>
      <c r="CHG146" s="207"/>
      <c r="CHH146" s="207"/>
      <c r="CHI146" s="207"/>
      <c r="CHJ146" s="208"/>
      <c r="CHK146" s="207"/>
      <c r="CHL146" s="207"/>
      <c r="CHM146" s="207"/>
      <c r="CHN146" s="207"/>
      <c r="CHO146" s="207"/>
      <c r="CHP146" s="207"/>
      <c r="CHQ146" s="207"/>
      <c r="CHR146" s="207"/>
      <c r="CHS146" s="207"/>
      <c r="CHT146" s="207"/>
      <c r="CHU146" s="210"/>
      <c r="CHV146" s="207"/>
      <c r="CHW146" s="207"/>
      <c r="CHX146" s="207"/>
      <c r="CHY146" s="207"/>
      <c r="CHZ146" s="208"/>
      <c r="CIA146" s="207"/>
      <c r="CIB146" s="207"/>
      <c r="CIC146" s="207"/>
      <c r="CID146" s="207"/>
      <c r="CIE146" s="207"/>
      <c r="CIF146" s="207"/>
      <c r="CIG146" s="207"/>
      <c r="CIH146" s="207"/>
      <c r="CII146" s="207"/>
      <c r="CIJ146" s="207"/>
      <c r="CIK146" s="210"/>
      <c r="CIL146" s="207"/>
      <c r="CIM146" s="207"/>
      <c r="CIN146" s="207"/>
      <c r="CIO146" s="207"/>
      <c r="CIP146" s="208"/>
      <c r="CIQ146" s="207"/>
      <c r="CIR146" s="207"/>
      <c r="CIS146" s="207"/>
      <c r="CIT146" s="207"/>
      <c r="CIU146" s="207"/>
      <c r="CIV146" s="207"/>
      <c r="CIW146" s="207"/>
      <c r="CIX146" s="207"/>
      <c r="CIY146" s="207"/>
      <c r="CIZ146" s="207"/>
      <c r="CJA146" s="210"/>
      <c r="CJB146" s="207"/>
      <c r="CJC146" s="207"/>
      <c r="CJD146" s="207"/>
      <c r="CJE146" s="207"/>
      <c r="CJF146" s="208"/>
      <c r="CJG146" s="207"/>
      <c r="CJH146" s="207"/>
      <c r="CJI146" s="207"/>
      <c r="CJJ146" s="207"/>
      <c r="CJK146" s="207"/>
      <c r="CJL146" s="207"/>
      <c r="CJM146" s="207"/>
      <c r="CJN146" s="207"/>
      <c r="CJO146" s="207"/>
      <c r="CJP146" s="207"/>
      <c r="CJQ146" s="210"/>
      <c r="CJR146" s="207"/>
      <c r="CJS146" s="207"/>
      <c r="CJT146" s="207"/>
      <c r="CJU146" s="207"/>
      <c r="CJV146" s="208"/>
      <c r="CJW146" s="207"/>
      <c r="CJX146" s="207"/>
      <c r="CJY146" s="207"/>
      <c r="CJZ146" s="207"/>
      <c r="CKA146" s="207"/>
      <c r="CKB146" s="207"/>
      <c r="CKC146" s="207"/>
      <c r="CKD146" s="207"/>
      <c r="CKE146" s="207"/>
      <c r="CKF146" s="207"/>
      <c r="CKG146" s="210"/>
      <c r="CKH146" s="207"/>
      <c r="CKI146" s="207"/>
      <c r="CKJ146" s="207"/>
      <c r="CKK146" s="207"/>
      <c r="CKL146" s="208"/>
      <c r="CKM146" s="207"/>
      <c r="CKN146" s="207"/>
      <c r="CKO146" s="207"/>
      <c r="CKP146" s="207"/>
      <c r="CKQ146" s="207"/>
      <c r="CKR146" s="207"/>
      <c r="CKS146" s="207"/>
      <c r="CKT146" s="207"/>
      <c r="CKU146" s="207"/>
      <c r="CKV146" s="207"/>
      <c r="CKW146" s="210"/>
      <c r="CKX146" s="207"/>
      <c r="CKY146" s="207"/>
      <c r="CKZ146" s="207"/>
      <c r="CLA146" s="207"/>
      <c r="CLB146" s="208"/>
      <c r="CLC146" s="207"/>
      <c r="CLD146" s="207"/>
      <c r="CLE146" s="207"/>
      <c r="CLF146" s="207"/>
      <c r="CLG146" s="207"/>
      <c r="CLH146" s="207"/>
      <c r="CLI146" s="207"/>
      <c r="CLJ146" s="207"/>
      <c r="CLK146" s="207"/>
      <c r="CLL146" s="207"/>
      <c r="CLM146" s="210"/>
      <c r="CLN146" s="207"/>
      <c r="CLO146" s="207"/>
      <c r="CLP146" s="207"/>
      <c r="CLQ146" s="207"/>
      <c r="CLR146" s="208"/>
      <c r="CLS146" s="207"/>
      <c r="CLT146" s="207"/>
      <c r="CLU146" s="207"/>
      <c r="CLV146" s="207"/>
      <c r="CLW146" s="207"/>
      <c r="CLX146" s="207"/>
      <c r="CLY146" s="207"/>
      <c r="CLZ146" s="207"/>
      <c r="CMA146" s="207"/>
      <c r="CMB146" s="207"/>
      <c r="CMC146" s="210"/>
      <c r="CMD146" s="207"/>
      <c r="CME146" s="207"/>
      <c r="CMF146" s="207"/>
      <c r="CMG146" s="207"/>
      <c r="CMH146" s="208"/>
      <c r="CMI146" s="207"/>
      <c r="CMJ146" s="207"/>
      <c r="CMK146" s="207"/>
      <c r="CML146" s="207"/>
      <c r="CMM146" s="207"/>
      <c r="CMN146" s="207"/>
      <c r="CMO146" s="207"/>
      <c r="CMP146" s="207"/>
      <c r="CMQ146" s="207"/>
      <c r="CMR146" s="207"/>
      <c r="CMS146" s="210"/>
      <c r="CMT146" s="207"/>
      <c r="CMU146" s="207"/>
      <c r="CMV146" s="207"/>
      <c r="CMW146" s="207"/>
      <c r="CMX146" s="208"/>
      <c r="CMY146" s="207"/>
      <c r="CMZ146" s="207"/>
      <c r="CNA146" s="207"/>
      <c r="CNB146" s="207"/>
      <c r="CNC146" s="207"/>
      <c r="CND146" s="207"/>
      <c r="CNE146" s="207"/>
      <c r="CNF146" s="207"/>
      <c r="CNG146" s="207"/>
      <c r="CNH146" s="207"/>
      <c r="CNI146" s="210"/>
      <c r="CNJ146" s="207"/>
      <c r="CNK146" s="207"/>
      <c r="CNL146" s="207"/>
      <c r="CNM146" s="207"/>
      <c r="CNN146" s="208"/>
      <c r="CNO146" s="207"/>
      <c r="CNP146" s="207"/>
      <c r="CNQ146" s="207"/>
      <c r="CNR146" s="207"/>
      <c r="CNS146" s="207"/>
      <c r="CNT146" s="207"/>
      <c r="CNU146" s="207"/>
      <c r="CNV146" s="207"/>
      <c r="CNW146" s="207"/>
      <c r="CNX146" s="207"/>
      <c r="CNY146" s="210"/>
      <c r="CNZ146" s="207"/>
      <c r="COA146" s="207"/>
      <c r="COB146" s="207"/>
      <c r="COC146" s="207"/>
      <c r="COD146" s="208"/>
      <c r="COE146" s="207"/>
      <c r="COF146" s="207"/>
      <c r="COG146" s="207"/>
      <c r="COH146" s="207"/>
      <c r="COI146" s="207"/>
      <c r="COJ146" s="207"/>
      <c r="COK146" s="207"/>
      <c r="COL146" s="207"/>
      <c r="COM146" s="207"/>
      <c r="CON146" s="207"/>
      <c r="COO146" s="210"/>
      <c r="COP146" s="207"/>
      <c r="COQ146" s="207"/>
      <c r="COR146" s="207"/>
      <c r="COS146" s="207"/>
      <c r="COT146" s="208"/>
      <c r="COU146" s="207"/>
      <c r="COV146" s="207"/>
      <c r="COW146" s="207"/>
      <c r="COX146" s="207"/>
      <c r="COY146" s="207"/>
      <c r="COZ146" s="207"/>
      <c r="CPA146" s="207"/>
      <c r="CPB146" s="207"/>
      <c r="CPC146" s="207"/>
      <c r="CPD146" s="207"/>
      <c r="CPE146" s="210"/>
      <c r="CPF146" s="207"/>
      <c r="CPG146" s="207"/>
      <c r="CPH146" s="207"/>
      <c r="CPI146" s="207"/>
      <c r="CPJ146" s="208"/>
      <c r="CPK146" s="207"/>
      <c r="CPL146" s="207"/>
      <c r="CPM146" s="207"/>
      <c r="CPN146" s="207"/>
      <c r="CPO146" s="207"/>
      <c r="CPP146" s="207"/>
      <c r="CPQ146" s="207"/>
      <c r="CPR146" s="207"/>
      <c r="CPS146" s="207"/>
      <c r="CPT146" s="207"/>
      <c r="CPU146" s="210"/>
      <c r="CPV146" s="207"/>
      <c r="CPW146" s="207"/>
      <c r="CPX146" s="207"/>
      <c r="CPY146" s="207"/>
      <c r="CPZ146" s="208"/>
      <c r="CQA146" s="207"/>
      <c r="CQB146" s="207"/>
      <c r="CQC146" s="207"/>
      <c r="CQD146" s="207"/>
      <c r="CQE146" s="207"/>
      <c r="CQF146" s="207"/>
      <c r="CQG146" s="207"/>
      <c r="CQH146" s="207"/>
      <c r="CQI146" s="207"/>
      <c r="CQJ146" s="207"/>
      <c r="CQK146" s="210"/>
      <c r="CQL146" s="207"/>
      <c r="CQM146" s="207"/>
      <c r="CQN146" s="207"/>
      <c r="CQO146" s="207"/>
      <c r="CQP146" s="208"/>
      <c r="CQQ146" s="207"/>
      <c r="CQR146" s="207"/>
      <c r="CQS146" s="207"/>
      <c r="CQT146" s="207"/>
      <c r="CQU146" s="207"/>
      <c r="CQV146" s="207"/>
      <c r="CQW146" s="207"/>
      <c r="CQX146" s="207"/>
      <c r="CQY146" s="207"/>
      <c r="CQZ146" s="207"/>
      <c r="CRA146" s="210"/>
      <c r="CRB146" s="207"/>
      <c r="CRC146" s="207"/>
      <c r="CRD146" s="207"/>
      <c r="CRE146" s="207"/>
      <c r="CRF146" s="208"/>
      <c r="CRG146" s="207"/>
      <c r="CRH146" s="207"/>
      <c r="CRI146" s="207"/>
      <c r="CRJ146" s="207"/>
      <c r="CRK146" s="207"/>
      <c r="CRL146" s="207"/>
      <c r="CRM146" s="207"/>
      <c r="CRN146" s="207"/>
      <c r="CRO146" s="207"/>
      <c r="CRP146" s="207"/>
      <c r="CRQ146" s="210"/>
      <c r="CRR146" s="207"/>
      <c r="CRS146" s="207"/>
      <c r="CRT146" s="207"/>
      <c r="CRU146" s="207"/>
      <c r="CRV146" s="208"/>
      <c r="CRW146" s="207"/>
      <c r="CRX146" s="207"/>
      <c r="CRY146" s="207"/>
      <c r="CRZ146" s="207"/>
      <c r="CSA146" s="207"/>
      <c r="CSB146" s="207"/>
      <c r="CSC146" s="207"/>
      <c r="CSD146" s="207"/>
      <c r="CSE146" s="207"/>
      <c r="CSF146" s="207"/>
      <c r="CSG146" s="210"/>
      <c r="CSH146" s="207"/>
      <c r="CSI146" s="207"/>
      <c r="CSJ146" s="207"/>
      <c r="CSK146" s="207"/>
      <c r="CSL146" s="208"/>
      <c r="CSM146" s="207"/>
      <c r="CSN146" s="207"/>
      <c r="CSO146" s="207"/>
      <c r="CSP146" s="207"/>
      <c r="CSQ146" s="207"/>
      <c r="CSR146" s="207"/>
      <c r="CSS146" s="207"/>
      <c r="CST146" s="207"/>
      <c r="CSU146" s="207"/>
      <c r="CSV146" s="207"/>
      <c r="CSW146" s="210"/>
      <c r="CSX146" s="207"/>
      <c r="CSY146" s="207"/>
      <c r="CSZ146" s="207"/>
      <c r="CTA146" s="207"/>
      <c r="CTB146" s="208"/>
      <c r="CTC146" s="207"/>
      <c r="CTD146" s="207"/>
      <c r="CTE146" s="207"/>
      <c r="CTF146" s="207"/>
      <c r="CTG146" s="207"/>
      <c r="CTH146" s="207"/>
      <c r="CTI146" s="207"/>
      <c r="CTJ146" s="207"/>
      <c r="CTK146" s="207"/>
      <c r="CTL146" s="207"/>
      <c r="CTM146" s="210"/>
      <c r="CTN146" s="207"/>
      <c r="CTO146" s="207"/>
      <c r="CTP146" s="207"/>
      <c r="CTQ146" s="207"/>
      <c r="CTR146" s="208"/>
      <c r="CTS146" s="207"/>
      <c r="CTT146" s="207"/>
      <c r="CTU146" s="207"/>
      <c r="CTV146" s="207"/>
      <c r="CTW146" s="207"/>
      <c r="CTX146" s="207"/>
      <c r="CTY146" s="207"/>
      <c r="CTZ146" s="207"/>
      <c r="CUA146" s="207"/>
      <c r="CUB146" s="207"/>
      <c r="CUC146" s="210"/>
      <c r="CUD146" s="207"/>
      <c r="CUE146" s="207"/>
      <c r="CUF146" s="207"/>
      <c r="CUG146" s="207"/>
      <c r="CUH146" s="208"/>
      <c r="CUI146" s="207"/>
      <c r="CUJ146" s="207"/>
      <c r="CUK146" s="207"/>
      <c r="CUL146" s="207"/>
      <c r="CUM146" s="207"/>
      <c r="CUN146" s="207"/>
      <c r="CUO146" s="207"/>
      <c r="CUP146" s="207"/>
      <c r="CUQ146" s="207"/>
      <c r="CUR146" s="207"/>
      <c r="CUS146" s="210"/>
      <c r="CUT146" s="207"/>
      <c r="CUU146" s="207"/>
      <c r="CUV146" s="207"/>
      <c r="CUW146" s="207"/>
      <c r="CUX146" s="208"/>
      <c r="CUY146" s="207"/>
      <c r="CUZ146" s="207"/>
      <c r="CVA146" s="207"/>
      <c r="CVB146" s="207"/>
      <c r="CVC146" s="207"/>
      <c r="CVD146" s="207"/>
      <c r="CVE146" s="207"/>
      <c r="CVF146" s="207"/>
      <c r="CVG146" s="207"/>
      <c r="CVH146" s="207"/>
      <c r="CVI146" s="210"/>
      <c r="CVJ146" s="207"/>
      <c r="CVK146" s="207"/>
      <c r="CVL146" s="207"/>
      <c r="CVM146" s="207"/>
      <c r="CVN146" s="208"/>
      <c r="CVO146" s="207"/>
      <c r="CVP146" s="207"/>
      <c r="CVQ146" s="207"/>
      <c r="CVR146" s="207"/>
      <c r="CVS146" s="207"/>
      <c r="CVT146" s="207"/>
      <c r="CVU146" s="207"/>
      <c r="CVV146" s="207"/>
      <c r="CVW146" s="207"/>
      <c r="CVX146" s="207"/>
      <c r="CVY146" s="210"/>
      <c r="CVZ146" s="207"/>
      <c r="CWA146" s="207"/>
      <c r="CWB146" s="207"/>
      <c r="CWC146" s="207"/>
      <c r="CWD146" s="208"/>
      <c r="CWE146" s="207"/>
      <c r="CWF146" s="207"/>
      <c r="CWG146" s="207"/>
      <c r="CWH146" s="207"/>
      <c r="CWI146" s="207"/>
      <c r="CWJ146" s="207"/>
      <c r="CWK146" s="207"/>
      <c r="CWL146" s="207"/>
      <c r="CWM146" s="207"/>
      <c r="CWN146" s="207"/>
      <c r="CWO146" s="210"/>
      <c r="CWP146" s="207"/>
      <c r="CWQ146" s="207"/>
      <c r="CWR146" s="207"/>
      <c r="CWS146" s="207"/>
      <c r="CWT146" s="208"/>
      <c r="CWU146" s="207"/>
      <c r="CWV146" s="207"/>
      <c r="CWW146" s="207"/>
      <c r="CWX146" s="207"/>
      <c r="CWY146" s="207"/>
      <c r="CWZ146" s="207"/>
      <c r="CXA146" s="207"/>
      <c r="CXB146" s="207"/>
      <c r="CXC146" s="207"/>
      <c r="CXD146" s="207"/>
      <c r="CXE146" s="210"/>
      <c r="CXF146" s="207"/>
      <c r="CXG146" s="207"/>
      <c r="CXH146" s="207"/>
      <c r="CXI146" s="207"/>
      <c r="CXJ146" s="208"/>
      <c r="CXK146" s="207"/>
      <c r="CXL146" s="207"/>
      <c r="CXM146" s="207"/>
      <c r="CXN146" s="207"/>
      <c r="CXO146" s="207"/>
      <c r="CXP146" s="207"/>
      <c r="CXQ146" s="207"/>
      <c r="CXR146" s="207"/>
      <c r="CXS146" s="207"/>
      <c r="CXT146" s="207"/>
      <c r="CXU146" s="210"/>
      <c r="CXV146" s="207"/>
      <c r="CXW146" s="207"/>
      <c r="CXX146" s="207"/>
      <c r="CXY146" s="207"/>
      <c r="CXZ146" s="208"/>
      <c r="CYA146" s="207"/>
      <c r="CYB146" s="207"/>
      <c r="CYC146" s="207"/>
      <c r="CYD146" s="207"/>
      <c r="CYE146" s="207"/>
      <c r="CYF146" s="207"/>
      <c r="CYG146" s="207"/>
      <c r="CYH146" s="207"/>
      <c r="CYI146" s="207"/>
      <c r="CYJ146" s="207"/>
      <c r="CYK146" s="210"/>
      <c r="CYL146" s="207"/>
      <c r="CYM146" s="207"/>
      <c r="CYN146" s="207"/>
      <c r="CYO146" s="207"/>
      <c r="CYP146" s="208"/>
      <c r="CYQ146" s="207"/>
      <c r="CYR146" s="207"/>
      <c r="CYS146" s="207"/>
      <c r="CYT146" s="207"/>
      <c r="CYU146" s="207"/>
      <c r="CYV146" s="207"/>
      <c r="CYW146" s="207"/>
      <c r="CYX146" s="207"/>
      <c r="CYY146" s="207"/>
      <c r="CYZ146" s="207"/>
      <c r="CZA146" s="210"/>
      <c r="CZB146" s="207"/>
      <c r="CZC146" s="207"/>
      <c r="CZD146" s="207"/>
      <c r="CZE146" s="207"/>
      <c r="CZF146" s="208"/>
      <c r="CZG146" s="207"/>
      <c r="CZH146" s="207"/>
      <c r="CZI146" s="207"/>
      <c r="CZJ146" s="207"/>
      <c r="CZK146" s="207"/>
      <c r="CZL146" s="207"/>
      <c r="CZM146" s="207"/>
      <c r="CZN146" s="207"/>
      <c r="CZO146" s="207"/>
      <c r="CZP146" s="207"/>
      <c r="CZQ146" s="210"/>
      <c r="CZR146" s="207"/>
      <c r="CZS146" s="207"/>
      <c r="CZT146" s="207"/>
      <c r="CZU146" s="207"/>
      <c r="CZV146" s="208"/>
      <c r="CZW146" s="207"/>
      <c r="CZX146" s="207"/>
      <c r="CZY146" s="207"/>
      <c r="CZZ146" s="207"/>
      <c r="DAA146" s="207"/>
      <c r="DAB146" s="207"/>
      <c r="DAC146" s="207"/>
      <c r="DAD146" s="207"/>
      <c r="DAE146" s="207"/>
      <c r="DAF146" s="207"/>
      <c r="DAG146" s="210"/>
      <c r="DAH146" s="207"/>
      <c r="DAI146" s="207"/>
      <c r="DAJ146" s="207"/>
      <c r="DAK146" s="207"/>
      <c r="DAL146" s="208"/>
      <c r="DAM146" s="207"/>
      <c r="DAN146" s="207"/>
      <c r="DAO146" s="207"/>
      <c r="DAP146" s="207"/>
      <c r="DAQ146" s="207"/>
      <c r="DAR146" s="207"/>
      <c r="DAS146" s="207"/>
      <c r="DAT146" s="207"/>
      <c r="DAU146" s="207"/>
      <c r="DAV146" s="207"/>
      <c r="DAW146" s="210"/>
      <c r="DAX146" s="207"/>
      <c r="DAY146" s="207"/>
      <c r="DAZ146" s="207"/>
      <c r="DBA146" s="207"/>
      <c r="DBB146" s="208"/>
      <c r="DBC146" s="207"/>
      <c r="DBD146" s="207"/>
      <c r="DBE146" s="207"/>
      <c r="DBF146" s="207"/>
      <c r="DBG146" s="207"/>
      <c r="DBH146" s="207"/>
      <c r="DBI146" s="207"/>
      <c r="DBJ146" s="207"/>
      <c r="DBK146" s="207"/>
      <c r="DBL146" s="207"/>
      <c r="DBM146" s="210"/>
      <c r="DBN146" s="207"/>
      <c r="DBO146" s="207"/>
      <c r="DBP146" s="207"/>
      <c r="DBQ146" s="207"/>
      <c r="DBR146" s="208"/>
      <c r="DBS146" s="207"/>
      <c r="DBT146" s="207"/>
      <c r="DBU146" s="207"/>
      <c r="DBV146" s="207"/>
      <c r="DBW146" s="207"/>
      <c r="DBX146" s="207"/>
      <c r="DBY146" s="207"/>
      <c r="DBZ146" s="207"/>
      <c r="DCA146" s="207"/>
      <c r="DCB146" s="207"/>
      <c r="DCC146" s="210"/>
      <c r="DCD146" s="207"/>
      <c r="DCE146" s="207"/>
      <c r="DCF146" s="207"/>
      <c r="DCG146" s="207"/>
      <c r="DCH146" s="208"/>
      <c r="DCI146" s="207"/>
      <c r="DCJ146" s="207"/>
      <c r="DCK146" s="207"/>
      <c r="DCL146" s="207"/>
      <c r="DCM146" s="207"/>
      <c r="DCN146" s="207"/>
      <c r="DCO146" s="207"/>
      <c r="DCP146" s="207"/>
      <c r="DCQ146" s="207"/>
      <c r="DCR146" s="207"/>
      <c r="DCS146" s="210"/>
      <c r="DCT146" s="207"/>
      <c r="DCU146" s="207"/>
      <c r="DCV146" s="207"/>
      <c r="DCW146" s="207"/>
      <c r="DCX146" s="208"/>
      <c r="DCY146" s="207"/>
      <c r="DCZ146" s="207"/>
      <c r="DDA146" s="207"/>
      <c r="DDB146" s="207"/>
      <c r="DDC146" s="207"/>
      <c r="DDD146" s="207"/>
      <c r="DDE146" s="207"/>
      <c r="DDF146" s="207"/>
      <c r="DDG146" s="207"/>
      <c r="DDH146" s="207"/>
      <c r="DDI146" s="210"/>
      <c r="DDJ146" s="207"/>
      <c r="DDK146" s="207"/>
      <c r="DDL146" s="207"/>
      <c r="DDM146" s="207"/>
      <c r="DDN146" s="208"/>
      <c r="DDO146" s="207"/>
      <c r="DDP146" s="207"/>
      <c r="DDQ146" s="207"/>
      <c r="DDR146" s="207"/>
      <c r="DDS146" s="207"/>
      <c r="DDT146" s="207"/>
      <c r="DDU146" s="207"/>
      <c r="DDV146" s="207"/>
      <c r="DDW146" s="207"/>
      <c r="DDX146" s="207"/>
      <c r="DDY146" s="210"/>
      <c r="DDZ146" s="207"/>
      <c r="DEA146" s="207"/>
      <c r="DEB146" s="207"/>
      <c r="DEC146" s="207"/>
      <c r="DED146" s="208"/>
      <c r="DEE146" s="207"/>
      <c r="DEF146" s="207"/>
      <c r="DEG146" s="207"/>
      <c r="DEH146" s="207"/>
      <c r="DEI146" s="207"/>
      <c r="DEJ146" s="207"/>
      <c r="DEK146" s="207"/>
      <c r="DEL146" s="207"/>
      <c r="DEM146" s="207"/>
      <c r="DEN146" s="207"/>
      <c r="DEO146" s="210"/>
      <c r="DEP146" s="207"/>
      <c r="DEQ146" s="207"/>
      <c r="DER146" s="207"/>
      <c r="DES146" s="207"/>
      <c r="DET146" s="208"/>
      <c r="DEU146" s="207"/>
      <c r="DEV146" s="207"/>
      <c r="DEW146" s="207"/>
      <c r="DEX146" s="207"/>
      <c r="DEY146" s="207"/>
      <c r="DEZ146" s="207"/>
      <c r="DFA146" s="207"/>
      <c r="DFB146" s="207"/>
      <c r="DFC146" s="207"/>
      <c r="DFD146" s="207"/>
      <c r="DFE146" s="210"/>
      <c r="DFF146" s="207"/>
      <c r="DFG146" s="207"/>
      <c r="DFH146" s="207"/>
      <c r="DFI146" s="207"/>
      <c r="DFJ146" s="208"/>
      <c r="DFK146" s="207"/>
      <c r="DFL146" s="207"/>
      <c r="DFM146" s="207"/>
      <c r="DFN146" s="207"/>
      <c r="DFO146" s="207"/>
      <c r="DFP146" s="207"/>
      <c r="DFQ146" s="207"/>
      <c r="DFR146" s="207"/>
      <c r="DFS146" s="207"/>
      <c r="DFT146" s="207"/>
      <c r="DFU146" s="210"/>
      <c r="DFV146" s="207"/>
      <c r="DFW146" s="207"/>
      <c r="DFX146" s="207"/>
      <c r="DFY146" s="207"/>
      <c r="DFZ146" s="208"/>
      <c r="DGA146" s="207"/>
      <c r="DGB146" s="207"/>
      <c r="DGC146" s="207"/>
      <c r="DGD146" s="207"/>
      <c r="DGE146" s="207"/>
      <c r="DGF146" s="207"/>
      <c r="DGG146" s="207"/>
      <c r="DGH146" s="207"/>
      <c r="DGI146" s="207"/>
      <c r="DGJ146" s="207"/>
      <c r="DGK146" s="210"/>
      <c r="DGL146" s="207"/>
      <c r="DGM146" s="207"/>
      <c r="DGN146" s="207"/>
      <c r="DGO146" s="207"/>
      <c r="DGP146" s="208"/>
      <c r="DGQ146" s="207"/>
      <c r="DGR146" s="207"/>
      <c r="DGS146" s="207"/>
      <c r="DGT146" s="207"/>
      <c r="DGU146" s="207"/>
      <c r="DGV146" s="207"/>
      <c r="DGW146" s="207"/>
      <c r="DGX146" s="207"/>
      <c r="DGY146" s="207"/>
      <c r="DGZ146" s="207"/>
      <c r="DHA146" s="210"/>
      <c r="DHB146" s="207"/>
      <c r="DHC146" s="207"/>
      <c r="DHD146" s="207"/>
      <c r="DHE146" s="207"/>
      <c r="DHF146" s="208"/>
      <c r="DHG146" s="207"/>
      <c r="DHH146" s="207"/>
      <c r="DHI146" s="207"/>
      <c r="DHJ146" s="207"/>
      <c r="DHK146" s="207"/>
      <c r="DHL146" s="207"/>
      <c r="DHM146" s="207"/>
      <c r="DHN146" s="207"/>
      <c r="DHO146" s="207"/>
      <c r="DHP146" s="207"/>
      <c r="DHQ146" s="210"/>
      <c r="DHR146" s="207"/>
      <c r="DHS146" s="207"/>
      <c r="DHT146" s="207"/>
      <c r="DHU146" s="207"/>
      <c r="DHV146" s="208"/>
      <c r="DHW146" s="207"/>
      <c r="DHX146" s="207"/>
      <c r="DHY146" s="207"/>
      <c r="DHZ146" s="207"/>
      <c r="DIA146" s="207"/>
      <c r="DIB146" s="207"/>
      <c r="DIC146" s="207"/>
      <c r="DID146" s="207"/>
      <c r="DIE146" s="207"/>
      <c r="DIF146" s="207"/>
      <c r="DIG146" s="210"/>
      <c r="DIH146" s="207"/>
      <c r="DII146" s="207"/>
      <c r="DIJ146" s="207"/>
      <c r="DIK146" s="207"/>
      <c r="DIL146" s="208"/>
      <c r="DIM146" s="207"/>
      <c r="DIN146" s="207"/>
      <c r="DIO146" s="207"/>
      <c r="DIP146" s="207"/>
      <c r="DIQ146" s="207"/>
      <c r="DIR146" s="207"/>
      <c r="DIS146" s="207"/>
      <c r="DIT146" s="207"/>
      <c r="DIU146" s="207"/>
      <c r="DIV146" s="207"/>
      <c r="DIW146" s="210"/>
      <c r="DIX146" s="207"/>
      <c r="DIY146" s="207"/>
      <c r="DIZ146" s="207"/>
      <c r="DJA146" s="207"/>
      <c r="DJB146" s="208"/>
      <c r="DJC146" s="207"/>
      <c r="DJD146" s="207"/>
      <c r="DJE146" s="207"/>
      <c r="DJF146" s="207"/>
      <c r="DJG146" s="207"/>
      <c r="DJH146" s="207"/>
      <c r="DJI146" s="207"/>
      <c r="DJJ146" s="207"/>
      <c r="DJK146" s="207"/>
      <c r="DJL146" s="207"/>
      <c r="DJM146" s="210"/>
      <c r="DJN146" s="207"/>
      <c r="DJO146" s="207"/>
      <c r="DJP146" s="207"/>
      <c r="DJQ146" s="207"/>
      <c r="DJR146" s="208"/>
      <c r="DJS146" s="207"/>
      <c r="DJT146" s="207"/>
      <c r="DJU146" s="207"/>
      <c r="DJV146" s="207"/>
      <c r="DJW146" s="207"/>
      <c r="DJX146" s="207"/>
      <c r="DJY146" s="207"/>
      <c r="DJZ146" s="207"/>
      <c r="DKA146" s="207"/>
      <c r="DKB146" s="207"/>
      <c r="DKC146" s="210"/>
      <c r="DKD146" s="207"/>
      <c r="DKE146" s="207"/>
      <c r="DKF146" s="207"/>
      <c r="DKG146" s="207"/>
      <c r="DKH146" s="208"/>
      <c r="DKI146" s="207"/>
      <c r="DKJ146" s="207"/>
      <c r="DKK146" s="207"/>
      <c r="DKL146" s="207"/>
      <c r="DKM146" s="207"/>
      <c r="DKN146" s="207"/>
      <c r="DKO146" s="207"/>
      <c r="DKP146" s="207"/>
      <c r="DKQ146" s="207"/>
      <c r="DKR146" s="207"/>
      <c r="DKS146" s="210"/>
      <c r="DKT146" s="207"/>
      <c r="DKU146" s="207"/>
      <c r="DKV146" s="207"/>
      <c r="DKW146" s="207"/>
      <c r="DKX146" s="208"/>
      <c r="DKY146" s="207"/>
      <c r="DKZ146" s="207"/>
      <c r="DLA146" s="207"/>
      <c r="DLB146" s="207"/>
      <c r="DLC146" s="207"/>
      <c r="DLD146" s="207"/>
      <c r="DLE146" s="207"/>
      <c r="DLF146" s="207"/>
      <c r="DLG146" s="207"/>
      <c r="DLH146" s="207"/>
      <c r="DLI146" s="210"/>
      <c r="DLJ146" s="207"/>
      <c r="DLK146" s="207"/>
      <c r="DLL146" s="207"/>
      <c r="DLM146" s="207"/>
      <c r="DLN146" s="208"/>
      <c r="DLO146" s="207"/>
      <c r="DLP146" s="207"/>
      <c r="DLQ146" s="207"/>
      <c r="DLR146" s="207"/>
      <c r="DLS146" s="207"/>
      <c r="DLT146" s="207"/>
      <c r="DLU146" s="207"/>
      <c r="DLV146" s="207"/>
      <c r="DLW146" s="207"/>
      <c r="DLX146" s="207"/>
      <c r="DLY146" s="210"/>
      <c r="DLZ146" s="207"/>
      <c r="DMA146" s="207"/>
      <c r="DMB146" s="207"/>
      <c r="DMC146" s="207"/>
      <c r="DMD146" s="208"/>
      <c r="DME146" s="207"/>
      <c r="DMF146" s="207"/>
      <c r="DMG146" s="207"/>
      <c r="DMH146" s="207"/>
      <c r="DMI146" s="207"/>
      <c r="DMJ146" s="207"/>
      <c r="DMK146" s="207"/>
      <c r="DML146" s="207"/>
      <c r="DMM146" s="207"/>
      <c r="DMN146" s="207"/>
      <c r="DMO146" s="210"/>
      <c r="DMP146" s="207"/>
      <c r="DMQ146" s="207"/>
      <c r="DMR146" s="207"/>
      <c r="DMS146" s="207"/>
      <c r="DMT146" s="208"/>
      <c r="DMU146" s="207"/>
      <c r="DMV146" s="207"/>
      <c r="DMW146" s="207"/>
      <c r="DMX146" s="207"/>
      <c r="DMY146" s="207"/>
      <c r="DMZ146" s="207"/>
      <c r="DNA146" s="207"/>
      <c r="DNB146" s="207"/>
      <c r="DNC146" s="207"/>
      <c r="DND146" s="207"/>
      <c r="DNE146" s="210"/>
      <c r="DNF146" s="207"/>
      <c r="DNG146" s="207"/>
      <c r="DNH146" s="207"/>
      <c r="DNI146" s="207"/>
      <c r="DNJ146" s="208"/>
      <c r="DNK146" s="207"/>
      <c r="DNL146" s="207"/>
      <c r="DNM146" s="207"/>
      <c r="DNN146" s="207"/>
      <c r="DNO146" s="207"/>
      <c r="DNP146" s="207"/>
      <c r="DNQ146" s="207"/>
      <c r="DNR146" s="207"/>
      <c r="DNS146" s="207"/>
      <c r="DNT146" s="207"/>
      <c r="DNU146" s="210"/>
      <c r="DNV146" s="207"/>
      <c r="DNW146" s="207"/>
      <c r="DNX146" s="207"/>
      <c r="DNY146" s="207"/>
      <c r="DNZ146" s="208"/>
      <c r="DOA146" s="207"/>
      <c r="DOB146" s="207"/>
      <c r="DOC146" s="207"/>
      <c r="DOD146" s="207"/>
      <c r="DOE146" s="207"/>
      <c r="DOF146" s="207"/>
      <c r="DOG146" s="207"/>
      <c r="DOH146" s="207"/>
      <c r="DOI146" s="207"/>
      <c r="DOJ146" s="207"/>
      <c r="DOK146" s="210"/>
      <c r="DOL146" s="207"/>
      <c r="DOM146" s="207"/>
      <c r="DON146" s="207"/>
      <c r="DOO146" s="207"/>
      <c r="DOP146" s="208"/>
      <c r="DOQ146" s="207"/>
      <c r="DOR146" s="207"/>
      <c r="DOS146" s="207"/>
      <c r="DOT146" s="207"/>
      <c r="DOU146" s="207"/>
      <c r="DOV146" s="207"/>
      <c r="DOW146" s="207"/>
      <c r="DOX146" s="207"/>
      <c r="DOY146" s="207"/>
      <c r="DOZ146" s="207"/>
      <c r="DPA146" s="210"/>
      <c r="DPB146" s="207"/>
      <c r="DPC146" s="207"/>
      <c r="DPD146" s="207"/>
      <c r="DPE146" s="207"/>
      <c r="DPF146" s="208"/>
      <c r="DPG146" s="207"/>
      <c r="DPH146" s="207"/>
      <c r="DPI146" s="207"/>
      <c r="DPJ146" s="207"/>
      <c r="DPK146" s="207"/>
      <c r="DPL146" s="207"/>
      <c r="DPM146" s="207"/>
      <c r="DPN146" s="207"/>
      <c r="DPO146" s="207"/>
      <c r="DPP146" s="207"/>
      <c r="DPQ146" s="210"/>
      <c r="DPR146" s="207"/>
      <c r="DPS146" s="207"/>
      <c r="DPT146" s="207"/>
      <c r="DPU146" s="207"/>
      <c r="DPV146" s="208"/>
      <c r="DPW146" s="207"/>
      <c r="DPX146" s="207"/>
      <c r="DPY146" s="207"/>
      <c r="DPZ146" s="207"/>
      <c r="DQA146" s="207"/>
      <c r="DQB146" s="207"/>
      <c r="DQC146" s="207"/>
      <c r="DQD146" s="207"/>
      <c r="DQE146" s="207"/>
      <c r="DQF146" s="207"/>
      <c r="DQG146" s="210"/>
      <c r="DQH146" s="207"/>
      <c r="DQI146" s="207"/>
      <c r="DQJ146" s="207"/>
      <c r="DQK146" s="207"/>
      <c r="DQL146" s="208"/>
      <c r="DQM146" s="207"/>
      <c r="DQN146" s="207"/>
      <c r="DQO146" s="207"/>
      <c r="DQP146" s="207"/>
      <c r="DQQ146" s="207"/>
      <c r="DQR146" s="207"/>
      <c r="DQS146" s="207"/>
      <c r="DQT146" s="207"/>
      <c r="DQU146" s="207"/>
      <c r="DQV146" s="207"/>
      <c r="DQW146" s="210"/>
      <c r="DQX146" s="207"/>
      <c r="DQY146" s="207"/>
      <c r="DQZ146" s="207"/>
      <c r="DRA146" s="207"/>
      <c r="DRB146" s="208"/>
      <c r="DRC146" s="207"/>
      <c r="DRD146" s="207"/>
      <c r="DRE146" s="207"/>
      <c r="DRF146" s="207"/>
      <c r="DRG146" s="207"/>
      <c r="DRH146" s="207"/>
      <c r="DRI146" s="207"/>
      <c r="DRJ146" s="207"/>
      <c r="DRK146" s="207"/>
      <c r="DRL146" s="207"/>
      <c r="DRM146" s="210"/>
      <c r="DRN146" s="207"/>
      <c r="DRO146" s="207"/>
      <c r="DRP146" s="207"/>
      <c r="DRQ146" s="207"/>
      <c r="DRR146" s="208"/>
      <c r="DRS146" s="207"/>
      <c r="DRT146" s="207"/>
      <c r="DRU146" s="207"/>
      <c r="DRV146" s="207"/>
      <c r="DRW146" s="207"/>
      <c r="DRX146" s="207"/>
      <c r="DRY146" s="207"/>
      <c r="DRZ146" s="207"/>
      <c r="DSA146" s="207"/>
      <c r="DSB146" s="207"/>
      <c r="DSC146" s="210"/>
      <c r="DSD146" s="207"/>
      <c r="DSE146" s="207"/>
      <c r="DSF146" s="207"/>
      <c r="DSG146" s="207"/>
      <c r="DSH146" s="208"/>
      <c r="DSI146" s="207"/>
      <c r="DSJ146" s="207"/>
      <c r="DSK146" s="207"/>
      <c r="DSL146" s="207"/>
      <c r="DSM146" s="207"/>
      <c r="DSN146" s="207"/>
      <c r="DSO146" s="207"/>
      <c r="DSP146" s="207"/>
      <c r="DSQ146" s="207"/>
      <c r="DSR146" s="207"/>
      <c r="DSS146" s="210"/>
      <c r="DST146" s="207"/>
      <c r="DSU146" s="207"/>
      <c r="DSV146" s="207"/>
      <c r="DSW146" s="207"/>
      <c r="DSX146" s="208"/>
      <c r="DSY146" s="207"/>
      <c r="DSZ146" s="207"/>
      <c r="DTA146" s="207"/>
      <c r="DTB146" s="207"/>
      <c r="DTC146" s="207"/>
      <c r="DTD146" s="207"/>
      <c r="DTE146" s="207"/>
      <c r="DTF146" s="207"/>
      <c r="DTG146" s="207"/>
      <c r="DTH146" s="207"/>
      <c r="DTI146" s="210"/>
      <c r="DTJ146" s="207"/>
      <c r="DTK146" s="207"/>
      <c r="DTL146" s="207"/>
      <c r="DTM146" s="207"/>
      <c r="DTN146" s="208"/>
      <c r="DTO146" s="207"/>
      <c r="DTP146" s="207"/>
      <c r="DTQ146" s="207"/>
      <c r="DTR146" s="207"/>
      <c r="DTS146" s="207"/>
      <c r="DTT146" s="207"/>
      <c r="DTU146" s="207"/>
      <c r="DTV146" s="207"/>
      <c r="DTW146" s="207"/>
      <c r="DTX146" s="207"/>
      <c r="DTY146" s="210"/>
      <c r="DTZ146" s="207"/>
      <c r="DUA146" s="207"/>
      <c r="DUB146" s="207"/>
      <c r="DUC146" s="207"/>
      <c r="DUD146" s="208"/>
      <c r="DUE146" s="207"/>
      <c r="DUF146" s="207"/>
      <c r="DUG146" s="207"/>
      <c r="DUH146" s="207"/>
      <c r="DUI146" s="207"/>
      <c r="DUJ146" s="207"/>
      <c r="DUK146" s="207"/>
      <c r="DUL146" s="207"/>
      <c r="DUM146" s="207"/>
      <c r="DUN146" s="207"/>
      <c r="DUO146" s="210"/>
      <c r="DUP146" s="207"/>
      <c r="DUQ146" s="207"/>
      <c r="DUR146" s="207"/>
      <c r="DUS146" s="207"/>
      <c r="DUT146" s="208"/>
      <c r="DUU146" s="207"/>
      <c r="DUV146" s="207"/>
      <c r="DUW146" s="207"/>
      <c r="DUX146" s="207"/>
      <c r="DUY146" s="207"/>
      <c r="DUZ146" s="207"/>
      <c r="DVA146" s="207"/>
      <c r="DVB146" s="207"/>
      <c r="DVC146" s="207"/>
      <c r="DVD146" s="207"/>
      <c r="DVE146" s="210"/>
      <c r="DVF146" s="207"/>
      <c r="DVG146" s="207"/>
      <c r="DVH146" s="207"/>
      <c r="DVI146" s="207"/>
      <c r="DVJ146" s="208"/>
      <c r="DVK146" s="207"/>
      <c r="DVL146" s="207"/>
      <c r="DVM146" s="207"/>
      <c r="DVN146" s="207"/>
      <c r="DVO146" s="207"/>
      <c r="DVP146" s="207"/>
      <c r="DVQ146" s="207"/>
      <c r="DVR146" s="207"/>
      <c r="DVS146" s="207"/>
      <c r="DVT146" s="207"/>
      <c r="DVU146" s="210"/>
      <c r="DVV146" s="207"/>
      <c r="DVW146" s="207"/>
      <c r="DVX146" s="207"/>
      <c r="DVY146" s="207"/>
      <c r="DVZ146" s="208"/>
      <c r="DWA146" s="207"/>
      <c r="DWB146" s="207"/>
      <c r="DWC146" s="207"/>
      <c r="DWD146" s="207"/>
      <c r="DWE146" s="207"/>
      <c r="DWF146" s="207"/>
      <c r="DWG146" s="207"/>
      <c r="DWH146" s="207"/>
      <c r="DWI146" s="207"/>
      <c r="DWJ146" s="207"/>
      <c r="DWK146" s="210"/>
      <c r="DWL146" s="207"/>
      <c r="DWM146" s="207"/>
      <c r="DWN146" s="207"/>
      <c r="DWO146" s="207"/>
      <c r="DWP146" s="208"/>
      <c r="DWQ146" s="207"/>
      <c r="DWR146" s="207"/>
      <c r="DWS146" s="207"/>
      <c r="DWT146" s="207"/>
      <c r="DWU146" s="207"/>
      <c r="DWV146" s="207"/>
      <c r="DWW146" s="207"/>
      <c r="DWX146" s="207"/>
      <c r="DWY146" s="207"/>
      <c r="DWZ146" s="207"/>
      <c r="DXA146" s="210"/>
      <c r="DXB146" s="207"/>
      <c r="DXC146" s="207"/>
      <c r="DXD146" s="207"/>
      <c r="DXE146" s="207"/>
      <c r="DXF146" s="208"/>
      <c r="DXG146" s="207"/>
      <c r="DXH146" s="207"/>
      <c r="DXI146" s="207"/>
      <c r="DXJ146" s="207"/>
      <c r="DXK146" s="207"/>
      <c r="DXL146" s="207"/>
      <c r="DXM146" s="207"/>
      <c r="DXN146" s="207"/>
      <c r="DXO146" s="207"/>
      <c r="DXP146" s="207"/>
      <c r="DXQ146" s="210"/>
      <c r="DXR146" s="207"/>
      <c r="DXS146" s="207"/>
      <c r="DXT146" s="207"/>
      <c r="DXU146" s="207"/>
      <c r="DXV146" s="208"/>
      <c r="DXW146" s="207"/>
      <c r="DXX146" s="207"/>
      <c r="DXY146" s="207"/>
      <c r="DXZ146" s="207"/>
      <c r="DYA146" s="207"/>
      <c r="DYB146" s="207"/>
      <c r="DYC146" s="207"/>
      <c r="DYD146" s="207"/>
      <c r="DYE146" s="207"/>
      <c r="DYF146" s="207"/>
      <c r="DYG146" s="210"/>
      <c r="DYH146" s="207"/>
      <c r="DYI146" s="207"/>
      <c r="DYJ146" s="207"/>
      <c r="DYK146" s="207"/>
      <c r="DYL146" s="208"/>
      <c r="DYM146" s="207"/>
      <c r="DYN146" s="207"/>
      <c r="DYO146" s="207"/>
      <c r="DYP146" s="207"/>
      <c r="DYQ146" s="207"/>
      <c r="DYR146" s="207"/>
      <c r="DYS146" s="207"/>
      <c r="DYT146" s="207"/>
      <c r="DYU146" s="207"/>
      <c r="DYV146" s="207"/>
      <c r="DYW146" s="210"/>
      <c r="DYX146" s="207"/>
      <c r="DYY146" s="207"/>
      <c r="DYZ146" s="207"/>
      <c r="DZA146" s="207"/>
      <c r="DZB146" s="208"/>
      <c r="DZC146" s="207"/>
      <c r="DZD146" s="207"/>
      <c r="DZE146" s="207"/>
      <c r="DZF146" s="207"/>
      <c r="DZG146" s="207"/>
      <c r="DZH146" s="207"/>
      <c r="DZI146" s="207"/>
      <c r="DZJ146" s="207"/>
      <c r="DZK146" s="207"/>
      <c r="DZL146" s="207"/>
      <c r="DZM146" s="210"/>
      <c r="DZN146" s="207"/>
      <c r="DZO146" s="207"/>
      <c r="DZP146" s="207"/>
      <c r="DZQ146" s="207"/>
      <c r="DZR146" s="208"/>
      <c r="DZS146" s="207"/>
      <c r="DZT146" s="207"/>
      <c r="DZU146" s="207"/>
      <c r="DZV146" s="207"/>
      <c r="DZW146" s="207"/>
      <c r="DZX146" s="207"/>
      <c r="DZY146" s="207"/>
      <c r="DZZ146" s="207"/>
      <c r="EAA146" s="207"/>
      <c r="EAB146" s="207"/>
      <c r="EAC146" s="210"/>
      <c r="EAD146" s="207"/>
      <c r="EAE146" s="207"/>
      <c r="EAF146" s="207"/>
      <c r="EAG146" s="207"/>
      <c r="EAH146" s="208"/>
      <c r="EAI146" s="207"/>
      <c r="EAJ146" s="207"/>
      <c r="EAK146" s="207"/>
      <c r="EAL146" s="207"/>
      <c r="EAM146" s="207"/>
      <c r="EAN146" s="207"/>
      <c r="EAO146" s="207"/>
      <c r="EAP146" s="207"/>
      <c r="EAQ146" s="207"/>
      <c r="EAR146" s="207"/>
      <c r="EAS146" s="210"/>
      <c r="EAT146" s="207"/>
      <c r="EAU146" s="207"/>
      <c r="EAV146" s="207"/>
      <c r="EAW146" s="207"/>
      <c r="EAX146" s="208"/>
      <c r="EAY146" s="207"/>
      <c r="EAZ146" s="207"/>
      <c r="EBA146" s="207"/>
      <c r="EBB146" s="207"/>
      <c r="EBC146" s="207"/>
      <c r="EBD146" s="207"/>
      <c r="EBE146" s="207"/>
      <c r="EBF146" s="207"/>
      <c r="EBG146" s="207"/>
      <c r="EBH146" s="207"/>
      <c r="EBI146" s="210"/>
      <c r="EBJ146" s="207"/>
      <c r="EBK146" s="207"/>
      <c r="EBL146" s="207"/>
      <c r="EBM146" s="207"/>
      <c r="EBN146" s="208"/>
      <c r="EBO146" s="207"/>
      <c r="EBP146" s="207"/>
      <c r="EBQ146" s="207"/>
      <c r="EBR146" s="207"/>
      <c r="EBS146" s="207"/>
      <c r="EBT146" s="207"/>
      <c r="EBU146" s="207"/>
      <c r="EBV146" s="207"/>
      <c r="EBW146" s="207"/>
      <c r="EBX146" s="207"/>
      <c r="EBY146" s="210"/>
      <c r="EBZ146" s="207"/>
      <c r="ECA146" s="207"/>
      <c r="ECB146" s="207"/>
      <c r="ECC146" s="207"/>
      <c r="ECD146" s="208"/>
      <c r="ECE146" s="207"/>
      <c r="ECF146" s="207"/>
      <c r="ECG146" s="207"/>
      <c r="ECH146" s="207"/>
      <c r="ECI146" s="207"/>
      <c r="ECJ146" s="207"/>
      <c r="ECK146" s="207"/>
      <c r="ECL146" s="207"/>
      <c r="ECM146" s="207"/>
      <c r="ECN146" s="207"/>
      <c r="ECO146" s="210"/>
      <c r="ECP146" s="207"/>
      <c r="ECQ146" s="207"/>
      <c r="ECR146" s="207"/>
      <c r="ECS146" s="207"/>
      <c r="ECT146" s="208"/>
      <c r="ECU146" s="207"/>
      <c r="ECV146" s="207"/>
      <c r="ECW146" s="207"/>
      <c r="ECX146" s="207"/>
      <c r="ECY146" s="207"/>
      <c r="ECZ146" s="207"/>
      <c r="EDA146" s="207"/>
      <c r="EDB146" s="207"/>
      <c r="EDC146" s="207"/>
      <c r="EDD146" s="207"/>
      <c r="EDE146" s="210"/>
      <c r="EDF146" s="207"/>
      <c r="EDG146" s="207"/>
      <c r="EDH146" s="207"/>
      <c r="EDI146" s="207"/>
      <c r="EDJ146" s="208"/>
      <c r="EDK146" s="207"/>
      <c r="EDL146" s="207"/>
      <c r="EDM146" s="207"/>
      <c r="EDN146" s="207"/>
      <c r="EDO146" s="207"/>
      <c r="EDP146" s="207"/>
      <c r="EDQ146" s="207"/>
      <c r="EDR146" s="207"/>
      <c r="EDS146" s="207"/>
      <c r="EDT146" s="207"/>
      <c r="EDU146" s="210"/>
      <c r="EDV146" s="207"/>
      <c r="EDW146" s="207"/>
      <c r="EDX146" s="207"/>
      <c r="EDY146" s="207"/>
      <c r="EDZ146" s="208"/>
      <c r="EEA146" s="207"/>
      <c r="EEB146" s="207"/>
      <c r="EEC146" s="207"/>
      <c r="EED146" s="207"/>
      <c r="EEE146" s="207"/>
      <c r="EEF146" s="207"/>
      <c r="EEG146" s="207"/>
      <c r="EEH146" s="207"/>
      <c r="EEI146" s="207"/>
      <c r="EEJ146" s="207"/>
      <c r="EEK146" s="210"/>
      <c r="EEL146" s="207"/>
      <c r="EEM146" s="207"/>
      <c r="EEN146" s="207"/>
      <c r="EEO146" s="207"/>
      <c r="EEP146" s="208"/>
      <c r="EEQ146" s="207"/>
      <c r="EER146" s="207"/>
      <c r="EES146" s="207"/>
      <c r="EET146" s="207"/>
      <c r="EEU146" s="207"/>
      <c r="EEV146" s="207"/>
      <c r="EEW146" s="207"/>
      <c r="EEX146" s="207"/>
      <c r="EEY146" s="207"/>
      <c r="EEZ146" s="207"/>
      <c r="EFA146" s="210"/>
      <c r="EFB146" s="207"/>
      <c r="EFC146" s="207"/>
      <c r="EFD146" s="207"/>
      <c r="EFE146" s="207"/>
      <c r="EFF146" s="208"/>
      <c r="EFG146" s="207"/>
      <c r="EFH146" s="207"/>
      <c r="EFI146" s="207"/>
      <c r="EFJ146" s="207"/>
      <c r="EFK146" s="207"/>
      <c r="EFL146" s="207"/>
      <c r="EFM146" s="207"/>
      <c r="EFN146" s="207"/>
      <c r="EFO146" s="207"/>
      <c r="EFP146" s="207"/>
      <c r="EFQ146" s="210"/>
      <c r="EFR146" s="207"/>
      <c r="EFS146" s="207"/>
      <c r="EFT146" s="207"/>
      <c r="EFU146" s="207"/>
      <c r="EFV146" s="208"/>
      <c r="EFW146" s="207"/>
      <c r="EFX146" s="207"/>
      <c r="EFY146" s="207"/>
      <c r="EFZ146" s="207"/>
      <c r="EGA146" s="207"/>
      <c r="EGB146" s="207"/>
      <c r="EGC146" s="207"/>
      <c r="EGD146" s="207"/>
      <c r="EGE146" s="207"/>
      <c r="EGF146" s="207"/>
      <c r="EGG146" s="210"/>
      <c r="EGH146" s="207"/>
      <c r="EGI146" s="207"/>
      <c r="EGJ146" s="207"/>
      <c r="EGK146" s="207"/>
      <c r="EGL146" s="208"/>
      <c r="EGM146" s="207"/>
      <c r="EGN146" s="207"/>
      <c r="EGO146" s="207"/>
      <c r="EGP146" s="207"/>
      <c r="EGQ146" s="207"/>
      <c r="EGR146" s="207"/>
      <c r="EGS146" s="207"/>
      <c r="EGT146" s="207"/>
      <c r="EGU146" s="207"/>
      <c r="EGV146" s="207"/>
      <c r="EGW146" s="210"/>
      <c r="EGX146" s="207"/>
      <c r="EGY146" s="207"/>
      <c r="EGZ146" s="207"/>
      <c r="EHA146" s="207"/>
      <c r="EHB146" s="208"/>
      <c r="EHC146" s="207"/>
      <c r="EHD146" s="207"/>
      <c r="EHE146" s="207"/>
      <c r="EHF146" s="207"/>
      <c r="EHG146" s="207"/>
      <c r="EHH146" s="207"/>
      <c r="EHI146" s="207"/>
      <c r="EHJ146" s="207"/>
      <c r="EHK146" s="207"/>
      <c r="EHL146" s="207"/>
      <c r="EHM146" s="210"/>
      <c r="EHN146" s="207"/>
      <c r="EHO146" s="207"/>
      <c r="EHP146" s="207"/>
      <c r="EHQ146" s="207"/>
      <c r="EHR146" s="208"/>
      <c r="EHS146" s="207"/>
      <c r="EHT146" s="207"/>
      <c r="EHU146" s="207"/>
      <c r="EHV146" s="207"/>
      <c r="EHW146" s="207"/>
      <c r="EHX146" s="207"/>
      <c r="EHY146" s="207"/>
      <c r="EHZ146" s="207"/>
      <c r="EIA146" s="207"/>
      <c r="EIB146" s="207"/>
      <c r="EIC146" s="210"/>
      <c r="EID146" s="207"/>
      <c r="EIE146" s="207"/>
      <c r="EIF146" s="207"/>
      <c r="EIG146" s="207"/>
      <c r="EIH146" s="208"/>
      <c r="EII146" s="207"/>
      <c r="EIJ146" s="207"/>
      <c r="EIK146" s="207"/>
      <c r="EIL146" s="207"/>
      <c r="EIM146" s="207"/>
      <c r="EIN146" s="207"/>
      <c r="EIO146" s="207"/>
      <c r="EIP146" s="207"/>
      <c r="EIQ146" s="207"/>
      <c r="EIR146" s="207"/>
      <c r="EIS146" s="210"/>
      <c r="EIT146" s="207"/>
      <c r="EIU146" s="207"/>
      <c r="EIV146" s="207"/>
      <c r="EIW146" s="207"/>
      <c r="EIX146" s="208"/>
      <c r="EIY146" s="207"/>
      <c r="EIZ146" s="207"/>
      <c r="EJA146" s="207"/>
      <c r="EJB146" s="207"/>
      <c r="EJC146" s="207"/>
      <c r="EJD146" s="207"/>
      <c r="EJE146" s="207"/>
      <c r="EJF146" s="207"/>
      <c r="EJG146" s="207"/>
      <c r="EJH146" s="207"/>
      <c r="EJI146" s="210"/>
      <c r="EJJ146" s="207"/>
      <c r="EJK146" s="207"/>
      <c r="EJL146" s="207"/>
      <c r="EJM146" s="207"/>
      <c r="EJN146" s="208"/>
      <c r="EJO146" s="207"/>
      <c r="EJP146" s="207"/>
      <c r="EJQ146" s="207"/>
      <c r="EJR146" s="207"/>
      <c r="EJS146" s="207"/>
      <c r="EJT146" s="207"/>
      <c r="EJU146" s="207"/>
      <c r="EJV146" s="207"/>
      <c r="EJW146" s="207"/>
      <c r="EJX146" s="207"/>
      <c r="EJY146" s="210"/>
      <c r="EJZ146" s="207"/>
      <c r="EKA146" s="207"/>
      <c r="EKB146" s="207"/>
      <c r="EKC146" s="207"/>
      <c r="EKD146" s="208"/>
      <c r="EKE146" s="207"/>
      <c r="EKF146" s="207"/>
      <c r="EKG146" s="207"/>
      <c r="EKH146" s="207"/>
      <c r="EKI146" s="207"/>
      <c r="EKJ146" s="207"/>
      <c r="EKK146" s="207"/>
      <c r="EKL146" s="207"/>
      <c r="EKM146" s="207"/>
      <c r="EKN146" s="207"/>
      <c r="EKO146" s="210"/>
      <c r="EKP146" s="207"/>
      <c r="EKQ146" s="207"/>
      <c r="EKR146" s="207"/>
      <c r="EKS146" s="207"/>
      <c r="EKT146" s="208"/>
      <c r="EKU146" s="207"/>
      <c r="EKV146" s="207"/>
      <c r="EKW146" s="207"/>
      <c r="EKX146" s="207"/>
      <c r="EKY146" s="207"/>
      <c r="EKZ146" s="207"/>
      <c r="ELA146" s="207"/>
      <c r="ELB146" s="207"/>
      <c r="ELC146" s="207"/>
      <c r="ELD146" s="207"/>
      <c r="ELE146" s="210"/>
      <c r="ELF146" s="207"/>
      <c r="ELG146" s="207"/>
      <c r="ELH146" s="207"/>
      <c r="ELI146" s="207"/>
      <c r="ELJ146" s="208"/>
      <c r="ELK146" s="207"/>
      <c r="ELL146" s="207"/>
      <c r="ELM146" s="207"/>
      <c r="ELN146" s="207"/>
      <c r="ELO146" s="207"/>
      <c r="ELP146" s="207"/>
      <c r="ELQ146" s="207"/>
      <c r="ELR146" s="207"/>
      <c r="ELS146" s="207"/>
      <c r="ELT146" s="207"/>
      <c r="ELU146" s="210"/>
      <c r="ELV146" s="207"/>
      <c r="ELW146" s="207"/>
      <c r="ELX146" s="207"/>
      <c r="ELY146" s="207"/>
      <c r="ELZ146" s="208"/>
      <c r="EMA146" s="207"/>
      <c r="EMB146" s="207"/>
      <c r="EMC146" s="207"/>
      <c r="EMD146" s="207"/>
      <c r="EME146" s="207"/>
      <c r="EMF146" s="207"/>
      <c r="EMG146" s="207"/>
      <c r="EMH146" s="207"/>
      <c r="EMI146" s="207"/>
      <c r="EMJ146" s="207"/>
      <c r="EMK146" s="210"/>
      <c r="EML146" s="207"/>
      <c r="EMM146" s="207"/>
      <c r="EMN146" s="207"/>
      <c r="EMO146" s="207"/>
      <c r="EMP146" s="208"/>
      <c r="EMQ146" s="207"/>
      <c r="EMR146" s="207"/>
      <c r="EMS146" s="207"/>
      <c r="EMT146" s="207"/>
      <c r="EMU146" s="207"/>
      <c r="EMV146" s="207"/>
      <c r="EMW146" s="207"/>
      <c r="EMX146" s="207"/>
      <c r="EMY146" s="207"/>
      <c r="EMZ146" s="207"/>
      <c r="ENA146" s="210"/>
      <c r="ENB146" s="207"/>
      <c r="ENC146" s="207"/>
      <c r="END146" s="207"/>
      <c r="ENE146" s="207"/>
      <c r="ENF146" s="208"/>
      <c r="ENG146" s="207"/>
      <c r="ENH146" s="207"/>
      <c r="ENI146" s="207"/>
      <c r="ENJ146" s="207"/>
      <c r="ENK146" s="207"/>
      <c r="ENL146" s="207"/>
      <c r="ENM146" s="207"/>
      <c r="ENN146" s="207"/>
      <c r="ENO146" s="207"/>
      <c r="ENP146" s="207"/>
      <c r="ENQ146" s="210"/>
      <c r="ENR146" s="207"/>
      <c r="ENS146" s="207"/>
      <c r="ENT146" s="207"/>
      <c r="ENU146" s="207"/>
      <c r="ENV146" s="208"/>
      <c r="ENW146" s="207"/>
      <c r="ENX146" s="207"/>
      <c r="ENY146" s="207"/>
      <c r="ENZ146" s="207"/>
      <c r="EOA146" s="207"/>
      <c r="EOB146" s="207"/>
      <c r="EOC146" s="207"/>
      <c r="EOD146" s="207"/>
      <c r="EOE146" s="207"/>
      <c r="EOF146" s="207"/>
      <c r="EOG146" s="210"/>
      <c r="EOH146" s="207"/>
      <c r="EOI146" s="207"/>
      <c r="EOJ146" s="207"/>
      <c r="EOK146" s="207"/>
      <c r="EOL146" s="208"/>
      <c r="EOM146" s="207"/>
      <c r="EON146" s="207"/>
      <c r="EOO146" s="207"/>
      <c r="EOP146" s="207"/>
      <c r="EOQ146" s="207"/>
      <c r="EOR146" s="207"/>
      <c r="EOS146" s="207"/>
      <c r="EOT146" s="207"/>
      <c r="EOU146" s="207"/>
      <c r="EOV146" s="207"/>
      <c r="EOW146" s="210"/>
      <c r="EOX146" s="207"/>
      <c r="EOY146" s="207"/>
      <c r="EOZ146" s="207"/>
      <c r="EPA146" s="207"/>
      <c r="EPB146" s="208"/>
      <c r="EPC146" s="207"/>
      <c r="EPD146" s="207"/>
      <c r="EPE146" s="207"/>
      <c r="EPF146" s="207"/>
      <c r="EPG146" s="207"/>
      <c r="EPH146" s="207"/>
      <c r="EPI146" s="207"/>
      <c r="EPJ146" s="207"/>
      <c r="EPK146" s="207"/>
      <c r="EPL146" s="207"/>
      <c r="EPM146" s="210"/>
      <c r="EPN146" s="207"/>
      <c r="EPO146" s="207"/>
      <c r="EPP146" s="207"/>
      <c r="EPQ146" s="207"/>
      <c r="EPR146" s="208"/>
      <c r="EPS146" s="207"/>
      <c r="EPT146" s="207"/>
      <c r="EPU146" s="207"/>
      <c r="EPV146" s="207"/>
      <c r="EPW146" s="207"/>
      <c r="EPX146" s="207"/>
      <c r="EPY146" s="207"/>
      <c r="EPZ146" s="207"/>
      <c r="EQA146" s="207"/>
      <c r="EQB146" s="207"/>
      <c r="EQC146" s="210"/>
      <c r="EQD146" s="207"/>
      <c r="EQE146" s="207"/>
      <c r="EQF146" s="207"/>
      <c r="EQG146" s="207"/>
      <c r="EQH146" s="208"/>
      <c r="EQI146" s="207"/>
      <c r="EQJ146" s="207"/>
      <c r="EQK146" s="207"/>
      <c r="EQL146" s="207"/>
      <c r="EQM146" s="207"/>
      <c r="EQN146" s="207"/>
      <c r="EQO146" s="207"/>
      <c r="EQP146" s="207"/>
      <c r="EQQ146" s="207"/>
      <c r="EQR146" s="207"/>
      <c r="EQS146" s="210"/>
      <c r="EQT146" s="207"/>
      <c r="EQU146" s="207"/>
      <c r="EQV146" s="207"/>
      <c r="EQW146" s="207"/>
      <c r="EQX146" s="208"/>
      <c r="EQY146" s="207"/>
      <c r="EQZ146" s="207"/>
      <c r="ERA146" s="207"/>
      <c r="ERB146" s="207"/>
      <c r="ERC146" s="207"/>
      <c r="ERD146" s="207"/>
      <c r="ERE146" s="207"/>
      <c r="ERF146" s="207"/>
      <c r="ERG146" s="207"/>
      <c r="ERH146" s="207"/>
      <c r="ERI146" s="210"/>
      <c r="ERJ146" s="207"/>
      <c r="ERK146" s="207"/>
      <c r="ERL146" s="207"/>
      <c r="ERM146" s="207"/>
      <c r="ERN146" s="208"/>
      <c r="ERO146" s="207"/>
      <c r="ERP146" s="207"/>
      <c r="ERQ146" s="207"/>
      <c r="ERR146" s="207"/>
      <c r="ERS146" s="207"/>
      <c r="ERT146" s="207"/>
      <c r="ERU146" s="207"/>
      <c r="ERV146" s="207"/>
      <c r="ERW146" s="207"/>
      <c r="ERX146" s="207"/>
      <c r="ERY146" s="210"/>
      <c r="ERZ146" s="207"/>
      <c r="ESA146" s="207"/>
      <c r="ESB146" s="207"/>
      <c r="ESC146" s="207"/>
      <c r="ESD146" s="208"/>
      <c r="ESE146" s="207"/>
      <c r="ESF146" s="207"/>
      <c r="ESG146" s="207"/>
      <c r="ESH146" s="207"/>
      <c r="ESI146" s="207"/>
      <c r="ESJ146" s="207"/>
      <c r="ESK146" s="207"/>
      <c r="ESL146" s="207"/>
      <c r="ESM146" s="207"/>
      <c r="ESN146" s="207"/>
      <c r="ESO146" s="210"/>
      <c r="ESP146" s="207"/>
      <c r="ESQ146" s="207"/>
      <c r="ESR146" s="207"/>
      <c r="ESS146" s="207"/>
      <c r="EST146" s="208"/>
      <c r="ESU146" s="207"/>
      <c r="ESV146" s="207"/>
      <c r="ESW146" s="207"/>
      <c r="ESX146" s="207"/>
      <c r="ESY146" s="207"/>
      <c r="ESZ146" s="207"/>
      <c r="ETA146" s="207"/>
      <c r="ETB146" s="207"/>
      <c r="ETC146" s="207"/>
      <c r="ETD146" s="207"/>
      <c r="ETE146" s="210"/>
      <c r="ETF146" s="207"/>
      <c r="ETG146" s="207"/>
      <c r="ETH146" s="207"/>
      <c r="ETI146" s="207"/>
      <c r="ETJ146" s="208"/>
      <c r="ETK146" s="207"/>
      <c r="ETL146" s="207"/>
      <c r="ETM146" s="207"/>
      <c r="ETN146" s="207"/>
      <c r="ETO146" s="207"/>
      <c r="ETP146" s="207"/>
      <c r="ETQ146" s="207"/>
      <c r="ETR146" s="207"/>
      <c r="ETS146" s="207"/>
      <c r="ETT146" s="207"/>
      <c r="ETU146" s="210"/>
      <c r="ETV146" s="207"/>
      <c r="ETW146" s="207"/>
      <c r="ETX146" s="207"/>
      <c r="ETY146" s="207"/>
      <c r="ETZ146" s="208"/>
      <c r="EUA146" s="207"/>
      <c r="EUB146" s="207"/>
      <c r="EUC146" s="207"/>
      <c r="EUD146" s="207"/>
      <c r="EUE146" s="207"/>
      <c r="EUF146" s="207"/>
      <c r="EUG146" s="207"/>
      <c r="EUH146" s="207"/>
      <c r="EUI146" s="207"/>
      <c r="EUJ146" s="207"/>
      <c r="EUK146" s="210"/>
      <c r="EUL146" s="207"/>
      <c r="EUM146" s="207"/>
      <c r="EUN146" s="207"/>
      <c r="EUO146" s="207"/>
      <c r="EUP146" s="208"/>
      <c r="EUQ146" s="207"/>
      <c r="EUR146" s="207"/>
      <c r="EUS146" s="207"/>
      <c r="EUT146" s="207"/>
      <c r="EUU146" s="207"/>
      <c r="EUV146" s="207"/>
      <c r="EUW146" s="207"/>
      <c r="EUX146" s="207"/>
      <c r="EUY146" s="207"/>
      <c r="EUZ146" s="207"/>
      <c r="EVA146" s="210"/>
      <c r="EVB146" s="207"/>
      <c r="EVC146" s="207"/>
      <c r="EVD146" s="207"/>
      <c r="EVE146" s="207"/>
      <c r="EVF146" s="208"/>
      <c r="EVG146" s="207"/>
      <c r="EVH146" s="207"/>
      <c r="EVI146" s="207"/>
      <c r="EVJ146" s="207"/>
      <c r="EVK146" s="207"/>
      <c r="EVL146" s="207"/>
      <c r="EVM146" s="207"/>
      <c r="EVN146" s="207"/>
      <c r="EVO146" s="207"/>
      <c r="EVP146" s="207"/>
      <c r="EVQ146" s="210"/>
      <c r="EVR146" s="207"/>
      <c r="EVS146" s="207"/>
      <c r="EVT146" s="207"/>
      <c r="EVU146" s="207"/>
      <c r="EVV146" s="208"/>
      <c r="EVW146" s="207"/>
      <c r="EVX146" s="207"/>
      <c r="EVY146" s="207"/>
      <c r="EVZ146" s="207"/>
      <c r="EWA146" s="207"/>
      <c r="EWB146" s="207"/>
      <c r="EWC146" s="207"/>
      <c r="EWD146" s="207"/>
      <c r="EWE146" s="207"/>
      <c r="EWF146" s="207"/>
      <c r="EWG146" s="210"/>
      <c r="EWH146" s="207"/>
      <c r="EWI146" s="207"/>
      <c r="EWJ146" s="207"/>
      <c r="EWK146" s="207"/>
      <c r="EWL146" s="208"/>
      <c r="EWM146" s="207"/>
      <c r="EWN146" s="207"/>
      <c r="EWO146" s="207"/>
      <c r="EWP146" s="207"/>
      <c r="EWQ146" s="207"/>
      <c r="EWR146" s="207"/>
      <c r="EWS146" s="207"/>
      <c r="EWT146" s="207"/>
      <c r="EWU146" s="207"/>
      <c r="EWV146" s="207"/>
      <c r="EWW146" s="210"/>
      <c r="EWX146" s="207"/>
      <c r="EWY146" s="207"/>
      <c r="EWZ146" s="207"/>
      <c r="EXA146" s="207"/>
      <c r="EXB146" s="208"/>
      <c r="EXC146" s="207"/>
      <c r="EXD146" s="207"/>
      <c r="EXE146" s="207"/>
      <c r="EXF146" s="207"/>
      <c r="EXG146" s="207"/>
      <c r="EXH146" s="207"/>
      <c r="EXI146" s="207"/>
      <c r="EXJ146" s="207"/>
      <c r="EXK146" s="207"/>
      <c r="EXL146" s="207"/>
      <c r="EXM146" s="210"/>
      <c r="EXN146" s="207"/>
      <c r="EXO146" s="207"/>
      <c r="EXP146" s="207"/>
      <c r="EXQ146" s="207"/>
      <c r="EXR146" s="208"/>
      <c r="EXS146" s="207"/>
      <c r="EXT146" s="207"/>
      <c r="EXU146" s="207"/>
      <c r="EXV146" s="207"/>
      <c r="EXW146" s="207"/>
      <c r="EXX146" s="207"/>
      <c r="EXY146" s="207"/>
      <c r="EXZ146" s="207"/>
      <c r="EYA146" s="207"/>
      <c r="EYB146" s="207"/>
      <c r="EYC146" s="210"/>
      <c r="EYD146" s="207"/>
      <c r="EYE146" s="207"/>
      <c r="EYF146" s="207"/>
      <c r="EYG146" s="207"/>
      <c r="EYH146" s="208"/>
      <c r="EYI146" s="207"/>
      <c r="EYJ146" s="207"/>
      <c r="EYK146" s="207"/>
      <c r="EYL146" s="207"/>
      <c r="EYM146" s="207"/>
      <c r="EYN146" s="207"/>
      <c r="EYO146" s="207"/>
      <c r="EYP146" s="207"/>
      <c r="EYQ146" s="207"/>
      <c r="EYR146" s="207"/>
      <c r="EYS146" s="210"/>
      <c r="EYT146" s="207"/>
      <c r="EYU146" s="207"/>
      <c r="EYV146" s="207"/>
      <c r="EYW146" s="207"/>
      <c r="EYX146" s="208"/>
      <c r="EYY146" s="207"/>
      <c r="EYZ146" s="207"/>
      <c r="EZA146" s="207"/>
      <c r="EZB146" s="207"/>
      <c r="EZC146" s="207"/>
      <c r="EZD146" s="207"/>
      <c r="EZE146" s="207"/>
      <c r="EZF146" s="207"/>
      <c r="EZG146" s="207"/>
      <c r="EZH146" s="207"/>
      <c r="EZI146" s="210"/>
      <c r="EZJ146" s="207"/>
      <c r="EZK146" s="207"/>
      <c r="EZL146" s="207"/>
      <c r="EZM146" s="207"/>
      <c r="EZN146" s="208"/>
      <c r="EZO146" s="207"/>
      <c r="EZP146" s="207"/>
      <c r="EZQ146" s="207"/>
      <c r="EZR146" s="207"/>
      <c r="EZS146" s="207"/>
      <c r="EZT146" s="207"/>
      <c r="EZU146" s="207"/>
      <c r="EZV146" s="207"/>
      <c r="EZW146" s="207"/>
      <c r="EZX146" s="207"/>
      <c r="EZY146" s="210"/>
      <c r="EZZ146" s="207"/>
      <c r="FAA146" s="207"/>
      <c r="FAB146" s="207"/>
      <c r="FAC146" s="207"/>
      <c r="FAD146" s="208"/>
      <c r="FAE146" s="207"/>
      <c r="FAF146" s="207"/>
      <c r="FAG146" s="207"/>
      <c r="FAH146" s="207"/>
      <c r="FAI146" s="207"/>
      <c r="FAJ146" s="207"/>
      <c r="FAK146" s="207"/>
      <c r="FAL146" s="207"/>
      <c r="FAM146" s="207"/>
      <c r="FAN146" s="207"/>
      <c r="FAO146" s="210"/>
      <c r="FAP146" s="207"/>
      <c r="FAQ146" s="207"/>
      <c r="FAR146" s="207"/>
      <c r="FAS146" s="207"/>
      <c r="FAT146" s="208"/>
      <c r="FAU146" s="207"/>
      <c r="FAV146" s="207"/>
      <c r="FAW146" s="207"/>
      <c r="FAX146" s="207"/>
      <c r="FAY146" s="207"/>
      <c r="FAZ146" s="207"/>
      <c r="FBA146" s="207"/>
      <c r="FBB146" s="207"/>
      <c r="FBC146" s="207"/>
      <c r="FBD146" s="207"/>
      <c r="FBE146" s="210"/>
      <c r="FBF146" s="207"/>
      <c r="FBG146" s="207"/>
      <c r="FBH146" s="207"/>
      <c r="FBI146" s="207"/>
      <c r="FBJ146" s="208"/>
      <c r="FBK146" s="207"/>
      <c r="FBL146" s="207"/>
      <c r="FBM146" s="207"/>
      <c r="FBN146" s="207"/>
      <c r="FBO146" s="207"/>
      <c r="FBP146" s="207"/>
      <c r="FBQ146" s="207"/>
      <c r="FBR146" s="207"/>
      <c r="FBS146" s="207"/>
      <c r="FBT146" s="207"/>
      <c r="FBU146" s="210"/>
      <c r="FBV146" s="207"/>
      <c r="FBW146" s="207"/>
      <c r="FBX146" s="207"/>
      <c r="FBY146" s="207"/>
      <c r="FBZ146" s="208"/>
      <c r="FCA146" s="207"/>
      <c r="FCB146" s="207"/>
      <c r="FCC146" s="207"/>
      <c r="FCD146" s="207"/>
      <c r="FCE146" s="207"/>
      <c r="FCF146" s="207"/>
      <c r="FCG146" s="207"/>
      <c r="FCH146" s="207"/>
      <c r="FCI146" s="207"/>
      <c r="FCJ146" s="207"/>
      <c r="FCK146" s="210"/>
      <c r="FCL146" s="207"/>
      <c r="FCM146" s="207"/>
      <c r="FCN146" s="207"/>
      <c r="FCO146" s="207"/>
      <c r="FCP146" s="208"/>
      <c r="FCQ146" s="207"/>
      <c r="FCR146" s="207"/>
      <c r="FCS146" s="207"/>
      <c r="FCT146" s="207"/>
      <c r="FCU146" s="207"/>
      <c r="FCV146" s="207"/>
      <c r="FCW146" s="207"/>
      <c r="FCX146" s="207"/>
      <c r="FCY146" s="207"/>
      <c r="FCZ146" s="207"/>
      <c r="FDA146" s="210"/>
      <c r="FDB146" s="207"/>
      <c r="FDC146" s="207"/>
      <c r="FDD146" s="207"/>
      <c r="FDE146" s="207"/>
      <c r="FDF146" s="208"/>
      <c r="FDG146" s="207"/>
      <c r="FDH146" s="207"/>
      <c r="FDI146" s="207"/>
      <c r="FDJ146" s="207"/>
      <c r="FDK146" s="207"/>
      <c r="FDL146" s="207"/>
      <c r="FDM146" s="207"/>
      <c r="FDN146" s="207"/>
      <c r="FDO146" s="207"/>
      <c r="FDP146" s="207"/>
      <c r="FDQ146" s="210"/>
      <c r="FDR146" s="207"/>
      <c r="FDS146" s="207"/>
      <c r="FDT146" s="207"/>
      <c r="FDU146" s="207"/>
      <c r="FDV146" s="208"/>
      <c r="FDW146" s="207"/>
      <c r="FDX146" s="207"/>
      <c r="FDY146" s="207"/>
      <c r="FDZ146" s="207"/>
      <c r="FEA146" s="207"/>
      <c r="FEB146" s="207"/>
      <c r="FEC146" s="207"/>
      <c r="FED146" s="207"/>
      <c r="FEE146" s="207"/>
      <c r="FEF146" s="207"/>
      <c r="FEG146" s="210"/>
      <c r="FEH146" s="207"/>
      <c r="FEI146" s="207"/>
      <c r="FEJ146" s="207"/>
      <c r="FEK146" s="207"/>
      <c r="FEL146" s="208"/>
      <c r="FEM146" s="207"/>
      <c r="FEN146" s="207"/>
      <c r="FEO146" s="207"/>
      <c r="FEP146" s="207"/>
      <c r="FEQ146" s="207"/>
      <c r="FER146" s="207"/>
      <c r="FES146" s="207"/>
      <c r="FET146" s="207"/>
      <c r="FEU146" s="207"/>
      <c r="FEV146" s="207"/>
      <c r="FEW146" s="210"/>
      <c r="FEX146" s="207"/>
      <c r="FEY146" s="207"/>
      <c r="FEZ146" s="207"/>
      <c r="FFA146" s="207"/>
      <c r="FFB146" s="208"/>
      <c r="FFC146" s="207"/>
      <c r="FFD146" s="207"/>
      <c r="FFE146" s="207"/>
      <c r="FFF146" s="207"/>
      <c r="FFG146" s="207"/>
      <c r="FFH146" s="207"/>
      <c r="FFI146" s="207"/>
      <c r="FFJ146" s="207"/>
      <c r="FFK146" s="207"/>
      <c r="FFL146" s="207"/>
      <c r="FFM146" s="210"/>
      <c r="FFN146" s="207"/>
      <c r="FFO146" s="207"/>
      <c r="FFP146" s="207"/>
      <c r="FFQ146" s="207"/>
      <c r="FFR146" s="208"/>
      <c r="FFS146" s="207"/>
      <c r="FFT146" s="207"/>
      <c r="FFU146" s="207"/>
      <c r="FFV146" s="207"/>
      <c r="FFW146" s="207"/>
      <c r="FFX146" s="207"/>
      <c r="FFY146" s="207"/>
      <c r="FFZ146" s="207"/>
      <c r="FGA146" s="207"/>
      <c r="FGB146" s="207"/>
      <c r="FGC146" s="210"/>
      <c r="FGD146" s="207"/>
      <c r="FGE146" s="207"/>
      <c r="FGF146" s="207"/>
      <c r="FGG146" s="207"/>
      <c r="FGH146" s="208"/>
      <c r="FGI146" s="207"/>
      <c r="FGJ146" s="207"/>
      <c r="FGK146" s="207"/>
      <c r="FGL146" s="207"/>
      <c r="FGM146" s="207"/>
      <c r="FGN146" s="207"/>
      <c r="FGO146" s="207"/>
      <c r="FGP146" s="207"/>
      <c r="FGQ146" s="207"/>
      <c r="FGR146" s="207"/>
      <c r="FGS146" s="210"/>
      <c r="FGT146" s="207"/>
      <c r="FGU146" s="207"/>
      <c r="FGV146" s="207"/>
      <c r="FGW146" s="207"/>
      <c r="FGX146" s="208"/>
      <c r="FGY146" s="207"/>
      <c r="FGZ146" s="207"/>
      <c r="FHA146" s="207"/>
      <c r="FHB146" s="207"/>
      <c r="FHC146" s="207"/>
      <c r="FHD146" s="207"/>
      <c r="FHE146" s="207"/>
      <c r="FHF146" s="207"/>
      <c r="FHG146" s="207"/>
      <c r="FHH146" s="207"/>
      <c r="FHI146" s="210"/>
      <c r="FHJ146" s="207"/>
      <c r="FHK146" s="207"/>
      <c r="FHL146" s="207"/>
      <c r="FHM146" s="207"/>
      <c r="FHN146" s="208"/>
      <c r="FHO146" s="207"/>
      <c r="FHP146" s="207"/>
      <c r="FHQ146" s="207"/>
      <c r="FHR146" s="207"/>
      <c r="FHS146" s="207"/>
      <c r="FHT146" s="207"/>
      <c r="FHU146" s="207"/>
      <c r="FHV146" s="207"/>
      <c r="FHW146" s="207"/>
      <c r="FHX146" s="207"/>
      <c r="FHY146" s="210"/>
      <c r="FHZ146" s="207"/>
      <c r="FIA146" s="207"/>
      <c r="FIB146" s="207"/>
      <c r="FIC146" s="207"/>
      <c r="FID146" s="208"/>
      <c r="FIE146" s="207"/>
      <c r="FIF146" s="207"/>
      <c r="FIG146" s="207"/>
      <c r="FIH146" s="207"/>
      <c r="FII146" s="207"/>
      <c r="FIJ146" s="207"/>
      <c r="FIK146" s="207"/>
      <c r="FIL146" s="207"/>
      <c r="FIM146" s="207"/>
      <c r="FIN146" s="207"/>
      <c r="FIO146" s="210"/>
      <c r="FIP146" s="207"/>
      <c r="FIQ146" s="207"/>
      <c r="FIR146" s="207"/>
      <c r="FIS146" s="207"/>
      <c r="FIT146" s="208"/>
      <c r="FIU146" s="207"/>
      <c r="FIV146" s="207"/>
      <c r="FIW146" s="207"/>
      <c r="FIX146" s="207"/>
      <c r="FIY146" s="207"/>
      <c r="FIZ146" s="207"/>
      <c r="FJA146" s="207"/>
      <c r="FJB146" s="207"/>
      <c r="FJC146" s="207"/>
      <c r="FJD146" s="207"/>
      <c r="FJE146" s="210"/>
      <c r="FJF146" s="207"/>
      <c r="FJG146" s="207"/>
      <c r="FJH146" s="207"/>
      <c r="FJI146" s="207"/>
      <c r="FJJ146" s="208"/>
      <c r="FJK146" s="207"/>
      <c r="FJL146" s="207"/>
      <c r="FJM146" s="207"/>
      <c r="FJN146" s="207"/>
      <c r="FJO146" s="207"/>
      <c r="FJP146" s="207"/>
      <c r="FJQ146" s="207"/>
      <c r="FJR146" s="207"/>
      <c r="FJS146" s="207"/>
      <c r="FJT146" s="207"/>
      <c r="FJU146" s="210"/>
      <c r="FJV146" s="207"/>
      <c r="FJW146" s="207"/>
      <c r="FJX146" s="207"/>
      <c r="FJY146" s="207"/>
      <c r="FJZ146" s="208"/>
      <c r="FKA146" s="207"/>
      <c r="FKB146" s="207"/>
      <c r="FKC146" s="207"/>
      <c r="FKD146" s="207"/>
      <c r="FKE146" s="207"/>
      <c r="FKF146" s="207"/>
      <c r="FKG146" s="207"/>
      <c r="FKH146" s="207"/>
      <c r="FKI146" s="207"/>
      <c r="FKJ146" s="207"/>
      <c r="FKK146" s="210"/>
      <c r="FKL146" s="207"/>
      <c r="FKM146" s="207"/>
      <c r="FKN146" s="207"/>
      <c r="FKO146" s="207"/>
      <c r="FKP146" s="208"/>
      <c r="FKQ146" s="207"/>
      <c r="FKR146" s="207"/>
      <c r="FKS146" s="207"/>
      <c r="FKT146" s="207"/>
      <c r="FKU146" s="207"/>
      <c r="FKV146" s="207"/>
      <c r="FKW146" s="207"/>
      <c r="FKX146" s="207"/>
      <c r="FKY146" s="207"/>
      <c r="FKZ146" s="207"/>
      <c r="FLA146" s="210"/>
      <c r="FLB146" s="207"/>
      <c r="FLC146" s="207"/>
      <c r="FLD146" s="207"/>
      <c r="FLE146" s="207"/>
      <c r="FLF146" s="208"/>
      <c r="FLG146" s="207"/>
      <c r="FLH146" s="207"/>
      <c r="FLI146" s="207"/>
      <c r="FLJ146" s="207"/>
      <c r="FLK146" s="207"/>
      <c r="FLL146" s="207"/>
      <c r="FLM146" s="207"/>
      <c r="FLN146" s="207"/>
      <c r="FLO146" s="207"/>
      <c r="FLP146" s="207"/>
      <c r="FLQ146" s="210"/>
      <c r="FLR146" s="207"/>
      <c r="FLS146" s="207"/>
      <c r="FLT146" s="207"/>
      <c r="FLU146" s="207"/>
      <c r="FLV146" s="208"/>
      <c r="FLW146" s="207"/>
      <c r="FLX146" s="207"/>
      <c r="FLY146" s="207"/>
      <c r="FLZ146" s="207"/>
      <c r="FMA146" s="207"/>
      <c r="FMB146" s="207"/>
      <c r="FMC146" s="207"/>
      <c r="FMD146" s="207"/>
      <c r="FME146" s="207"/>
      <c r="FMF146" s="207"/>
      <c r="FMG146" s="210"/>
      <c r="FMH146" s="207"/>
      <c r="FMI146" s="207"/>
      <c r="FMJ146" s="207"/>
      <c r="FMK146" s="207"/>
      <c r="FML146" s="208"/>
      <c r="FMM146" s="207"/>
      <c r="FMN146" s="207"/>
      <c r="FMO146" s="207"/>
      <c r="FMP146" s="207"/>
      <c r="FMQ146" s="207"/>
      <c r="FMR146" s="207"/>
      <c r="FMS146" s="207"/>
      <c r="FMT146" s="207"/>
      <c r="FMU146" s="207"/>
      <c r="FMV146" s="207"/>
      <c r="FMW146" s="210"/>
      <c r="FMX146" s="207"/>
      <c r="FMY146" s="207"/>
      <c r="FMZ146" s="207"/>
      <c r="FNA146" s="207"/>
      <c r="FNB146" s="208"/>
      <c r="FNC146" s="207"/>
      <c r="FND146" s="207"/>
      <c r="FNE146" s="207"/>
      <c r="FNF146" s="207"/>
      <c r="FNG146" s="207"/>
      <c r="FNH146" s="207"/>
      <c r="FNI146" s="207"/>
      <c r="FNJ146" s="207"/>
      <c r="FNK146" s="207"/>
      <c r="FNL146" s="207"/>
      <c r="FNM146" s="210"/>
      <c r="FNN146" s="207"/>
      <c r="FNO146" s="207"/>
      <c r="FNP146" s="207"/>
      <c r="FNQ146" s="207"/>
      <c r="FNR146" s="208"/>
      <c r="FNS146" s="207"/>
      <c r="FNT146" s="207"/>
      <c r="FNU146" s="207"/>
      <c r="FNV146" s="207"/>
      <c r="FNW146" s="207"/>
      <c r="FNX146" s="207"/>
      <c r="FNY146" s="207"/>
      <c r="FNZ146" s="207"/>
      <c r="FOA146" s="207"/>
      <c r="FOB146" s="207"/>
      <c r="FOC146" s="210"/>
      <c r="FOD146" s="207"/>
      <c r="FOE146" s="207"/>
      <c r="FOF146" s="207"/>
      <c r="FOG146" s="207"/>
      <c r="FOH146" s="208"/>
      <c r="FOI146" s="207"/>
      <c r="FOJ146" s="207"/>
      <c r="FOK146" s="207"/>
      <c r="FOL146" s="207"/>
      <c r="FOM146" s="207"/>
      <c r="FON146" s="207"/>
      <c r="FOO146" s="207"/>
      <c r="FOP146" s="207"/>
      <c r="FOQ146" s="207"/>
      <c r="FOR146" s="207"/>
      <c r="FOS146" s="210"/>
      <c r="FOT146" s="207"/>
      <c r="FOU146" s="207"/>
      <c r="FOV146" s="207"/>
      <c r="FOW146" s="207"/>
      <c r="FOX146" s="208"/>
      <c r="FOY146" s="207"/>
      <c r="FOZ146" s="207"/>
      <c r="FPA146" s="207"/>
      <c r="FPB146" s="207"/>
      <c r="FPC146" s="207"/>
      <c r="FPD146" s="207"/>
      <c r="FPE146" s="207"/>
      <c r="FPF146" s="207"/>
      <c r="FPG146" s="207"/>
      <c r="FPH146" s="207"/>
      <c r="FPI146" s="210"/>
      <c r="FPJ146" s="207"/>
      <c r="FPK146" s="207"/>
      <c r="FPL146" s="207"/>
      <c r="FPM146" s="207"/>
      <c r="FPN146" s="208"/>
      <c r="FPO146" s="207"/>
      <c r="FPP146" s="207"/>
      <c r="FPQ146" s="207"/>
      <c r="FPR146" s="207"/>
      <c r="FPS146" s="207"/>
      <c r="FPT146" s="207"/>
      <c r="FPU146" s="207"/>
      <c r="FPV146" s="207"/>
      <c r="FPW146" s="207"/>
      <c r="FPX146" s="207"/>
      <c r="FPY146" s="210"/>
      <c r="FPZ146" s="207"/>
      <c r="FQA146" s="207"/>
      <c r="FQB146" s="207"/>
      <c r="FQC146" s="207"/>
      <c r="FQD146" s="208"/>
      <c r="FQE146" s="207"/>
      <c r="FQF146" s="207"/>
      <c r="FQG146" s="207"/>
      <c r="FQH146" s="207"/>
      <c r="FQI146" s="207"/>
      <c r="FQJ146" s="207"/>
      <c r="FQK146" s="207"/>
      <c r="FQL146" s="207"/>
      <c r="FQM146" s="207"/>
      <c r="FQN146" s="207"/>
      <c r="FQO146" s="210"/>
      <c r="FQP146" s="207"/>
      <c r="FQQ146" s="207"/>
      <c r="FQR146" s="207"/>
      <c r="FQS146" s="207"/>
      <c r="FQT146" s="208"/>
      <c r="FQU146" s="207"/>
      <c r="FQV146" s="207"/>
      <c r="FQW146" s="207"/>
      <c r="FQX146" s="207"/>
      <c r="FQY146" s="207"/>
      <c r="FQZ146" s="207"/>
      <c r="FRA146" s="207"/>
      <c r="FRB146" s="207"/>
      <c r="FRC146" s="207"/>
      <c r="FRD146" s="207"/>
      <c r="FRE146" s="210"/>
      <c r="FRF146" s="207"/>
      <c r="FRG146" s="207"/>
      <c r="FRH146" s="207"/>
      <c r="FRI146" s="207"/>
      <c r="FRJ146" s="208"/>
      <c r="FRK146" s="207"/>
      <c r="FRL146" s="207"/>
      <c r="FRM146" s="207"/>
      <c r="FRN146" s="207"/>
      <c r="FRO146" s="207"/>
      <c r="FRP146" s="207"/>
      <c r="FRQ146" s="207"/>
      <c r="FRR146" s="207"/>
      <c r="FRS146" s="207"/>
      <c r="FRT146" s="207"/>
      <c r="FRU146" s="210"/>
      <c r="FRV146" s="207"/>
      <c r="FRW146" s="207"/>
      <c r="FRX146" s="207"/>
      <c r="FRY146" s="207"/>
      <c r="FRZ146" s="208"/>
      <c r="FSA146" s="207"/>
      <c r="FSB146" s="207"/>
      <c r="FSC146" s="207"/>
      <c r="FSD146" s="207"/>
      <c r="FSE146" s="207"/>
      <c r="FSF146" s="207"/>
      <c r="FSG146" s="207"/>
      <c r="FSH146" s="207"/>
      <c r="FSI146" s="207"/>
      <c r="FSJ146" s="207"/>
      <c r="FSK146" s="210"/>
      <c r="FSL146" s="207"/>
      <c r="FSM146" s="207"/>
      <c r="FSN146" s="207"/>
      <c r="FSO146" s="207"/>
      <c r="FSP146" s="208"/>
      <c r="FSQ146" s="207"/>
      <c r="FSR146" s="207"/>
      <c r="FSS146" s="207"/>
      <c r="FST146" s="207"/>
      <c r="FSU146" s="207"/>
      <c r="FSV146" s="207"/>
      <c r="FSW146" s="207"/>
      <c r="FSX146" s="207"/>
      <c r="FSY146" s="207"/>
      <c r="FSZ146" s="207"/>
      <c r="FTA146" s="210"/>
      <c r="FTB146" s="207"/>
      <c r="FTC146" s="207"/>
      <c r="FTD146" s="207"/>
      <c r="FTE146" s="207"/>
      <c r="FTF146" s="208"/>
      <c r="FTG146" s="207"/>
      <c r="FTH146" s="207"/>
      <c r="FTI146" s="207"/>
      <c r="FTJ146" s="207"/>
      <c r="FTK146" s="207"/>
      <c r="FTL146" s="207"/>
      <c r="FTM146" s="207"/>
      <c r="FTN146" s="207"/>
      <c r="FTO146" s="207"/>
      <c r="FTP146" s="207"/>
      <c r="FTQ146" s="210"/>
      <c r="FTR146" s="207"/>
      <c r="FTS146" s="207"/>
      <c r="FTT146" s="207"/>
      <c r="FTU146" s="207"/>
      <c r="FTV146" s="208"/>
      <c r="FTW146" s="207"/>
      <c r="FTX146" s="207"/>
      <c r="FTY146" s="207"/>
      <c r="FTZ146" s="207"/>
      <c r="FUA146" s="207"/>
      <c r="FUB146" s="207"/>
      <c r="FUC146" s="207"/>
      <c r="FUD146" s="207"/>
      <c r="FUE146" s="207"/>
      <c r="FUF146" s="207"/>
      <c r="FUG146" s="210"/>
      <c r="FUH146" s="207"/>
      <c r="FUI146" s="207"/>
      <c r="FUJ146" s="207"/>
      <c r="FUK146" s="207"/>
      <c r="FUL146" s="208"/>
      <c r="FUM146" s="207"/>
      <c r="FUN146" s="207"/>
      <c r="FUO146" s="207"/>
      <c r="FUP146" s="207"/>
      <c r="FUQ146" s="207"/>
      <c r="FUR146" s="207"/>
      <c r="FUS146" s="207"/>
      <c r="FUT146" s="207"/>
      <c r="FUU146" s="207"/>
      <c r="FUV146" s="207"/>
      <c r="FUW146" s="210"/>
      <c r="FUX146" s="207"/>
      <c r="FUY146" s="207"/>
      <c r="FUZ146" s="207"/>
      <c r="FVA146" s="207"/>
      <c r="FVB146" s="208"/>
      <c r="FVC146" s="207"/>
      <c r="FVD146" s="207"/>
      <c r="FVE146" s="207"/>
      <c r="FVF146" s="207"/>
      <c r="FVG146" s="207"/>
      <c r="FVH146" s="207"/>
      <c r="FVI146" s="207"/>
      <c r="FVJ146" s="207"/>
      <c r="FVK146" s="207"/>
      <c r="FVL146" s="207"/>
      <c r="FVM146" s="210"/>
      <c r="FVN146" s="207"/>
      <c r="FVO146" s="207"/>
      <c r="FVP146" s="207"/>
      <c r="FVQ146" s="207"/>
      <c r="FVR146" s="208"/>
      <c r="FVS146" s="207"/>
      <c r="FVT146" s="207"/>
      <c r="FVU146" s="207"/>
      <c r="FVV146" s="207"/>
      <c r="FVW146" s="207"/>
      <c r="FVX146" s="207"/>
      <c r="FVY146" s="207"/>
      <c r="FVZ146" s="207"/>
      <c r="FWA146" s="207"/>
      <c r="FWB146" s="207"/>
      <c r="FWC146" s="210"/>
      <c r="FWD146" s="207"/>
      <c r="FWE146" s="207"/>
      <c r="FWF146" s="207"/>
      <c r="FWG146" s="207"/>
      <c r="FWH146" s="208"/>
      <c r="FWI146" s="207"/>
      <c r="FWJ146" s="207"/>
      <c r="FWK146" s="207"/>
      <c r="FWL146" s="207"/>
      <c r="FWM146" s="207"/>
      <c r="FWN146" s="207"/>
      <c r="FWO146" s="207"/>
      <c r="FWP146" s="207"/>
      <c r="FWQ146" s="207"/>
      <c r="FWR146" s="207"/>
      <c r="FWS146" s="210"/>
      <c r="FWT146" s="207"/>
      <c r="FWU146" s="207"/>
      <c r="FWV146" s="207"/>
      <c r="FWW146" s="207"/>
      <c r="FWX146" s="208"/>
      <c r="FWY146" s="207"/>
      <c r="FWZ146" s="207"/>
      <c r="FXA146" s="207"/>
      <c r="FXB146" s="207"/>
      <c r="FXC146" s="207"/>
      <c r="FXD146" s="207"/>
      <c r="FXE146" s="207"/>
      <c r="FXF146" s="207"/>
      <c r="FXG146" s="207"/>
      <c r="FXH146" s="207"/>
      <c r="FXI146" s="210"/>
      <c r="FXJ146" s="207"/>
      <c r="FXK146" s="207"/>
      <c r="FXL146" s="207"/>
      <c r="FXM146" s="207"/>
      <c r="FXN146" s="208"/>
      <c r="FXO146" s="207"/>
      <c r="FXP146" s="207"/>
      <c r="FXQ146" s="207"/>
      <c r="FXR146" s="207"/>
      <c r="FXS146" s="207"/>
      <c r="FXT146" s="207"/>
      <c r="FXU146" s="207"/>
      <c r="FXV146" s="207"/>
      <c r="FXW146" s="207"/>
      <c r="FXX146" s="207"/>
      <c r="FXY146" s="210"/>
      <c r="FXZ146" s="207"/>
      <c r="FYA146" s="207"/>
      <c r="FYB146" s="207"/>
      <c r="FYC146" s="207"/>
      <c r="FYD146" s="208"/>
      <c r="FYE146" s="207"/>
      <c r="FYF146" s="207"/>
      <c r="FYG146" s="207"/>
      <c r="FYH146" s="207"/>
      <c r="FYI146" s="207"/>
      <c r="FYJ146" s="207"/>
      <c r="FYK146" s="207"/>
      <c r="FYL146" s="207"/>
      <c r="FYM146" s="207"/>
      <c r="FYN146" s="207"/>
      <c r="FYO146" s="210"/>
      <c r="FYP146" s="207"/>
      <c r="FYQ146" s="207"/>
      <c r="FYR146" s="207"/>
      <c r="FYS146" s="207"/>
      <c r="FYT146" s="208"/>
      <c r="FYU146" s="207"/>
      <c r="FYV146" s="207"/>
      <c r="FYW146" s="207"/>
      <c r="FYX146" s="207"/>
      <c r="FYY146" s="207"/>
      <c r="FYZ146" s="207"/>
      <c r="FZA146" s="207"/>
      <c r="FZB146" s="207"/>
      <c r="FZC146" s="207"/>
      <c r="FZD146" s="207"/>
      <c r="FZE146" s="210"/>
      <c r="FZF146" s="207"/>
      <c r="FZG146" s="207"/>
      <c r="FZH146" s="207"/>
      <c r="FZI146" s="207"/>
      <c r="FZJ146" s="208"/>
      <c r="FZK146" s="207"/>
      <c r="FZL146" s="207"/>
      <c r="FZM146" s="207"/>
      <c r="FZN146" s="207"/>
      <c r="FZO146" s="207"/>
      <c r="FZP146" s="207"/>
      <c r="FZQ146" s="207"/>
      <c r="FZR146" s="207"/>
      <c r="FZS146" s="207"/>
      <c r="FZT146" s="207"/>
      <c r="FZU146" s="210"/>
      <c r="FZV146" s="207"/>
      <c r="FZW146" s="207"/>
      <c r="FZX146" s="207"/>
      <c r="FZY146" s="207"/>
      <c r="FZZ146" s="208"/>
      <c r="GAA146" s="207"/>
      <c r="GAB146" s="207"/>
      <c r="GAC146" s="207"/>
      <c r="GAD146" s="207"/>
      <c r="GAE146" s="207"/>
      <c r="GAF146" s="207"/>
      <c r="GAG146" s="207"/>
      <c r="GAH146" s="207"/>
      <c r="GAI146" s="207"/>
      <c r="GAJ146" s="207"/>
      <c r="GAK146" s="210"/>
      <c r="GAL146" s="207"/>
      <c r="GAM146" s="207"/>
      <c r="GAN146" s="207"/>
      <c r="GAO146" s="207"/>
      <c r="GAP146" s="208"/>
      <c r="GAQ146" s="207"/>
      <c r="GAR146" s="207"/>
      <c r="GAS146" s="207"/>
      <c r="GAT146" s="207"/>
      <c r="GAU146" s="207"/>
      <c r="GAV146" s="207"/>
      <c r="GAW146" s="207"/>
      <c r="GAX146" s="207"/>
      <c r="GAY146" s="207"/>
      <c r="GAZ146" s="207"/>
      <c r="GBA146" s="210"/>
      <c r="GBB146" s="207"/>
      <c r="GBC146" s="207"/>
      <c r="GBD146" s="207"/>
      <c r="GBE146" s="207"/>
      <c r="GBF146" s="208"/>
      <c r="GBG146" s="207"/>
      <c r="GBH146" s="207"/>
      <c r="GBI146" s="207"/>
      <c r="GBJ146" s="207"/>
      <c r="GBK146" s="207"/>
      <c r="GBL146" s="207"/>
      <c r="GBM146" s="207"/>
      <c r="GBN146" s="207"/>
      <c r="GBO146" s="207"/>
      <c r="GBP146" s="207"/>
      <c r="GBQ146" s="210"/>
      <c r="GBR146" s="207"/>
      <c r="GBS146" s="207"/>
      <c r="GBT146" s="207"/>
      <c r="GBU146" s="207"/>
      <c r="GBV146" s="208"/>
      <c r="GBW146" s="207"/>
      <c r="GBX146" s="207"/>
      <c r="GBY146" s="207"/>
      <c r="GBZ146" s="207"/>
      <c r="GCA146" s="207"/>
      <c r="GCB146" s="207"/>
      <c r="GCC146" s="207"/>
      <c r="GCD146" s="207"/>
      <c r="GCE146" s="207"/>
      <c r="GCF146" s="207"/>
      <c r="GCG146" s="210"/>
      <c r="GCH146" s="207"/>
      <c r="GCI146" s="207"/>
      <c r="GCJ146" s="207"/>
      <c r="GCK146" s="207"/>
      <c r="GCL146" s="208"/>
      <c r="GCM146" s="207"/>
      <c r="GCN146" s="207"/>
      <c r="GCO146" s="207"/>
      <c r="GCP146" s="207"/>
      <c r="GCQ146" s="207"/>
      <c r="GCR146" s="207"/>
      <c r="GCS146" s="207"/>
      <c r="GCT146" s="207"/>
      <c r="GCU146" s="207"/>
      <c r="GCV146" s="207"/>
      <c r="GCW146" s="210"/>
      <c r="GCX146" s="207"/>
      <c r="GCY146" s="207"/>
      <c r="GCZ146" s="207"/>
      <c r="GDA146" s="207"/>
      <c r="GDB146" s="208"/>
      <c r="GDC146" s="207"/>
      <c r="GDD146" s="207"/>
      <c r="GDE146" s="207"/>
      <c r="GDF146" s="207"/>
      <c r="GDG146" s="207"/>
      <c r="GDH146" s="207"/>
      <c r="GDI146" s="207"/>
      <c r="GDJ146" s="207"/>
      <c r="GDK146" s="207"/>
      <c r="GDL146" s="207"/>
      <c r="GDM146" s="210"/>
      <c r="GDN146" s="207"/>
      <c r="GDO146" s="207"/>
      <c r="GDP146" s="207"/>
      <c r="GDQ146" s="207"/>
      <c r="GDR146" s="208"/>
      <c r="GDS146" s="207"/>
      <c r="GDT146" s="207"/>
      <c r="GDU146" s="207"/>
      <c r="GDV146" s="207"/>
      <c r="GDW146" s="207"/>
      <c r="GDX146" s="207"/>
      <c r="GDY146" s="207"/>
      <c r="GDZ146" s="207"/>
      <c r="GEA146" s="207"/>
      <c r="GEB146" s="207"/>
      <c r="GEC146" s="210"/>
      <c r="GED146" s="207"/>
      <c r="GEE146" s="207"/>
      <c r="GEF146" s="207"/>
      <c r="GEG146" s="207"/>
      <c r="GEH146" s="208"/>
      <c r="GEI146" s="207"/>
      <c r="GEJ146" s="207"/>
      <c r="GEK146" s="207"/>
      <c r="GEL146" s="207"/>
      <c r="GEM146" s="207"/>
      <c r="GEN146" s="207"/>
      <c r="GEO146" s="207"/>
      <c r="GEP146" s="207"/>
      <c r="GEQ146" s="207"/>
      <c r="GER146" s="207"/>
      <c r="GES146" s="210"/>
      <c r="GET146" s="207"/>
      <c r="GEU146" s="207"/>
      <c r="GEV146" s="207"/>
      <c r="GEW146" s="207"/>
      <c r="GEX146" s="208"/>
      <c r="GEY146" s="207"/>
      <c r="GEZ146" s="207"/>
      <c r="GFA146" s="207"/>
      <c r="GFB146" s="207"/>
      <c r="GFC146" s="207"/>
      <c r="GFD146" s="207"/>
      <c r="GFE146" s="207"/>
      <c r="GFF146" s="207"/>
      <c r="GFG146" s="207"/>
      <c r="GFH146" s="207"/>
      <c r="GFI146" s="210"/>
      <c r="GFJ146" s="207"/>
      <c r="GFK146" s="207"/>
      <c r="GFL146" s="207"/>
      <c r="GFM146" s="207"/>
      <c r="GFN146" s="208"/>
      <c r="GFO146" s="207"/>
      <c r="GFP146" s="207"/>
      <c r="GFQ146" s="207"/>
      <c r="GFR146" s="207"/>
      <c r="GFS146" s="207"/>
      <c r="GFT146" s="207"/>
      <c r="GFU146" s="207"/>
      <c r="GFV146" s="207"/>
      <c r="GFW146" s="207"/>
      <c r="GFX146" s="207"/>
      <c r="GFY146" s="210"/>
      <c r="GFZ146" s="207"/>
      <c r="GGA146" s="207"/>
      <c r="GGB146" s="207"/>
      <c r="GGC146" s="207"/>
      <c r="GGD146" s="208"/>
      <c r="GGE146" s="207"/>
      <c r="GGF146" s="207"/>
      <c r="GGG146" s="207"/>
      <c r="GGH146" s="207"/>
      <c r="GGI146" s="207"/>
      <c r="GGJ146" s="207"/>
      <c r="GGK146" s="207"/>
      <c r="GGL146" s="207"/>
      <c r="GGM146" s="207"/>
      <c r="GGN146" s="207"/>
      <c r="GGO146" s="210"/>
      <c r="GGP146" s="207"/>
      <c r="GGQ146" s="207"/>
      <c r="GGR146" s="207"/>
      <c r="GGS146" s="207"/>
      <c r="GGT146" s="208"/>
      <c r="GGU146" s="207"/>
      <c r="GGV146" s="207"/>
      <c r="GGW146" s="207"/>
      <c r="GGX146" s="207"/>
      <c r="GGY146" s="207"/>
      <c r="GGZ146" s="207"/>
      <c r="GHA146" s="207"/>
      <c r="GHB146" s="207"/>
      <c r="GHC146" s="207"/>
      <c r="GHD146" s="207"/>
      <c r="GHE146" s="210"/>
      <c r="GHF146" s="207"/>
      <c r="GHG146" s="207"/>
      <c r="GHH146" s="207"/>
      <c r="GHI146" s="207"/>
      <c r="GHJ146" s="208"/>
      <c r="GHK146" s="207"/>
      <c r="GHL146" s="207"/>
      <c r="GHM146" s="207"/>
      <c r="GHN146" s="207"/>
      <c r="GHO146" s="207"/>
      <c r="GHP146" s="207"/>
      <c r="GHQ146" s="207"/>
      <c r="GHR146" s="207"/>
      <c r="GHS146" s="207"/>
      <c r="GHT146" s="207"/>
      <c r="GHU146" s="210"/>
      <c r="GHV146" s="207"/>
      <c r="GHW146" s="207"/>
      <c r="GHX146" s="207"/>
      <c r="GHY146" s="207"/>
      <c r="GHZ146" s="208"/>
      <c r="GIA146" s="207"/>
      <c r="GIB146" s="207"/>
      <c r="GIC146" s="207"/>
      <c r="GID146" s="207"/>
      <c r="GIE146" s="207"/>
      <c r="GIF146" s="207"/>
      <c r="GIG146" s="207"/>
      <c r="GIH146" s="207"/>
      <c r="GII146" s="207"/>
      <c r="GIJ146" s="207"/>
      <c r="GIK146" s="210"/>
      <c r="GIL146" s="207"/>
      <c r="GIM146" s="207"/>
      <c r="GIN146" s="207"/>
      <c r="GIO146" s="207"/>
      <c r="GIP146" s="208"/>
      <c r="GIQ146" s="207"/>
      <c r="GIR146" s="207"/>
      <c r="GIS146" s="207"/>
      <c r="GIT146" s="207"/>
      <c r="GIU146" s="207"/>
      <c r="GIV146" s="207"/>
      <c r="GIW146" s="207"/>
      <c r="GIX146" s="207"/>
      <c r="GIY146" s="207"/>
      <c r="GIZ146" s="207"/>
      <c r="GJA146" s="210"/>
      <c r="GJB146" s="207"/>
      <c r="GJC146" s="207"/>
      <c r="GJD146" s="207"/>
      <c r="GJE146" s="207"/>
      <c r="GJF146" s="208"/>
      <c r="GJG146" s="207"/>
      <c r="GJH146" s="207"/>
      <c r="GJI146" s="207"/>
      <c r="GJJ146" s="207"/>
      <c r="GJK146" s="207"/>
      <c r="GJL146" s="207"/>
      <c r="GJM146" s="207"/>
      <c r="GJN146" s="207"/>
      <c r="GJO146" s="207"/>
      <c r="GJP146" s="207"/>
      <c r="GJQ146" s="210"/>
      <c r="GJR146" s="207"/>
      <c r="GJS146" s="207"/>
      <c r="GJT146" s="207"/>
      <c r="GJU146" s="207"/>
      <c r="GJV146" s="208"/>
      <c r="GJW146" s="207"/>
      <c r="GJX146" s="207"/>
      <c r="GJY146" s="207"/>
      <c r="GJZ146" s="207"/>
      <c r="GKA146" s="207"/>
      <c r="GKB146" s="207"/>
      <c r="GKC146" s="207"/>
      <c r="GKD146" s="207"/>
      <c r="GKE146" s="207"/>
      <c r="GKF146" s="207"/>
      <c r="GKG146" s="210"/>
      <c r="GKH146" s="207"/>
      <c r="GKI146" s="207"/>
      <c r="GKJ146" s="207"/>
      <c r="GKK146" s="207"/>
      <c r="GKL146" s="208"/>
      <c r="GKM146" s="207"/>
      <c r="GKN146" s="207"/>
      <c r="GKO146" s="207"/>
      <c r="GKP146" s="207"/>
      <c r="GKQ146" s="207"/>
      <c r="GKR146" s="207"/>
      <c r="GKS146" s="207"/>
      <c r="GKT146" s="207"/>
      <c r="GKU146" s="207"/>
      <c r="GKV146" s="207"/>
      <c r="GKW146" s="210"/>
      <c r="GKX146" s="207"/>
      <c r="GKY146" s="207"/>
      <c r="GKZ146" s="207"/>
      <c r="GLA146" s="207"/>
      <c r="GLB146" s="208"/>
      <c r="GLC146" s="207"/>
      <c r="GLD146" s="207"/>
      <c r="GLE146" s="207"/>
      <c r="GLF146" s="207"/>
      <c r="GLG146" s="207"/>
      <c r="GLH146" s="207"/>
      <c r="GLI146" s="207"/>
      <c r="GLJ146" s="207"/>
      <c r="GLK146" s="207"/>
      <c r="GLL146" s="207"/>
      <c r="GLM146" s="210"/>
      <c r="GLN146" s="207"/>
      <c r="GLO146" s="207"/>
      <c r="GLP146" s="207"/>
      <c r="GLQ146" s="207"/>
      <c r="GLR146" s="208"/>
      <c r="GLS146" s="207"/>
      <c r="GLT146" s="207"/>
      <c r="GLU146" s="207"/>
      <c r="GLV146" s="207"/>
      <c r="GLW146" s="207"/>
      <c r="GLX146" s="207"/>
      <c r="GLY146" s="207"/>
      <c r="GLZ146" s="207"/>
      <c r="GMA146" s="207"/>
      <c r="GMB146" s="207"/>
      <c r="GMC146" s="210"/>
      <c r="GMD146" s="207"/>
      <c r="GME146" s="207"/>
      <c r="GMF146" s="207"/>
      <c r="GMG146" s="207"/>
      <c r="GMH146" s="208"/>
      <c r="GMI146" s="207"/>
      <c r="GMJ146" s="207"/>
      <c r="GMK146" s="207"/>
      <c r="GML146" s="207"/>
      <c r="GMM146" s="207"/>
      <c r="GMN146" s="207"/>
      <c r="GMO146" s="207"/>
      <c r="GMP146" s="207"/>
      <c r="GMQ146" s="207"/>
      <c r="GMR146" s="207"/>
      <c r="GMS146" s="210"/>
      <c r="GMT146" s="207"/>
      <c r="GMU146" s="207"/>
      <c r="GMV146" s="207"/>
      <c r="GMW146" s="207"/>
      <c r="GMX146" s="208"/>
      <c r="GMY146" s="207"/>
      <c r="GMZ146" s="207"/>
      <c r="GNA146" s="207"/>
      <c r="GNB146" s="207"/>
      <c r="GNC146" s="207"/>
      <c r="GND146" s="207"/>
      <c r="GNE146" s="207"/>
      <c r="GNF146" s="207"/>
      <c r="GNG146" s="207"/>
      <c r="GNH146" s="207"/>
      <c r="GNI146" s="210"/>
      <c r="GNJ146" s="207"/>
      <c r="GNK146" s="207"/>
      <c r="GNL146" s="207"/>
      <c r="GNM146" s="207"/>
      <c r="GNN146" s="208"/>
      <c r="GNO146" s="207"/>
      <c r="GNP146" s="207"/>
      <c r="GNQ146" s="207"/>
      <c r="GNR146" s="207"/>
      <c r="GNS146" s="207"/>
      <c r="GNT146" s="207"/>
      <c r="GNU146" s="207"/>
      <c r="GNV146" s="207"/>
      <c r="GNW146" s="207"/>
      <c r="GNX146" s="207"/>
      <c r="GNY146" s="210"/>
      <c r="GNZ146" s="207"/>
      <c r="GOA146" s="207"/>
      <c r="GOB146" s="207"/>
      <c r="GOC146" s="207"/>
      <c r="GOD146" s="208"/>
      <c r="GOE146" s="207"/>
      <c r="GOF146" s="207"/>
      <c r="GOG146" s="207"/>
      <c r="GOH146" s="207"/>
      <c r="GOI146" s="207"/>
      <c r="GOJ146" s="207"/>
      <c r="GOK146" s="207"/>
      <c r="GOL146" s="207"/>
      <c r="GOM146" s="207"/>
      <c r="GON146" s="207"/>
      <c r="GOO146" s="210"/>
      <c r="GOP146" s="207"/>
      <c r="GOQ146" s="207"/>
      <c r="GOR146" s="207"/>
      <c r="GOS146" s="207"/>
      <c r="GOT146" s="208"/>
      <c r="GOU146" s="207"/>
      <c r="GOV146" s="207"/>
      <c r="GOW146" s="207"/>
      <c r="GOX146" s="207"/>
      <c r="GOY146" s="207"/>
      <c r="GOZ146" s="207"/>
      <c r="GPA146" s="207"/>
      <c r="GPB146" s="207"/>
      <c r="GPC146" s="207"/>
      <c r="GPD146" s="207"/>
      <c r="GPE146" s="210"/>
      <c r="GPF146" s="207"/>
      <c r="GPG146" s="207"/>
      <c r="GPH146" s="207"/>
      <c r="GPI146" s="207"/>
      <c r="GPJ146" s="208"/>
      <c r="GPK146" s="207"/>
      <c r="GPL146" s="207"/>
      <c r="GPM146" s="207"/>
      <c r="GPN146" s="207"/>
      <c r="GPO146" s="207"/>
      <c r="GPP146" s="207"/>
      <c r="GPQ146" s="207"/>
      <c r="GPR146" s="207"/>
      <c r="GPS146" s="207"/>
      <c r="GPT146" s="207"/>
      <c r="GPU146" s="210"/>
      <c r="GPV146" s="207"/>
      <c r="GPW146" s="207"/>
      <c r="GPX146" s="207"/>
      <c r="GPY146" s="207"/>
      <c r="GPZ146" s="208"/>
      <c r="GQA146" s="207"/>
      <c r="GQB146" s="207"/>
      <c r="GQC146" s="207"/>
      <c r="GQD146" s="207"/>
      <c r="GQE146" s="207"/>
      <c r="GQF146" s="207"/>
      <c r="GQG146" s="207"/>
      <c r="GQH146" s="207"/>
      <c r="GQI146" s="207"/>
      <c r="GQJ146" s="207"/>
      <c r="GQK146" s="210"/>
      <c r="GQL146" s="207"/>
      <c r="GQM146" s="207"/>
      <c r="GQN146" s="207"/>
      <c r="GQO146" s="207"/>
      <c r="GQP146" s="208"/>
      <c r="GQQ146" s="207"/>
      <c r="GQR146" s="207"/>
      <c r="GQS146" s="207"/>
      <c r="GQT146" s="207"/>
      <c r="GQU146" s="207"/>
      <c r="GQV146" s="207"/>
      <c r="GQW146" s="207"/>
      <c r="GQX146" s="207"/>
      <c r="GQY146" s="207"/>
      <c r="GQZ146" s="207"/>
      <c r="GRA146" s="210"/>
      <c r="GRB146" s="207"/>
      <c r="GRC146" s="207"/>
      <c r="GRD146" s="207"/>
      <c r="GRE146" s="207"/>
      <c r="GRF146" s="208"/>
      <c r="GRG146" s="207"/>
      <c r="GRH146" s="207"/>
      <c r="GRI146" s="207"/>
      <c r="GRJ146" s="207"/>
      <c r="GRK146" s="207"/>
      <c r="GRL146" s="207"/>
      <c r="GRM146" s="207"/>
      <c r="GRN146" s="207"/>
      <c r="GRO146" s="207"/>
      <c r="GRP146" s="207"/>
      <c r="GRQ146" s="210"/>
      <c r="GRR146" s="207"/>
      <c r="GRS146" s="207"/>
      <c r="GRT146" s="207"/>
      <c r="GRU146" s="207"/>
      <c r="GRV146" s="208"/>
      <c r="GRW146" s="207"/>
      <c r="GRX146" s="207"/>
      <c r="GRY146" s="207"/>
      <c r="GRZ146" s="207"/>
      <c r="GSA146" s="207"/>
      <c r="GSB146" s="207"/>
      <c r="GSC146" s="207"/>
      <c r="GSD146" s="207"/>
      <c r="GSE146" s="207"/>
      <c r="GSF146" s="207"/>
      <c r="GSG146" s="210"/>
      <c r="GSH146" s="207"/>
      <c r="GSI146" s="207"/>
      <c r="GSJ146" s="207"/>
      <c r="GSK146" s="207"/>
      <c r="GSL146" s="208"/>
      <c r="GSM146" s="207"/>
      <c r="GSN146" s="207"/>
      <c r="GSO146" s="207"/>
      <c r="GSP146" s="207"/>
      <c r="GSQ146" s="207"/>
      <c r="GSR146" s="207"/>
      <c r="GSS146" s="207"/>
      <c r="GST146" s="207"/>
      <c r="GSU146" s="207"/>
      <c r="GSV146" s="207"/>
      <c r="GSW146" s="210"/>
      <c r="GSX146" s="207"/>
      <c r="GSY146" s="207"/>
      <c r="GSZ146" s="207"/>
      <c r="GTA146" s="207"/>
      <c r="GTB146" s="208"/>
      <c r="GTC146" s="207"/>
      <c r="GTD146" s="207"/>
      <c r="GTE146" s="207"/>
      <c r="GTF146" s="207"/>
      <c r="GTG146" s="207"/>
      <c r="GTH146" s="207"/>
      <c r="GTI146" s="207"/>
      <c r="GTJ146" s="207"/>
      <c r="GTK146" s="207"/>
      <c r="GTL146" s="207"/>
      <c r="GTM146" s="210"/>
      <c r="GTN146" s="207"/>
      <c r="GTO146" s="207"/>
      <c r="GTP146" s="207"/>
      <c r="GTQ146" s="207"/>
      <c r="GTR146" s="208"/>
      <c r="GTS146" s="207"/>
      <c r="GTT146" s="207"/>
      <c r="GTU146" s="207"/>
      <c r="GTV146" s="207"/>
      <c r="GTW146" s="207"/>
      <c r="GTX146" s="207"/>
      <c r="GTY146" s="207"/>
      <c r="GTZ146" s="207"/>
      <c r="GUA146" s="207"/>
      <c r="GUB146" s="207"/>
      <c r="GUC146" s="210"/>
      <c r="GUD146" s="207"/>
      <c r="GUE146" s="207"/>
      <c r="GUF146" s="207"/>
      <c r="GUG146" s="207"/>
      <c r="GUH146" s="208"/>
      <c r="GUI146" s="207"/>
      <c r="GUJ146" s="207"/>
      <c r="GUK146" s="207"/>
      <c r="GUL146" s="207"/>
      <c r="GUM146" s="207"/>
      <c r="GUN146" s="207"/>
      <c r="GUO146" s="207"/>
      <c r="GUP146" s="207"/>
      <c r="GUQ146" s="207"/>
      <c r="GUR146" s="207"/>
      <c r="GUS146" s="210"/>
      <c r="GUT146" s="207"/>
      <c r="GUU146" s="207"/>
      <c r="GUV146" s="207"/>
      <c r="GUW146" s="207"/>
      <c r="GUX146" s="208"/>
      <c r="GUY146" s="207"/>
      <c r="GUZ146" s="207"/>
      <c r="GVA146" s="207"/>
      <c r="GVB146" s="207"/>
      <c r="GVC146" s="207"/>
      <c r="GVD146" s="207"/>
      <c r="GVE146" s="207"/>
      <c r="GVF146" s="207"/>
      <c r="GVG146" s="207"/>
      <c r="GVH146" s="207"/>
      <c r="GVI146" s="210"/>
      <c r="GVJ146" s="207"/>
      <c r="GVK146" s="207"/>
      <c r="GVL146" s="207"/>
      <c r="GVM146" s="207"/>
      <c r="GVN146" s="208"/>
      <c r="GVO146" s="207"/>
      <c r="GVP146" s="207"/>
      <c r="GVQ146" s="207"/>
      <c r="GVR146" s="207"/>
      <c r="GVS146" s="207"/>
      <c r="GVT146" s="207"/>
      <c r="GVU146" s="207"/>
      <c r="GVV146" s="207"/>
      <c r="GVW146" s="207"/>
      <c r="GVX146" s="207"/>
      <c r="GVY146" s="210"/>
      <c r="GVZ146" s="207"/>
      <c r="GWA146" s="207"/>
      <c r="GWB146" s="207"/>
      <c r="GWC146" s="207"/>
      <c r="GWD146" s="208"/>
      <c r="GWE146" s="207"/>
      <c r="GWF146" s="207"/>
      <c r="GWG146" s="207"/>
      <c r="GWH146" s="207"/>
      <c r="GWI146" s="207"/>
      <c r="GWJ146" s="207"/>
      <c r="GWK146" s="207"/>
      <c r="GWL146" s="207"/>
      <c r="GWM146" s="207"/>
      <c r="GWN146" s="207"/>
      <c r="GWO146" s="210"/>
      <c r="GWP146" s="207"/>
      <c r="GWQ146" s="207"/>
      <c r="GWR146" s="207"/>
      <c r="GWS146" s="207"/>
      <c r="GWT146" s="208"/>
      <c r="GWU146" s="207"/>
      <c r="GWV146" s="207"/>
      <c r="GWW146" s="207"/>
      <c r="GWX146" s="207"/>
      <c r="GWY146" s="207"/>
      <c r="GWZ146" s="207"/>
      <c r="GXA146" s="207"/>
      <c r="GXB146" s="207"/>
      <c r="GXC146" s="207"/>
      <c r="GXD146" s="207"/>
      <c r="GXE146" s="210"/>
      <c r="GXF146" s="207"/>
      <c r="GXG146" s="207"/>
      <c r="GXH146" s="207"/>
      <c r="GXI146" s="207"/>
      <c r="GXJ146" s="208"/>
      <c r="GXK146" s="207"/>
      <c r="GXL146" s="207"/>
      <c r="GXM146" s="207"/>
      <c r="GXN146" s="207"/>
      <c r="GXO146" s="207"/>
      <c r="GXP146" s="207"/>
      <c r="GXQ146" s="207"/>
      <c r="GXR146" s="207"/>
      <c r="GXS146" s="207"/>
      <c r="GXT146" s="207"/>
      <c r="GXU146" s="210"/>
      <c r="GXV146" s="207"/>
      <c r="GXW146" s="207"/>
      <c r="GXX146" s="207"/>
      <c r="GXY146" s="207"/>
      <c r="GXZ146" s="208"/>
      <c r="GYA146" s="207"/>
      <c r="GYB146" s="207"/>
      <c r="GYC146" s="207"/>
      <c r="GYD146" s="207"/>
      <c r="GYE146" s="207"/>
      <c r="GYF146" s="207"/>
      <c r="GYG146" s="207"/>
      <c r="GYH146" s="207"/>
      <c r="GYI146" s="207"/>
      <c r="GYJ146" s="207"/>
      <c r="GYK146" s="210"/>
      <c r="GYL146" s="207"/>
      <c r="GYM146" s="207"/>
      <c r="GYN146" s="207"/>
      <c r="GYO146" s="207"/>
      <c r="GYP146" s="208"/>
      <c r="GYQ146" s="207"/>
      <c r="GYR146" s="207"/>
      <c r="GYS146" s="207"/>
      <c r="GYT146" s="207"/>
      <c r="GYU146" s="207"/>
      <c r="GYV146" s="207"/>
      <c r="GYW146" s="207"/>
      <c r="GYX146" s="207"/>
      <c r="GYY146" s="207"/>
      <c r="GYZ146" s="207"/>
      <c r="GZA146" s="210"/>
      <c r="GZB146" s="207"/>
      <c r="GZC146" s="207"/>
      <c r="GZD146" s="207"/>
      <c r="GZE146" s="207"/>
      <c r="GZF146" s="208"/>
      <c r="GZG146" s="207"/>
      <c r="GZH146" s="207"/>
      <c r="GZI146" s="207"/>
      <c r="GZJ146" s="207"/>
      <c r="GZK146" s="207"/>
      <c r="GZL146" s="207"/>
      <c r="GZM146" s="207"/>
      <c r="GZN146" s="207"/>
      <c r="GZO146" s="207"/>
      <c r="GZP146" s="207"/>
      <c r="GZQ146" s="210"/>
      <c r="GZR146" s="207"/>
      <c r="GZS146" s="207"/>
      <c r="GZT146" s="207"/>
      <c r="GZU146" s="207"/>
      <c r="GZV146" s="208"/>
      <c r="GZW146" s="207"/>
      <c r="GZX146" s="207"/>
      <c r="GZY146" s="207"/>
      <c r="GZZ146" s="207"/>
      <c r="HAA146" s="207"/>
      <c r="HAB146" s="207"/>
      <c r="HAC146" s="207"/>
      <c r="HAD146" s="207"/>
      <c r="HAE146" s="207"/>
      <c r="HAF146" s="207"/>
      <c r="HAG146" s="210"/>
      <c r="HAH146" s="207"/>
      <c r="HAI146" s="207"/>
      <c r="HAJ146" s="207"/>
      <c r="HAK146" s="207"/>
      <c r="HAL146" s="208"/>
      <c r="HAM146" s="207"/>
      <c r="HAN146" s="207"/>
      <c r="HAO146" s="207"/>
      <c r="HAP146" s="207"/>
      <c r="HAQ146" s="207"/>
      <c r="HAR146" s="207"/>
      <c r="HAS146" s="207"/>
      <c r="HAT146" s="207"/>
      <c r="HAU146" s="207"/>
      <c r="HAV146" s="207"/>
      <c r="HAW146" s="210"/>
      <c r="HAX146" s="207"/>
      <c r="HAY146" s="207"/>
      <c r="HAZ146" s="207"/>
      <c r="HBA146" s="207"/>
      <c r="HBB146" s="208"/>
      <c r="HBC146" s="207"/>
      <c r="HBD146" s="207"/>
      <c r="HBE146" s="207"/>
      <c r="HBF146" s="207"/>
      <c r="HBG146" s="207"/>
      <c r="HBH146" s="207"/>
      <c r="HBI146" s="207"/>
      <c r="HBJ146" s="207"/>
      <c r="HBK146" s="207"/>
      <c r="HBL146" s="207"/>
      <c r="HBM146" s="210"/>
      <c r="HBN146" s="207"/>
      <c r="HBO146" s="207"/>
      <c r="HBP146" s="207"/>
      <c r="HBQ146" s="207"/>
      <c r="HBR146" s="208"/>
      <c r="HBS146" s="207"/>
      <c r="HBT146" s="207"/>
      <c r="HBU146" s="207"/>
      <c r="HBV146" s="207"/>
      <c r="HBW146" s="207"/>
      <c r="HBX146" s="207"/>
      <c r="HBY146" s="207"/>
      <c r="HBZ146" s="207"/>
      <c r="HCA146" s="207"/>
      <c r="HCB146" s="207"/>
      <c r="HCC146" s="210"/>
      <c r="HCD146" s="207"/>
      <c r="HCE146" s="207"/>
      <c r="HCF146" s="207"/>
      <c r="HCG146" s="207"/>
      <c r="HCH146" s="208"/>
      <c r="HCI146" s="207"/>
      <c r="HCJ146" s="207"/>
      <c r="HCK146" s="207"/>
      <c r="HCL146" s="207"/>
      <c r="HCM146" s="207"/>
      <c r="HCN146" s="207"/>
      <c r="HCO146" s="207"/>
      <c r="HCP146" s="207"/>
      <c r="HCQ146" s="207"/>
      <c r="HCR146" s="207"/>
      <c r="HCS146" s="210"/>
      <c r="HCT146" s="207"/>
      <c r="HCU146" s="207"/>
      <c r="HCV146" s="207"/>
      <c r="HCW146" s="207"/>
      <c r="HCX146" s="208"/>
      <c r="HCY146" s="207"/>
      <c r="HCZ146" s="207"/>
      <c r="HDA146" s="207"/>
      <c r="HDB146" s="207"/>
      <c r="HDC146" s="207"/>
      <c r="HDD146" s="207"/>
      <c r="HDE146" s="207"/>
      <c r="HDF146" s="207"/>
      <c r="HDG146" s="207"/>
      <c r="HDH146" s="207"/>
      <c r="HDI146" s="210"/>
      <c r="HDJ146" s="207"/>
      <c r="HDK146" s="207"/>
      <c r="HDL146" s="207"/>
      <c r="HDM146" s="207"/>
      <c r="HDN146" s="208"/>
      <c r="HDO146" s="207"/>
      <c r="HDP146" s="207"/>
      <c r="HDQ146" s="207"/>
      <c r="HDR146" s="207"/>
      <c r="HDS146" s="207"/>
      <c r="HDT146" s="207"/>
      <c r="HDU146" s="207"/>
      <c r="HDV146" s="207"/>
      <c r="HDW146" s="207"/>
      <c r="HDX146" s="207"/>
      <c r="HDY146" s="210"/>
      <c r="HDZ146" s="207"/>
      <c r="HEA146" s="207"/>
      <c r="HEB146" s="207"/>
      <c r="HEC146" s="207"/>
      <c r="HED146" s="208"/>
      <c r="HEE146" s="207"/>
      <c r="HEF146" s="207"/>
      <c r="HEG146" s="207"/>
      <c r="HEH146" s="207"/>
      <c r="HEI146" s="207"/>
      <c r="HEJ146" s="207"/>
      <c r="HEK146" s="207"/>
      <c r="HEL146" s="207"/>
      <c r="HEM146" s="207"/>
      <c r="HEN146" s="207"/>
      <c r="HEO146" s="210"/>
      <c r="HEP146" s="207"/>
      <c r="HEQ146" s="207"/>
      <c r="HER146" s="207"/>
      <c r="HES146" s="207"/>
      <c r="HET146" s="208"/>
      <c r="HEU146" s="207"/>
      <c r="HEV146" s="207"/>
      <c r="HEW146" s="207"/>
      <c r="HEX146" s="207"/>
      <c r="HEY146" s="207"/>
      <c r="HEZ146" s="207"/>
      <c r="HFA146" s="207"/>
      <c r="HFB146" s="207"/>
      <c r="HFC146" s="207"/>
      <c r="HFD146" s="207"/>
      <c r="HFE146" s="210"/>
      <c r="HFF146" s="207"/>
      <c r="HFG146" s="207"/>
      <c r="HFH146" s="207"/>
      <c r="HFI146" s="207"/>
      <c r="HFJ146" s="208"/>
      <c r="HFK146" s="207"/>
      <c r="HFL146" s="207"/>
      <c r="HFM146" s="207"/>
      <c r="HFN146" s="207"/>
      <c r="HFO146" s="207"/>
      <c r="HFP146" s="207"/>
      <c r="HFQ146" s="207"/>
      <c r="HFR146" s="207"/>
      <c r="HFS146" s="207"/>
      <c r="HFT146" s="207"/>
      <c r="HFU146" s="210"/>
      <c r="HFV146" s="207"/>
      <c r="HFW146" s="207"/>
      <c r="HFX146" s="207"/>
      <c r="HFY146" s="207"/>
      <c r="HFZ146" s="208"/>
      <c r="HGA146" s="207"/>
      <c r="HGB146" s="207"/>
      <c r="HGC146" s="207"/>
      <c r="HGD146" s="207"/>
      <c r="HGE146" s="207"/>
      <c r="HGF146" s="207"/>
      <c r="HGG146" s="207"/>
      <c r="HGH146" s="207"/>
      <c r="HGI146" s="207"/>
      <c r="HGJ146" s="207"/>
      <c r="HGK146" s="210"/>
      <c r="HGL146" s="207"/>
      <c r="HGM146" s="207"/>
      <c r="HGN146" s="207"/>
      <c r="HGO146" s="207"/>
      <c r="HGP146" s="208"/>
      <c r="HGQ146" s="207"/>
      <c r="HGR146" s="207"/>
      <c r="HGS146" s="207"/>
      <c r="HGT146" s="207"/>
      <c r="HGU146" s="207"/>
      <c r="HGV146" s="207"/>
      <c r="HGW146" s="207"/>
      <c r="HGX146" s="207"/>
      <c r="HGY146" s="207"/>
      <c r="HGZ146" s="207"/>
      <c r="HHA146" s="210"/>
      <c r="HHB146" s="207"/>
      <c r="HHC146" s="207"/>
      <c r="HHD146" s="207"/>
      <c r="HHE146" s="207"/>
      <c r="HHF146" s="208"/>
      <c r="HHG146" s="207"/>
      <c r="HHH146" s="207"/>
      <c r="HHI146" s="207"/>
      <c r="HHJ146" s="207"/>
      <c r="HHK146" s="207"/>
      <c r="HHL146" s="207"/>
      <c r="HHM146" s="207"/>
      <c r="HHN146" s="207"/>
      <c r="HHO146" s="207"/>
      <c r="HHP146" s="207"/>
      <c r="HHQ146" s="210"/>
      <c r="HHR146" s="207"/>
      <c r="HHS146" s="207"/>
      <c r="HHT146" s="207"/>
      <c r="HHU146" s="207"/>
      <c r="HHV146" s="208"/>
      <c r="HHW146" s="207"/>
      <c r="HHX146" s="207"/>
      <c r="HHY146" s="207"/>
      <c r="HHZ146" s="207"/>
      <c r="HIA146" s="207"/>
      <c r="HIB146" s="207"/>
      <c r="HIC146" s="207"/>
      <c r="HID146" s="207"/>
      <c r="HIE146" s="207"/>
      <c r="HIF146" s="207"/>
      <c r="HIG146" s="210"/>
      <c r="HIH146" s="207"/>
      <c r="HII146" s="207"/>
      <c r="HIJ146" s="207"/>
      <c r="HIK146" s="207"/>
      <c r="HIL146" s="208"/>
      <c r="HIM146" s="207"/>
      <c r="HIN146" s="207"/>
      <c r="HIO146" s="207"/>
      <c r="HIP146" s="207"/>
      <c r="HIQ146" s="207"/>
      <c r="HIR146" s="207"/>
      <c r="HIS146" s="207"/>
      <c r="HIT146" s="207"/>
      <c r="HIU146" s="207"/>
      <c r="HIV146" s="207"/>
      <c r="HIW146" s="210"/>
      <c r="HIX146" s="207"/>
      <c r="HIY146" s="207"/>
      <c r="HIZ146" s="207"/>
      <c r="HJA146" s="207"/>
      <c r="HJB146" s="208"/>
      <c r="HJC146" s="207"/>
      <c r="HJD146" s="207"/>
      <c r="HJE146" s="207"/>
      <c r="HJF146" s="207"/>
      <c r="HJG146" s="207"/>
      <c r="HJH146" s="207"/>
      <c r="HJI146" s="207"/>
      <c r="HJJ146" s="207"/>
      <c r="HJK146" s="207"/>
      <c r="HJL146" s="207"/>
      <c r="HJM146" s="210"/>
      <c r="HJN146" s="207"/>
      <c r="HJO146" s="207"/>
      <c r="HJP146" s="207"/>
      <c r="HJQ146" s="207"/>
      <c r="HJR146" s="208"/>
      <c r="HJS146" s="207"/>
      <c r="HJT146" s="207"/>
      <c r="HJU146" s="207"/>
      <c r="HJV146" s="207"/>
      <c r="HJW146" s="207"/>
      <c r="HJX146" s="207"/>
      <c r="HJY146" s="207"/>
      <c r="HJZ146" s="207"/>
      <c r="HKA146" s="207"/>
      <c r="HKB146" s="207"/>
      <c r="HKC146" s="210"/>
      <c r="HKD146" s="207"/>
      <c r="HKE146" s="207"/>
      <c r="HKF146" s="207"/>
      <c r="HKG146" s="207"/>
      <c r="HKH146" s="208"/>
      <c r="HKI146" s="207"/>
      <c r="HKJ146" s="207"/>
      <c r="HKK146" s="207"/>
      <c r="HKL146" s="207"/>
      <c r="HKM146" s="207"/>
      <c r="HKN146" s="207"/>
      <c r="HKO146" s="207"/>
      <c r="HKP146" s="207"/>
      <c r="HKQ146" s="207"/>
      <c r="HKR146" s="207"/>
      <c r="HKS146" s="210"/>
      <c r="HKT146" s="207"/>
      <c r="HKU146" s="207"/>
      <c r="HKV146" s="207"/>
      <c r="HKW146" s="207"/>
      <c r="HKX146" s="208"/>
      <c r="HKY146" s="207"/>
      <c r="HKZ146" s="207"/>
      <c r="HLA146" s="207"/>
      <c r="HLB146" s="207"/>
      <c r="HLC146" s="207"/>
      <c r="HLD146" s="207"/>
      <c r="HLE146" s="207"/>
      <c r="HLF146" s="207"/>
      <c r="HLG146" s="207"/>
      <c r="HLH146" s="207"/>
      <c r="HLI146" s="210"/>
      <c r="HLJ146" s="207"/>
      <c r="HLK146" s="207"/>
      <c r="HLL146" s="207"/>
      <c r="HLM146" s="207"/>
      <c r="HLN146" s="208"/>
      <c r="HLO146" s="207"/>
      <c r="HLP146" s="207"/>
      <c r="HLQ146" s="207"/>
      <c r="HLR146" s="207"/>
      <c r="HLS146" s="207"/>
      <c r="HLT146" s="207"/>
      <c r="HLU146" s="207"/>
      <c r="HLV146" s="207"/>
      <c r="HLW146" s="207"/>
      <c r="HLX146" s="207"/>
      <c r="HLY146" s="210"/>
      <c r="HLZ146" s="207"/>
      <c r="HMA146" s="207"/>
      <c r="HMB146" s="207"/>
      <c r="HMC146" s="207"/>
      <c r="HMD146" s="208"/>
      <c r="HME146" s="207"/>
      <c r="HMF146" s="207"/>
      <c r="HMG146" s="207"/>
      <c r="HMH146" s="207"/>
      <c r="HMI146" s="207"/>
      <c r="HMJ146" s="207"/>
      <c r="HMK146" s="207"/>
      <c r="HML146" s="207"/>
      <c r="HMM146" s="207"/>
      <c r="HMN146" s="207"/>
      <c r="HMO146" s="210"/>
      <c r="HMP146" s="207"/>
      <c r="HMQ146" s="207"/>
      <c r="HMR146" s="207"/>
      <c r="HMS146" s="207"/>
      <c r="HMT146" s="208"/>
      <c r="HMU146" s="207"/>
      <c r="HMV146" s="207"/>
      <c r="HMW146" s="207"/>
      <c r="HMX146" s="207"/>
      <c r="HMY146" s="207"/>
      <c r="HMZ146" s="207"/>
      <c r="HNA146" s="207"/>
      <c r="HNB146" s="207"/>
      <c r="HNC146" s="207"/>
      <c r="HND146" s="207"/>
      <c r="HNE146" s="210"/>
      <c r="HNF146" s="207"/>
      <c r="HNG146" s="207"/>
      <c r="HNH146" s="207"/>
      <c r="HNI146" s="207"/>
      <c r="HNJ146" s="208"/>
      <c r="HNK146" s="207"/>
      <c r="HNL146" s="207"/>
      <c r="HNM146" s="207"/>
      <c r="HNN146" s="207"/>
      <c r="HNO146" s="207"/>
      <c r="HNP146" s="207"/>
      <c r="HNQ146" s="207"/>
      <c r="HNR146" s="207"/>
      <c r="HNS146" s="207"/>
      <c r="HNT146" s="207"/>
      <c r="HNU146" s="210"/>
      <c r="HNV146" s="207"/>
      <c r="HNW146" s="207"/>
      <c r="HNX146" s="207"/>
      <c r="HNY146" s="207"/>
      <c r="HNZ146" s="208"/>
      <c r="HOA146" s="207"/>
      <c r="HOB146" s="207"/>
      <c r="HOC146" s="207"/>
      <c r="HOD146" s="207"/>
      <c r="HOE146" s="207"/>
      <c r="HOF146" s="207"/>
      <c r="HOG146" s="207"/>
      <c r="HOH146" s="207"/>
      <c r="HOI146" s="207"/>
      <c r="HOJ146" s="207"/>
      <c r="HOK146" s="210"/>
      <c r="HOL146" s="207"/>
      <c r="HOM146" s="207"/>
      <c r="HON146" s="207"/>
      <c r="HOO146" s="207"/>
      <c r="HOP146" s="208"/>
      <c r="HOQ146" s="207"/>
      <c r="HOR146" s="207"/>
      <c r="HOS146" s="207"/>
      <c r="HOT146" s="207"/>
      <c r="HOU146" s="207"/>
      <c r="HOV146" s="207"/>
      <c r="HOW146" s="207"/>
      <c r="HOX146" s="207"/>
      <c r="HOY146" s="207"/>
      <c r="HOZ146" s="207"/>
      <c r="HPA146" s="210"/>
      <c r="HPB146" s="207"/>
      <c r="HPC146" s="207"/>
      <c r="HPD146" s="207"/>
      <c r="HPE146" s="207"/>
      <c r="HPF146" s="208"/>
      <c r="HPG146" s="207"/>
      <c r="HPH146" s="207"/>
      <c r="HPI146" s="207"/>
      <c r="HPJ146" s="207"/>
      <c r="HPK146" s="207"/>
      <c r="HPL146" s="207"/>
      <c r="HPM146" s="207"/>
      <c r="HPN146" s="207"/>
      <c r="HPO146" s="207"/>
      <c r="HPP146" s="207"/>
      <c r="HPQ146" s="210"/>
      <c r="HPR146" s="207"/>
      <c r="HPS146" s="207"/>
      <c r="HPT146" s="207"/>
      <c r="HPU146" s="207"/>
      <c r="HPV146" s="208"/>
      <c r="HPW146" s="207"/>
      <c r="HPX146" s="207"/>
      <c r="HPY146" s="207"/>
      <c r="HPZ146" s="207"/>
      <c r="HQA146" s="207"/>
      <c r="HQB146" s="207"/>
      <c r="HQC146" s="207"/>
      <c r="HQD146" s="207"/>
      <c r="HQE146" s="207"/>
      <c r="HQF146" s="207"/>
      <c r="HQG146" s="210"/>
      <c r="HQH146" s="207"/>
      <c r="HQI146" s="207"/>
      <c r="HQJ146" s="207"/>
      <c r="HQK146" s="207"/>
      <c r="HQL146" s="208"/>
      <c r="HQM146" s="207"/>
      <c r="HQN146" s="207"/>
      <c r="HQO146" s="207"/>
      <c r="HQP146" s="207"/>
      <c r="HQQ146" s="207"/>
      <c r="HQR146" s="207"/>
      <c r="HQS146" s="207"/>
      <c r="HQT146" s="207"/>
      <c r="HQU146" s="207"/>
      <c r="HQV146" s="207"/>
      <c r="HQW146" s="210"/>
      <c r="HQX146" s="207"/>
      <c r="HQY146" s="207"/>
      <c r="HQZ146" s="207"/>
      <c r="HRA146" s="207"/>
      <c r="HRB146" s="208"/>
      <c r="HRC146" s="207"/>
      <c r="HRD146" s="207"/>
      <c r="HRE146" s="207"/>
      <c r="HRF146" s="207"/>
      <c r="HRG146" s="207"/>
      <c r="HRH146" s="207"/>
      <c r="HRI146" s="207"/>
      <c r="HRJ146" s="207"/>
      <c r="HRK146" s="207"/>
      <c r="HRL146" s="207"/>
      <c r="HRM146" s="210"/>
      <c r="HRN146" s="207"/>
      <c r="HRO146" s="207"/>
      <c r="HRP146" s="207"/>
      <c r="HRQ146" s="207"/>
      <c r="HRR146" s="208"/>
      <c r="HRS146" s="207"/>
      <c r="HRT146" s="207"/>
      <c r="HRU146" s="207"/>
      <c r="HRV146" s="207"/>
      <c r="HRW146" s="207"/>
      <c r="HRX146" s="207"/>
      <c r="HRY146" s="207"/>
      <c r="HRZ146" s="207"/>
      <c r="HSA146" s="207"/>
      <c r="HSB146" s="207"/>
      <c r="HSC146" s="210"/>
      <c r="HSD146" s="207"/>
      <c r="HSE146" s="207"/>
      <c r="HSF146" s="207"/>
      <c r="HSG146" s="207"/>
      <c r="HSH146" s="208"/>
      <c r="HSI146" s="207"/>
      <c r="HSJ146" s="207"/>
      <c r="HSK146" s="207"/>
      <c r="HSL146" s="207"/>
      <c r="HSM146" s="207"/>
      <c r="HSN146" s="207"/>
      <c r="HSO146" s="207"/>
      <c r="HSP146" s="207"/>
      <c r="HSQ146" s="207"/>
      <c r="HSR146" s="207"/>
      <c r="HSS146" s="210"/>
      <c r="HST146" s="207"/>
      <c r="HSU146" s="207"/>
      <c r="HSV146" s="207"/>
      <c r="HSW146" s="207"/>
      <c r="HSX146" s="208"/>
      <c r="HSY146" s="207"/>
      <c r="HSZ146" s="207"/>
      <c r="HTA146" s="207"/>
      <c r="HTB146" s="207"/>
      <c r="HTC146" s="207"/>
      <c r="HTD146" s="207"/>
      <c r="HTE146" s="207"/>
      <c r="HTF146" s="207"/>
      <c r="HTG146" s="207"/>
      <c r="HTH146" s="207"/>
      <c r="HTI146" s="210"/>
      <c r="HTJ146" s="207"/>
      <c r="HTK146" s="207"/>
      <c r="HTL146" s="207"/>
      <c r="HTM146" s="207"/>
      <c r="HTN146" s="208"/>
      <c r="HTO146" s="207"/>
      <c r="HTP146" s="207"/>
      <c r="HTQ146" s="207"/>
      <c r="HTR146" s="207"/>
      <c r="HTS146" s="207"/>
      <c r="HTT146" s="207"/>
      <c r="HTU146" s="207"/>
      <c r="HTV146" s="207"/>
      <c r="HTW146" s="207"/>
      <c r="HTX146" s="207"/>
      <c r="HTY146" s="210"/>
      <c r="HTZ146" s="207"/>
      <c r="HUA146" s="207"/>
      <c r="HUB146" s="207"/>
      <c r="HUC146" s="207"/>
      <c r="HUD146" s="208"/>
      <c r="HUE146" s="207"/>
      <c r="HUF146" s="207"/>
      <c r="HUG146" s="207"/>
      <c r="HUH146" s="207"/>
      <c r="HUI146" s="207"/>
      <c r="HUJ146" s="207"/>
      <c r="HUK146" s="207"/>
      <c r="HUL146" s="207"/>
      <c r="HUM146" s="207"/>
      <c r="HUN146" s="207"/>
      <c r="HUO146" s="210"/>
      <c r="HUP146" s="207"/>
      <c r="HUQ146" s="207"/>
      <c r="HUR146" s="207"/>
      <c r="HUS146" s="207"/>
      <c r="HUT146" s="208"/>
      <c r="HUU146" s="207"/>
      <c r="HUV146" s="207"/>
      <c r="HUW146" s="207"/>
      <c r="HUX146" s="207"/>
      <c r="HUY146" s="207"/>
      <c r="HUZ146" s="207"/>
      <c r="HVA146" s="207"/>
      <c r="HVB146" s="207"/>
      <c r="HVC146" s="207"/>
      <c r="HVD146" s="207"/>
      <c r="HVE146" s="210"/>
      <c r="HVF146" s="207"/>
      <c r="HVG146" s="207"/>
      <c r="HVH146" s="207"/>
      <c r="HVI146" s="207"/>
      <c r="HVJ146" s="208"/>
      <c r="HVK146" s="207"/>
      <c r="HVL146" s="207"/>
      <c r="HVM146" s="207"/>
      <c r="HVN146" s="207"/>
      <c r="HVO146" s="207"/>
      <c r="HVP146" s="207"/>
      <c r="HVQ146" s="207"/>
      <c r="HVR146" s="207"/>
      <c r="HVS146" s="207"/>
      <c r="HVT146" s="207"/>
      <c r="HVU146" s="210"/>
      <c r="HVV146" s="207"/>
      <c r="HVW146" s="207"/>
      <c r="HVX146" s="207"/>
      <c r="HVY146" s="207"/>
      <c r="HVZ146" s="208"/>
      <c r="HWA146" s="207"/>
      <c r="HWB146" s="207"/>
      <c r="HWC146" s="207"/>
      <c r="HWD146" s="207"/>
      <c r="HWE146" s="207"/>
      <c r="HWF146" s="207"/>
      <c r="HWG146" s="207"/>
      <c r="HWH146" s="207"/>
      <c r="HWI146" s="207"/>
      <c r="HWJ146" s="207"/>
      <c r="HWK146" s="210"/>
      <c r="HWL146" s="207"/>
      <c r="HWM146" s="207"/>
      <c r="HWN146" s="207"/>
      <c r="HWO146" s="207"/>
      <c r="HWP146" s="208"/>
      <c r="HWQ146" s="207"/>
      <c r="HWR146" s="207"/>
      <c r="HWS146" s="207"/>
      <c r="HWT146" s="207"/>
      <c r="HWU146" s="207"/>
      <c r="HWV146" s="207"/>
      <c r="HWW146" s="207"/>
      <c r="HWX146" s="207"/>
      <c r="HWY146" s="207"/>
      <c r="HWZ146" s="207"/>
      <c r="HXA146" s="210"/>
      <c r="HXB146" s="207"/>
      <c r="HXC146" s="207"/>
      <c r="HXD146" s="207"/>
      <c r="HXE146" s="207"/>
      <c r="HXF146" s="208"/>
      <c r="HXG146" s="207"/>
      <c r="HXH146" s="207"/>
      <c r="HXI146" s="207"/>
      <c r="HXJ146" s="207"/>
      <c r="HXK146" s="207"/>
      <c r="HXL146" s="207"/>
      <c r="HXM146" s="207"/>
      <c r="HXN146" s="207"/>
      <c r="HXO146" s="207"/>
      <c r="HXP146" s="207"/>
      <c r="HXQ146" s="210"/>
      <c r="HXR146" s="207"/>
      <c r="HXS146" s="207"/>
      <c r="HXT146" s="207"/>
      <c r="HXU146" s="207"/>
      <c r="HXV146" s="208"/>
      <c r="HXW146" s="207"/>
      <c r="HXX146" s="207"/>
      <c r="HXY146" s="207"/>
      <c r="HXZ146" s="207"/>
      <c r="HYA146" s="207"/>
      <c r="HYB146" s="207"/>
      <c r="HYC146" s="207"/>
      <c r="HYD146" s="207"/>
      <c r="HYE146" s="207"/>
      <c r="HYF146" s="207"/>
      <c r="HYG146" s="210"/>
      <c r="HYH146" s="207"/>
      <c r="HYI146" s="207"/>
      <c r="HYJ146" s="207"/>
      <c r="HYK146" s="207"/>
      <c r="HYL146" s="208"/>
      <c r="HYM146" s="207"/>
      <c r="HYN146" s="207"/>
      <c r="HYO146" s="207"/>
      <c r="HYP146" s="207"/>
      <c r="HYQ146" s="207"/>
      <c r="HYR146" s="207"/>
      <c r="HYS146" s="207"/>
      <c r="HYT146" s="207"/>
      <c r="HYU146" s="207"/>
      <c r="HYV146" s="207"/>
      <c r="HYW146" s="210"/>
      <c r="HYX146" s="207"/>
      <c r="HYY146" s="207"/>
      <c r="HYZ146" s="207"/>
      <c r="HZA146" s="207"/>
      <c r="HZB146" s="208"/>
      <c r="HZC146" s="207"/>
      <c r="HZD146" s="207"/>
      <c r="HZE146" s="207"/>
      <c r="HZF146" s="207"/>
      <c r="HZG146" s="207"/>
      <c r="HZH146" s="207"/>
      <c r="HZI146" s="207"/>
      <c r="HZJ146" s="207"/>
      <c r="HZK146" s="207"/>
      <c r="HZL146" s="207"/>
      <c r="HZM146" s="210"/>
      <c r="HZN146" s="207"/>
      <c r="HZO146" s="207"/>
      <c r="HZP146" s="207"/>
      <c r="HZQ146" s="207"/>
      <c r="HZR146" s="208"/>
      <c r="HZS146" s="207"/>
      <c r="HZT146" s="207"/>
      <c r="HZU146" s="207"/>
      <c r="HZV146" s="207"/>
      <c r="HZW146" s="207"/>
      <c r="HZX146" s="207"/>
      <c r="HZY146" s="207"/>
      <c r="HZZ146" s="207"/>
      <c r="IAA146" s="207"/>
      <c r="IAB146" s="207"/>
      <c r="IAC146" s="210"/>
      <c r="IAD146" s="207"/>
      <c r="IAE146" s="207"/>
      <c r="IAF146" s="207"/>
      <c r="IAG146" s="207"/>
      <c r="IAH146" s="208"/>
      <c r="IAI146" s="207"/>
      <c r="IAJ146" s="207"/>
      <c r="IAK146" s="207"/>
      <c r="IAL146" s="207"/>
      <c r="IAM146" s="207"/>
      <c r="IAN146" s="207"/>
      <c r="IAO146" s="207"/>
      <c r="IAP146" s="207"/>
      <c r="IAQ146" s="207"/>
      <c r="IAR146" s="207"/>
      <c r="IAS146" s="210"/>
      <c r="IAT146" s="207"/>
      <c r="IAU146" s="207"/>
      <c r="IAV146" s="207"/>
      <c r="IAW146" s="207"/>
      <c r="IAX146" s="208"/>
      <c r="IAY146" s="207"/>
      <c r="IAZ146" s="207"/>
      <c r="IBA146" s="207"/>
      <c r="IBB146" s="207"/>
      <c r="IBC146" s="207"/>
      <c r="IBD146" s="207"/>
      <c r="IBE146" s="207"/>
      <c r="IBF146" s="207"/>
      <c r="IBG146" s="207"/>
      <c r="IBH146" s="207"/>
      <c r="IBI146" s="210"/>
      <c r="IBJ146" s="207"/>
      <c r="IBK146" s="207"/>
      <c r="IBL146" s="207"/>
      <c r="IBM146" s="207"/>
      <c r="IBN146" s="208"/>
      <c r="IBO146" s="207"/>
      <c r="IBP146" s="207"/>
      <c r="IBQ146" s="207"/>
      <c r="IBR146" s="207"/>
      <c r="IBS146" s="207"/>
      <c r="IBT146" s="207"/>
      <c r="IBU146" s="207"/>
      <c r="IBV146" s="207"/>
      <c r="IBW146" s="207"/>
      <c r="IBX146" s="207"/>
      <c r="IBY146" s="210"/>
      <c r="IBZ146" s="207"/>
      <c r="ICA146" s="207"/>
      <c r="ICB146" s="207"/>
      <c r="ICC146" s="207"/>
      <c r="ICD146" s="208"/>
      <c r="ICE146" s="207"/>
      <c r="ICF146" s="207"/>
      <c r="ICG146" s="207"/>
      <c r="ICH146" s="207"/>
      <c r="ICI146" s="207"/>
      <c r="ICJ146" s="207"/>
      <c r="ICK146" s="207"/>
      <c r="ICL146" s="207"/>
      <c r="ICM146" s="207"/>
      <c r="ICN146" s="207"/>
      <c r="ICO146" s="210"/>
      <c r="ICP146" s="207"/>
      <c r="ICQ146" s="207"/>
      <c r="ICR146" s="207"/>
      <c r="ICS146" s="207"/>
      <c r="ICT146" s="208"/>
      <c r="ICU146" s="207"/>
      <c r="ICV146" s="207"/>
      <c r="ICW146" s="207"/>
      <c r="ICX146" s="207"/>
      <c r="ICY146" s="207"/>
      <c r="ICZ146" s="207"/>
      <c r="IDA146" s="207"/>
      <c r="IDB146" s="207"/>
      <c r="IDC146" s="207"/>
      <c r="IDD146" s="207"/>
      <c r="IDE146" s="210"/>
      <c r="IDF146" s="207"/>
      <c r="IDG146" s="207"/>
      <c r="IDH146" s="207"/>
      <c r="IDI146" s="207"/>
      <c r="IDJ146" s="208"/>
      <c r="IDK146" s="207"/>
      <c r="IDL146" s="207"/>
      <c r="IDM146" s="207"/>
      <c r="IDN146" s="207"/>
      <c r="IDO146" s="207"/>
      <c r="IDP146" s="207"/>
      <c r="IDQ146" s="207"/>
      <c r="IDR146" s="207"/>
      <c r="IDS146" s="207"/>
      <c r="IDT146" s="207"/>
      <c r="IDU146" s="210"/>
      <c r="IDV146" s="207"/>
      <c r="IDW146" s="207"/>
      <c r="IDX146" s="207"/>
      <c r="IDY146" s="207"/>
      <c r="IDZ146" s="208"/>
      <c r="IEA146" s="207"/>
      <c r="IEB146" s="207"/>
      <c r="IEC146" s="207"/>
      <c r="IED146" s="207"/>
      <c r="IEE146" s="207"/>
      <c r="IEF146" s="207"/>
      <c r="IEG146" s="207"/>
      <c r="IEH146" s="207"/>
      <c r="IEI146" s="207"/>
      <c r="IEJ146" s="207"/>
      <c r="IEK146" s="210"/>
      <c r="IEL146" s="207"/>
      <c r="IEM146" s="207"/>
      <c r="IEN146" s="207"/>
      <c r="IEO146" s="207"/>
      <c r="IEP146" s="208"/>
      <c r="IEQ146" s="207"/>
      <c r="IER146" s="207"/>
      <c r="IES146" s="207"/>
      <c r="IET146" s="207"/>
      <c r="IEU146" s="207"/>
      <c r="IEV146" s="207"/>
      <c r="IEW146" s="207"/>
      <c r="IEX146" s="207"/>
      <c r="IEY146" s="207"/>
      <c r="IEZ146" s="207"/>
      <c r="IFA146" s="210"/>
      <c r="IFB146" s="207"/>
      <c r="IFC146" s="207"/>
      <c r="IFD146" s="207"/>
      <c r="IFE146" s="207"/>
      <c r="IFF146" s="208"/>
      <c r="IFG146" s="207"/>
      <c r="IFH146" s="207"/>
      <c r="IFI146" s="207"/>
      <c r="IFJ146" s="207"/>
      <c r="IFK146" s="207"/>
      <c r="IFL146" s="207"/>
      <c r="IFM146" s="207"/>
      <c r="IFN146" s="207"/>
      <c r="IFO146" s="207"/>
      <c r="IFP146" s="207"/>
      <c r="IFQ146" s="210"/>
      <c r="IFR146" s="207"/>
      <c r="IFS146" s="207"/>
      <c r="IFT146" s="207"/>
      <c r="IFU146" s="207"/>
      <c r="IFV146" s="208"/>
      <c r="IFW146" s="207"/>
      <c r="IFX146" s="207"/>
      <c r="IFY146" s="207"/>
      <c r="IFZ146" s="207"/>
      <c r="IGA146" s="207"/>
      <c r="IGB146" s="207"/>
      <c r="IGC146" s="207"/>
      <c r="IGD146" s="207"/>
      <c r="IGE146" s="207"/>
      <c r="IGF146" s="207"/>
      <c r="IGG146" s="210"/>
      <c r="IGH146" s="207"/>
      <c r="IGI146" s="207"/>
      <c r="IGJ146" s="207"/>
      <c r="IGK146" s="207"/>
      <c r="IGL146" s="208"/>
      <c r="IGM146" s="207"/>
      <c r="IGN146" s="207"/>
      <c r="IGO146" s="207"/>
      <c r="IGP146" s="207"/>
      <c r="IGQ146" s="207"/>
      <c r="IGR146" s="207"/>
      <c r="IGS146" s="207"/>
      <c r="IGT146" s="207"/>
      <c r="IGU146" s="207"/>
      <c r="IGV146" s="207"/>
      <c r="IGW146" s="210"/>
      <c r="IGX146" s="207"/>
      <c r="IGY146" s="207"/>
      <c r="IGZ146" s="207"/>
      <c r="IHA146" s="207"/>
      <c r="IHB146" s="208"/>
      <c r="IHC146" s="207"/>
      <c r="IHD146" s="207"/>
      <c r="IHE146" s="207"/>
      <c r="IHF146" s="207"/>
      <c r="IHG146" s="207"/>
      <c r="IHH146" s="207"/>
      <c r="IHI146" s="207"/>
      <c r="IHJ146" s="207"/>
      <c r="IHK146" s="207"/>
      <c r="IHL146" s="207"/>
      <c r="IHM146" s="210"/>
      <c r="IHN146" s="207"/>
      <c r="IHO146" s="207"/>
      <c r="IHP146" s="207"/>
      <c r="IHQ146" s="207"/>
      <c r="IHR146" s="208"/>
      <c r="IHS146" s="207"/>
      <c r="IHT146" s="207"/>
      <c r="IHU146" s="207"/>
      <c r="IHV146" s="207"/>
      <c r="IHW146" s="207"/>
      <c r="IHX146" s="207"/>
      <c r="IHY146" s="207"/>
      <c r="IHZ146" s="207"/>
      <c r="IIA146" s="207"/>
      <c r="IIB146" s="207"/>
      <c r="IIC146" s="210"/>
      <c r="IID146" s="207"/>
      <c r="IIE146" s="207"/>
      <c r="IIF146" s="207"/>
      <c r="IIG146" s="207"/>
      <c r="IIH146" s="208"/>
      <c r="III146" s="207"/>
      <c r="IIJ146" s="207"/>
      <c r="IIK146" s="207"/>
      <c r="IIL146" s="207"/>
      <c r="IIM146" s="207"/>
      <c r="IIN146" s="207"/>
      <c r="IIO146" s="207"/>
      <c r="IIP146" s="207"/>
      <c r="IIQ146" s="207"/>
      <c r="IIR146" s="207"/>
      <c r="IIS146" s="210"/>
      <c r="IIT146" s="207"/>
      <c r="IIU146" s="207"/>
      <c r="IIV146" s="207"/>
      <c r="IIW146" s="207"/>
      <c r="IIX146" s="208"/>
      <c r="IIY146" s="207"/>
      <c r="IIZ146" s="207"/>
      <c r="IJA146" s="207"/>
      <c r="IJB146" s="207"/>
      <c r="IJC146" s="207"/>
      <c r="IJD146" s="207"/>
      <c r="IJE146" s="207"/>
      <c r="IJF146" s="207"/>
      <c r="IJG146" s="207"/>
      <c r="IJH146" s="207"/>
      <c r="IJI146" s="210"/>
      <c r="IJJ146" s="207"/>
      <c r="IJK146" s="207"/>
      <c r="IJL146" s="207"/>
      <c r="IJM146" s="207"/>
      <c r="IJN146" s="208"/>
      <c r="IJO146" s="207"/>
      <c r="IJP146" s="207"/>
      <c r="IJQ146" s="207"/>
      <c r="IJR146" s="207"/>
      <c r="IJS146" s="207"/>
      <c r="IJT146" s="207"/>
      <c r="IJU146" s="207"/>
      <c r="IJV146" s="207"/>
      <c r="IJW146" s="207"/>
      <c r="IJX146" s="207"/>
      <c r="IJY146" s="210"/>
      <c r="IJZ146" s="207"/>
      <c r="IKA146" s="207"/>
      <c r="IKB146" s="207"/>
      <c r="IKC146" s="207"/>
      <c r="IKD146" s="208"/>
      <c r="IKE146" s="207"/>
      <c r="IKF146" s="207"/>
      <c r="IKG146" s="207"/>
      <c r="IKH146" s="207"/>
      <c r="IKI146" s="207"/>
      <c r="IKJ146" s="207"/>
      <c r="IKK146" s="207"/>
      <c r="IKL146" s="207"/>
      <c r="IKM146" s="207"/>
      <c r="IKN146" s="207"/>
      <c r="IKO146" s="210"/>
      <c r="IKP146" s="207"/>
      <c r="IKQ146" s="207"/>
      <c r="IKR146" s="207"/>
      <c r="IKS146" s="207"/>
      <c r="IKT146" s="208"/>
      <c r="IKU146" s="207"/>
      <c r="IKV146" s="207"/>
      <c r="IKW146" s="207"/>
      <c r="IKX146" s="207"/>
      <c r="IKY146" s="207"/>
      <c r="IKZ146" s="207"/>
      <c r="ILA146" s="207"/>
      <c r="ILB146" s="207"/>
      <c r="ILC146" s="207"/>
      <c r="ILD146" s="207"/>
      <c r="ILE146" s="210"/>
      <c r="ILF146" s="207"/>
      <c r="ILG146" s="207"/>
      <c r="ILH146" s="207"/>
      <c r="ILI146" s="207"/>
      <c r="ILJ146" s="208"/>
      <c r="ILK146" s="207"/>
      <c r="ILL146" s="207"/>
      <c r="ILM146" s="207"/>
      <c r="ILN146" s="207"/>
      <c r="ILO146" s="207"/>
      <c r="ILP146" s="207"/>
      <c r="ILQ146" s="207"/>
      <c r="ILR146" s="207"/>
      <c r="ILS146" s="207"/>
      <c r="ILT146" s="207"/>
      <c r="ILU146" s="210"/>
      <c r="ILV146" s="207"/>
      <c r="ILW146" s="207"/>
      <c r="ILX146" s="207"/>
      <c r="ILY146" s="207"/>
      <c r="ILZ146" s="208"/>
      <c r="IMA146" s="207"/>
      <c r="IMB146" s="207"/>
      <c r="IMC146" s="207"/>
      <c r="IMD146" s="207"/>
      <c r="IME146" s="207"/>
      <c r="IMF146" s="207"/>
      <c r="IMG146" s="207"/>
      <c r="IMH146" s="207"/>
      <c r="IMI146" s="207"/>
      <c r="IMJ146" s="207"/>
      <c r="IMK146" s="210"/>
      <c r="IML146" s="207"/>
      <c r="IMM146" s="207"/>
      <c r="IMN146" s="207"/>
      <c r="IMO146" s="207"/>
      <c r="IMP146" s="208"/>
      <c r="IMQ146" s="207"/>
      <c r="IMR146" s="207"/>
      <c r="IMS146" s="207"/>
      <c r="IMT146" s="207"/>
      <c r="IMU146" s="207"/>
      <c r="IMV146" s="207"/>
      <c r="IMW146" s="207"/>
      <c r="IMX146" s="207"/>
      <c r="IMY146" s="207"/>
      <c r="IMZ146" s="207"/>
      <c r="INA146" s="210"/>
      <c r="INB146" s="207"/>
      <c r="INC146" s="207"/>
      <c r="IND146" s="207"/>
      <c r="INE146" s="207"/>
      <c r="INF146" s="208"/>
      <c r="ING146" s="207"/>
      <c r="INH146" s="207"/>
      <c r="INI146" s="207"/>
      <c r="INJ146" s="207"/>
      <c r="INK146" s="207"/>
      <c r="INL146" s="207"/>
      <c r="INM146" s="207"/>
      <c r="INN146" s="207"/>
      <c r="INO146" s="207"/>
      <c r="INP146" s="207"/>
      <c r="INQ146" s="210"/>
      <c r="INR146" s="207"/>
      <c r="INS146" s="207"/>
      <c r="INT146" s="207"/>
      <c r="INU146" s="207"/>
      <c r="INV146" s="208"/>
      <c r="INW146" s="207"/>
      <c r="INX146" s="207"/>
      <c r="INY146" s="207"/>
      <c r="INZ146" s="207"/>
      <c r="IOA146" s="207"/>
      <c r="IOB146" s="207"/>
      <c r="IOC146" s="207"/>
      <c r="IOD146" s="207"/>
      <c r="IOE146" s="207"/>
      <c r="IOF146" s="207"/>
      <c r="IOG146" s="210"/>
      <c r="IOH146" s="207"/>
      <c r="IOI146" s="207"/>
      <c r="IOJ146" s="207"/>
      <c r="IOK146" s="207"/>
      <c r="IOL146" s="208"/>
      <c r="IOM146" s="207"/>
      <c r="ION146" s="207"/>
      <c r="IOO146" s="207"/>
      <c r="IOP146" s="207"/>
      <c r="IOQ146" s="207"/>
      <c r="IOR146" s="207"/>
      <c r="IOS146" s="207"/>
      <c r="IOT146" s="207"/>
      <c r="IOU146" s="207"/>
      <c r="IOV146" s="207"/>
      <c r="IOW146" s="210"/>
      <c r="IOX146" s="207"/>
      <c r="IOY146" s="207"/>
      <c r="IOZ146" s="207"/>
      <c r="IPA146" s="207"/>
      <c r="IPB146" s="208"/>
      <c r="IPC146" s="207"/>
      <c r="IPD146" s="207"/>
      <c r="IPE146" s="207"/>
      <c r="IPF146" s="207"/>
      <c r="IPG146" s="207"/>
      <c r="IPH146" s="207"/>
      <c r="IPI146" s="207"/>
      <c r="IPJ146" s="207"/>
      <c r="IPK146" s="207"/>
      <c r="IPL146" s="207"/>
      <c r="IPM146" s="210"/>
      <c r="IPN146" s="207"/>
      <c r="IPO146" s="207"/>
      <c r="IPP146" s="207"/>
      <c r="IPQ146" s="207"/>
      <c r="IPR146" s="208"/>
      <c r="IPS146" s="207"/>
      <c r="IPT146" s="207"/>
      <c r="IPU146" s="207"/>
      <c r="IPV146" s="207"/>
      <c r="IPW146" s="207"/>
      <c r="IPX146" s="207"/>
      <c r="IPY146" s="207"/>
      <c r="IPZ146" s="207"/>
      <c r="IQA146" s="207"/>
      <c r="IQB146" s="207"/>
      <c r="IQC146" s="210"/>
      <c r="IQD146" s="207"/>
      <c r="IQE146" s="207"/>
      <c r="IQF146" s="207"/>
      <c r="IQG146" s="207"/>
      <c r="IQH146" s="208"/>
      <c r="IQI146" s="207"/>
      <c r="IQJ146" s="207"/>
      <c r="IQK146" s="207"/>
      <c r="IQL146" s="207"/>
      <c r="IQM146" s="207"/>
      <c r="IQN146" s="207"/>
      <c r="IQO146" s="207"/>
      <c r="IQP146" s="207"/>
      <c r="IQQ146" s="207"/>
      <c r="IQR146" s="207"/>
      <c r="IQS146" s="210"/>
      <c r="IQT146" s="207"/>
      <c r="IQU146" s="207"/>
      <c r="IQV146" s="207"/>
      <c r="IQW146" s="207"/>
      <c r="IQX146" s="208"/>
      <c r="IQY146" s="207"/>
      <c r="IQZ146" s="207"/>
      <c r="IRA146" s="207"/>
      <c r="IRB146" s="207"/>
      <c r="IRC146" s="207"/>
      <c r="IRD146" s="207"/>
      <c r="IRE146" s="207"/>
      <c r="IRF146" s="207"/>
      <c r="IRG146" s="207"/>
      <c r="IRH146" s="207"/>
      <c r="IRI146" s="210"/>
      <c r="IRJ146" s="207"/>
      <c r="IRK146" s="207"/>
      <c r="IRL146" s="207"/>
      <c r="IRM146" s="207"/>
      <c r="IRN146" s="208"/>
      <c r="IRO146" s="207"/>
      <c r="IRP146" s="207"/>
      <c r="IRQ146" s="207"/>
      <c r="IRR146" s="207"/>
      <c r="IRS146" s="207"/>
      <c r="IRT146" s="207"/>
      <c r="IRU146" s="207"/>
      <c r="IRV146" s="207"/>
      <c r="IRW146" s="207"/>
      <c r="IRX146" s="207"/>
      <c r="IRY146" s="210"/>
      <c r="IRZ146" s="207"/>
      <c r="ISA146" s="207"/>
      <c r="ISB146" s="207"/>
      <c r="ISC146" s="207"/>
      <c r="ISD146" s="208"/>
      <c r="ISE146" s="207"/>
      <c r="ISF146" s="207"/>
      <c r="ISG146" s="207"/>
      <c r="ISH146" s="207"/>
      <c r="ISI146" s="207"/>
      <c r="ISJ146" s="207"/>
      <c r="ISK146" s="207"/>
      <c r="ISL146" s="207"/>
      <c r="ISM146" s="207"/>
      <c r="ISN146" s="207"/>
      <c r="ISO146" s="210"/>
      <c r="ISP146" s="207"/>
      <c r="ISQ146" s="207"/>
      <c r="ISR146" s="207"/>
      <c r="ISS146" s="207"/>
      <c r="IST146" s="208"/>
      <c r="ISU146" s="207"/>
      <c r="ISV146" s="207"/>
      <c r="ISW146" s="207"/>
      <c r="ISX146" s="207"/>
      <c r="ISY146" s="207"/>
      <c r="ISZ146" s="207"/>
      <c r="ITA146" s="207"/>
      <c r="ITB146" s="207"/>
      <c r="ITC146" s="207"/>
      <c r="ITD146" s="207"/>
      <c r="ITE146" s="210"/>
      <c r="ITF146" s="207"/>
      <c r="ITG146" s="207"/>
      <c r="ITH146" s="207"/>
      <c r="ITI146" s="207"/>
      <c r="ITJ146" s="208"/>
      <c r="ITK146" s="207"/>
      <c r="ITL146" s="207"/>
      <c r="ITM146" s="207"/>
      <c r="ITN146" s="207"/>
      <c r="ITO146" s="207"/>
      <c r="ITP146" s="207"/>
      <c r="ITQ146" s="207"/>
      <c r="ITR146" s="207"/>
      <c r="ITS146" s="207"/>
      <c r="ITT146" s="207"/>
      <c r="ITU146" s="210"/>
      <c r="ITV146" s="207"/>
      <c r="ITW146" s="207"/>
      <c r="ITX146" s="207"/>
      <c r="ITY146" s="207"/>
      <c r="ITZ146" s="208"/>
      <c r="IUA146" s="207"/>
      <c r="IUB146" s="207"/>
      <c r="IUC146" s="207"/>
      <c r="IUD146" s="207"/>
      <c r="IUE146" s="207"/>
      <c r="IUF146" s="207"/>
      <c r="IUG146" s="207"/>
      <c r="IUH146" s="207"/>
      <c r="IUI146" s="207"/>
      <c r="IUJ146" s="207"/>
      <c r="IUK146" s="210"/>
      <c r="IUL146" s="207"/>
      <c r="IUM146" s="207"/>
      <c r="IUN146" s="207"/>
      <c r="IUO146" s="207"/>
      <c r="IUP146" s="208"/>
      <c r="IUQ146" s="207"/>
      <c r="IUR146" s="207"/>
      <c r="IUS146" s="207"/>
      <c r="IUT146" s="207"/>
      <c r="IUU146" s="207"/>
      <c r="IUV146" s="207"/>
      <c r="IUW146" s="207"/>
      <c r="IUX146" s="207"/>
      <c r="IUY146" s="207"/>
      <c r="IUZ146" s="207"/>
      <c r="IVA146" s="210"/>
      <c r="IVB146" s="207"/>
      <c r="IVC146" s="207"/>
      <c r="IVD146" s="207"/>
      <c r="IVE146" s="207"/>
      <c r="IVF146" s="208"/>
      <c r="IVG146" s="207"/>
      <c r="IVH146" s="207"/>
      <c r="IVI146" s="207"/>
      <c r="IVJ146" s="207"/>
      <c r="IVK146" s="207"/>
      <c r="IVL146" s="207"/>
      <c r="IVM146" s="207"/>
      <c r="IVN146" s="207"/>
      <c r="IVO146" s="207"/>
      <c r="IVP146" s="207"/>
      <c r="IVQ146" s="210"/>
      <c r="IVR146" s="207"/>
      <c r="IVS146" s="207"/>
      <c r="IVT146" s="207"/>
      <c r="IVU146" s="207"/>
      <c r="IVV146" s="208"/>
      <c r="IVW146" s="207"/>
      <c r="IVX146" s="207"/>
      <c r="IVY146" s="207"/>
      <c r="IVZ146" s="207"/>
      <c r="IWA146" s="207"/>
      <c r="IWB146" s="207"/>
      <c r="IWC146" s="207"/>
      <c r="IWD146" s="207"/>
      <c r="IWE146" s="207"/>
      <c r="IWF146" s="207"/>
      <c r="IWG146" s="210"/>
      <c r="IWH146" s="207"/>
      <c r="IWI146" s="207"/>
      <c r="IWJ146" s="207"/>
      <c r="IWK146" s="207"/>
      <c r="IWL146" s="208"/>
      <c r="IWM146" s="207"/>
      <c r="IWN146" s="207"/>
      <c r="IWO146" s="207"/>
      <c r="IWP146" s="207"/>
      <c r="IWQ146" s="207"/>
      <c r="IWR146" s="207"/>
      <c r="IWS146" s="207"/>
      <c r="IWT146" s="207"/>
      <c r="IWU146" s="207"/>
      <c r="IWV146" s="207"/>
      <c r="IWW146" s="210"/>
      <c r="IWX146" s="207"/>
      <c r="IWY146" s="207"/>
      <c r="IWZ146" s="207"/>
      <c r="IXA146" s="207"/>
      <c r="IXB146" s="208"/>
      <c r="IXC146" s="207"/>
      <c r="IXD146" s="207"/>
      <c r="IXE146" s="207"/>
      <c r="IXF146" s="207"/>
      <c r="IXG146" s="207"/>
      <c r="IXH146" s="207"/>
      <c r="IXI146" s="207"/>
      <c r="IXJ146" s="207"/>
      <c r="IXK146" s="207"/>
      <c r="IXL146" s="207"/>
      <c r="IXM146" s="210"/>
      <c r="IXN146" s="207"/>
      <c r="IXO146" s="207"/>
      <c r="IXP146" s="207"/>
      <c r="IXQ146" s="207"/>
      <c r="IXR146" s="208"/>
      <c r="IXS146" s="207"/>
      <c r="IXT146" s="207"/>
      <c r="IXU146" s="207"/>
      <c r="IXV146" s="207"/>
      <c r="IXW146" s="207"/>
      <c r="IXX146" s="207"/>
      <c r="IXY146" s="207"/>
      <c r="IXZ146" s="207"/>
      <c r="IYA146" s="207"/>
      <c r="IYB146" s="207"/>
      <c r="IYC146" s="210"/>
      <c r="IYD146" s="207"/>
      <c r="IYE146" s="207"/>
      <c r="IYF146" s="207"/>
      <c r="IYG146" s="207"/>
      <c r="IYH146" s="208"/>
      <c r="IYI146" s="207"/>
      <c r="IYJ146" s="207"/>
      <c r="IYK146" s="207"/>
      <c r="IYL146" s="207"/>
      <c r="IYM146" s="207"/>
      <c r="IYN146" s="207"/>
      <c r="IYO146" s="207"/>
      <c r="IYP146" s="207"/>
      <c r="IYQ146" s="207"/>
      <c r="IYR146" s="207"/>
      <c r="IYS146" s="210"/>
      <c r="IYT146" s="207"/>
      <c r="IYU146" s="207"/>
      <c r="IYV146" s="207"/>
      <c r="IYW146" s="207"/>
      <c r="IYX146" s="208"/>
      <c r="IYY146" s="207"/>
      <c r="IYZ146" s="207"/>
      <c r="IZA146" s="207"/>
      <c r="IZB146" s="207"/>
      <c r="IZC146" s="207"/>
      <c r="IZD146" s="207"/>
      <c r="IZE146" s="207"/>
      <c r="IZF146" s="207"/>
      <c r="IZG146" s="207"/>
      <c r="IZH146" s="207"/>
      <c r="IZI146" s="210"/>
      <c r="IZJ146" s="207"/>
      <c r="IZK146" s="207"/>
      <c r="IZL146" s="207"/>
      <c r="IZM146" s="207"/>
      <c r="IZN146" s="208"/>
      <c r="IZO146" s="207"/>
      <c r="IZP146" s="207"/>
      <c r="IZQ146" s="207"/>
      <c r="IZR146" s="207"/>
      <c r="IZS146" s="207"/>
      <c r="IZT146" s="207"/>
      <c r="IZU146" s="207"/>
      <c r="IZV146" s="207"/>
      <c r="IZW146" s="207"/>
      <c r="IZX146" s="207"/>
      <c r="IZY146" s="210"/>
      <c r="IZZ146" s="207"/>
      <c r="JAA146" s="207"/>
      <c r="JAB146" s="207"/>
      <c r="JAC146" s="207"/>
      <c r="JAD146" s="208"/>
      <c r="JAE146" s="207"/>
      <c r="JAF146" s="207"/>
      <c r="JAG146" s="207"/>
      <c r="JAH146" s="207"/>
      <c r="JAI146" s="207"/>
      <c r="JAJ146" s="207"/>
      <c r="JAK146" s="207"/>
      <c r="JAL146" s="207"/>
      <c r="JAM146" s="207"/>
      <c r="JAN146" s="207"/>
      <c r="JAO146" s="210"/>
      <c r="JAP146" s="207"/>
      <c r="JAQ146" s="207"/>
      <c r="JAR146" s="207"/>
      <c r="JAS146" s="207"/>
      <c r="JAT146" s="208"/>
      <c r="JAU146" s="207"/>
      <c r="JAV146" s="207"/>
      <c r="JAW146" s="207"/>
      <c r="JAX146" s="207"/>
      <c r="JAY146" s="207"/>
      <c r="JAZ146" s="207"/>
      <c r="JBA146" s="207"/>
      <c r="JBB146" s="207"/>
      <c r="JBC146" s="207"/>
      <c r="JBD146" s="207"/>
      <c r="JBE146" s="210"/>
      <c r="JBF146" s="207"/>
      <c r="JBG146" s="207"/>
      <c r="JBH146" s="207"/>
      <c r="JBI146" s="207"/>
      <c r="JBJ146" s="208"/>
      <c r="JBK146" s="207"/>
      <c r="JBL146" s="207"/>
      <c r="JBM146" s="207"/>
      <c r="JBN146" s="207"/>
      <c r="JBO146" s="207"/>
      <c r="JBP146" s="207"/>
      <c r="JBQ146" s="207"/>
      <c r="JBR146" s="207"/>
      <c r="JBS146" s="207"/>
      <c r="JBT146" s="207"/>
      <c r="JBU146" s="210"/>
      <c r="JBV146" s="207"/>
      <c r="JBW146" s="207"/>
      <c r="JBX146" s="207"/>
      <c r="JBY146" s="207"/>
      <c r="JBZ146" s="208"/>
      <c r="JCA146" s="207"/>
      <c r="JCB146" s="207"/>
      <c r="JCC146" s="207"/>
      <c r="JCD146" s="207"/>
      <c r="JCE146" s="207"/>
      <c r="JCF146" s="207"/>
      <c r="JCG146" s="207"/>
      <c r="JCH146" s="207"/>
      <c r="JCI146" s="207"/>
      <c r="JCJ146" s="207"/>
      <c r="JCK146" s="210"/>
      <c r="JCL146" s="207"/>
      <c r="JCM146" s="207"/>
      <c r="JCN146" s="207"/>
      <c r="JCO146" s="207"/>
      <c r="JCP146" s="208"/>
      <c r="JCQ146" s="207"/>
      <c r="JCR146" s="207"/>
      <c r="JCS146" s="207"/>
      <c r="JCT146" s="207"/>
      <c r="JCU146" s="207"/>
      <c r="JCV146" s="207"/>
      <c r="JCW146" s="207"/>
      <c r="JCX146" s="207"/>
      <c r="JCY146" s="207"/>
      <c r="JCZ146" s="207"/>
      <c r="JDA146" s="210"/>
      <c r="JDB146" s="207"/>
      <c r="JDC146" s="207"/>
      <c r="JDD146" s="207"/>
      <c r="JDE146" s="207"/>
      <c r="JDF146" s="208"/>
      <c r="JDG146" s="207"/>
      <c r="JDH146" s="207"/>
      <c r="JDI146" s="207"/>
      <c r="JDJ146" s="207"/>
      <c r="JDK146" s="207"/>
      <c r="JDL146" s="207"/>
      <c r="JDM146" s="207"/>
      <c r="JDN146" s="207"/>
      <c r="JDO146" s="207"/>
      <c r="JDP146" s="207"/>
      <c r="JDQ146" s="210"/>
      <c r="JDR146" s="207"/>
      <c r="JDS146" s="207"/>
      <c r="JDT146" s="207"/>
      <c r="JDU146" s="207"/>
      <c r="JDV146" s="208"/>
      <c r="JDW146" s="207"/>
      <c r="JDX146" s="207"/>
      <c r="JDY146" s="207"/>
      <c r="JDZ146" s="207"/>
      <c r="JEA146" s="207"/>
      <c r="JEB146" s="207"/>
      <c r="JEC146" s="207"/>
      <c r="JED146" s="207"/>
      <c r="JEE146" s="207"/>
      <c r="JEF146" s="207"/>
      <c r="JEG146" s="210"/>
      <c r="JEH146" s="207"/>
      <c r="JEI146" s="207"/>
      <c r="JEJ146" s="207"/>
      <c r="JEK146" s="207"/>
      <c r="JEL146" s="208"/>
      <c r="JEM146" s="207"/>
      <c r="JEN146" s="207"/>
      <c r="JEO146" s="207"/>
      <c r="JEP146" s="207"/>
      <c r="JEQ146" s="207"/>
      <c r="JER146" s="207"/>
      <c r="JES146" s="207"/>
      <c r="JET146" s="207"/>
      <c r="JEU146" s="207"/>
      <c r="JEV146" s="207"/>
      <c r="JEW146" s="210"/>
      <c r="JEX146" s="207"/>
      <c r="JEY146" s="207"/>
      <c r="JEZ146" s="207"/>
      <c r="JFA146" s="207"/>
      <c r="JFB146" s="208"/>
      <c r="JFC146" s="207"/>
      <c r="JFD146" s="207"/>
      <c r="JFE146" s="207"/>
      <c r="JFF146" s="207"/>
      <c r="JFG146" s="207"/>
      <c r="JFH146" s="207"/>
      <c r="JFI146" s="207"/>
      <c r="JFJ146" s="207"/>
      <c r="JFK146" s="207"/>
      <c r="JFL146" s="207"/>
      <c r="JFM146" s="210"/>
      <c r="JFN146" s="207"/>
      <c r="JFO146" s="207"/>
      <c r="JFP146" s="207"/>
      <c r="JFQ146" s="207"/>
      <c r="JFR146" s="208"/>
      <c r="JFS146" s="207"/>
      <c r="JFT146" s="207"/>
      <c r="JFU146" s="207"/>
      <c r="JFV146" s="207"/>
      <c r="JFW146" s="207"/>
      <c r="JFX146" s="207"/>
      <c r="JFY146" s="207"/>
      <c r="JFZ146" s="207"/>
      <c r="JGA146" s="207"/>
      <c r="JGB146" s="207"/>
      <c r="JGC146" s="210"/>
      <c r="JGD146" s="207"/>
      <c r="JGE146" s="207"/>
      <c r="JGF146" s="207"/>
      <c r="JGG146" s="207"/>
      <c r="JGH146" s="208"/>
      <c r="JGI146" s="207"/>
      <c r="JGJ146" s="207"/>
      <c r="JGK146" s="207"/>
      <c r="JGL146" s="207"/>
      <c r="JGM146" s="207"/>
      <c r="JGN146" s="207"/>
      <c r="JGO146" s="207"/>
      <c r="JGP146" s="207"/>
      <c r="JGQ146" s="207"/>
      <c r="JGR146" s="207"/>
      <c r="JGS146" s="210"/>
      <c r="JGT146" s="207"/>
      <c r="JGU146" s="207"/>
      <c r="JGV146" s="207"/>
      <c r="JGW146" s="207"/>
      <c r="JGX146" s="208"/>
      <c r="JGY146" s="207"/>
      <c r="JGZ146" s="207"/>
      <c r="JHA146" s="207"/>
      <c r="JHB146" s="207"/>
      <c r="JHC146" s="207"/>
      <c r="JHD146" s="207"/>
      <c r="JHE146" s="207"/>
      <c r="JHF146" s="207"/>
      <c r="JHG146" s="207"/>
      <c r="JHH146" s="207"/>
      <c r="JHI146" s="210"/>
      <c r="JHJ146" s="207"/>
      <c r="JHK146" s="207"/>
      <c r="JHL146" s="207"/>
      <c r="JHM146" s="207"/>
      <c r="JHN146" s="208"/>
      <c r="JHO146" s="207"/>
      <c r="JHP146" s="207"/>
      <c r="JHQ146" s="207"/>
      <c r="JHR146" s="207"/>
      <c r="JHS146" s="207"/>
      <c r="JHT146" s="207"/>
      <c r="JHU146" s="207"/>
      <c r="JHV146" s="207"/>
      <c r="JHW146" s="207"/>
      <c r="JHX146" s="207"/>
      <c r="JHY146" s="210"/>
      <c r="JHZ146" s="207"/>
      <c r="JIA146" s="207"/>
      <c r="JIB146" s="207"/>
      <c r="JIC146" s="207"/>
      <c r="JID146" s="208"/>
      <c r="JIE146" s="207"/>
      <c r="JIF146" s="207"/>
      <c r="JIG146" s="207"/>
      <c r="JIH146" s="207"/>
      <c r="JII146" s="207"/>
      <c r="JIJ146" s="207"/>
      <c r="JIK146" s="207"/>
      <c r="JIL146" s="207"/>
      <c r="JIM146" s="207"/>
      <c r="JIN146" s="207"/>
      <c r="JIO146" s="210"/>
      <c r="JIP146" s="207"/>
      <c r="JIQ146" s="207"/>
      <c r="JIR146" s="207"/>
      <c r="JIS146" s="207"/>
      <c r="JIT146" s="208"/>
      <c r="JIU146" s="207"/>
      <c r="JIV146" s="207"/>
      <c r="JIW146" s="207"/>
      <c r="JIX146" s="207"/>
      <c r="JIY146" s="207"/>
      <c r="JIZ146" s="207"/>
      <c r="JJA146" s="207"/>
      <c r="JJB146" s="207"/>
      <c r="JJC146" s="207"/>
      <c r="JJD146" s="207"/>
      <c r="JJE146" s="210"/>
      <c r="JJF146" s="207"/>
      <c r="JJG146" s="207"/>
      <c r="JJH146" s="207"/>
      <c r="JJI146" s="207"/>
      <c r="JJJ146" s="208"/>
      <c r="JJK146" s="207"/>
      <c r="JJL146" s="207"/>
      <c r="JJM146" s="207"/>
      <c r="JJN146" s="207"/>
      <c r="JJO146" s="207"/>
      <c r="JJP146" s="207"/>
      <c r="JJQ146" s="207"/>
      <c r="JJR146" s="207"/>
      <c r="JJS146" s="207"/>
      <c r="JJT146" s="207"/>
      <c r="JJU146" s="210"/>
      <c r="JJV146" s="207"/>
      <c r="JJW146" s="207"/>
      <c r="JJX146" s="207"/>
      <c r="JJY146" s="207"/>
      <c r="JJZ146" s="208"/>
      <c r="JKA146" s="207"/>
      <c r="JKB146" s="207"/>
      <c r="JKC146" s="207"/>
      <c r="JKD146" s="207"/>
      <c r="JKE146" s="207"/>
      <c r="JKF146" s="207"/>
      <c r="JKG146" s="207"/>
      <c r="JKH146" s="207"/>
      <c r="JKI146" s="207"/>
      <c r="JKJ146" s="207"/>
      <c r="JKK146" s="210"/>
      <c r="JKL146" s="207"/>
      <c r="JKM146" s="207"/>
      <c r="JKN146" s="207"/>
      <c r="JKO146" s="207"/>
      <c r="JKP146" s="208"/>
      <c r="JKQ146" s="207"/>
      <c r="JKR146" s="207"/>
      <c r="JKS146" s="207"/>
      <c r="JKT146" s="207"/>
      <c r="JKU146" s="207"/>
      <c r="JKV146" s="207"/>
      <c r="JKW146" s="207"/>
      <c r="JKX146" s="207"/>
      <c r="JKY146" s="207"/>
      <c r="JKZ146" s="207"/>
      <c r="JLA146" s="210"/>
      <c r="JLB146" s="207"/>
      <c r="JLC146" s="207"/>
      <c r="JLD146" s="207"/>
      <c r="JLE146" s="207"/>
      <c r="JLF146" s="208"/>
      <c r="JLG146" s="207"/>
      <c r="JLH146" s="207"/>
      <c r="JLI146" s="207"/>
      <c r="JLJ146" s="207"/>
      <c r="JLK146" s="207"/>
      <c r="JLL146" s="207"/>
      <c r="JLM146" s="207"/>
      <c r="JLN146" s="207"/>
      <c r="JLO146" s="207"/>
      <c r="JLP146" s="207"/>
      <c r="JLQ146" s="210"/>
      <c r="JLR146" s="207"/>
      <c r="JLS146" s="207"/>
      <c r="JLT146" s="207"/>
      <c r="JLU146" s="207"/>
      <c r="JLV146" s="208"/>
      <c r="JLW146" s="207"/>
      <c r="JLX146" s="207"/>
      <c r="JLY146" s="207"/>
      <c r="JLZ146" s="207"/>
      <c r="JMA146" s="207"/>
      <c r="JMB146" s="207"/>
      <c r="JMC146" s="207"/>
      <c r="JMD146" s="207"/>
      <c r="JME146" s="207"/>
      <c r="JMF146" s="207"/>
      <c r="JMG146" s="210"/>
      <c r="JMH146" s="207"/>
      <c r="JMI146" s="207"/>
      <c r="JMJ146" s="207"/>
      <c r="JMK146" s="207"/>
      <c r="JML146" s="208"/>
      <c r="JMM146" s="207"/>
      <c r="JMN146" s="207"/>
      <c r="JMO146" s="207"/>
      <c r="JMP146" s="207"/>
      <c r="JMQ146" s="207"/>
      <c r="JMR146" s="207"/>
      <c r="JMS146" s="207"/>
      <c r="JMT146" s="207"/>
      <c r="JMU146" s="207"/>
      <c r="JMV146" s="207"/>
      <c r="JMW146" s="210"/>
      <c r="JMX146" s="207"/>
      <c r="JMY146" s="207"/>
      <c r="JMZ146" s="207"/>
      <c r="JNA146" s="207"/>
      <c r="JNB146" s="208"/>
      <c r="JNC146" s="207"/>
      <c r="JND146" s="207"/>
      <c r="JNE146" s="207"/>
      <c r="JNF146" s="207"/>
      <c r="JNG146" s="207"/>
      <c r="JNH146" s="207"/>
      <c r="JNI146" s="207"/>
      <c r="JNJ146" s="207"/>
      <c r="JNK146" s="207"/>
      <c r="JNL146" s="207"/>
      <c r="JNM146" s="210"/>
      <c r="JNN146" s="207"/>
      <c r="JNO146" s="207"/>
      <c r="JNP146" s="207"/>
      <c r="JNQ146" s="207"/>
      <c r="JNR146" s="208"/>
      <c r="JNS146" s="207"/>
      <c r="JNT146" s="207"/>
      <c r="JNU146" s="207"/>
      <c r="JNV146" s="207"/>
      <c r="JNW146" s="207"/>
      <c r="JNX146" s="207"/>
      <c r="JNY146" s="207"/>
      <c r="JNZ146" s="207"/>
      <c r="JOA146" s="207"/>
      <c r="JOB146" s="207"/>
      <c r="JOC146" s="210"/>
      <c r="JOD146" s="207"/>
      <c r="JOE146" s="207"/>
      <c r="JOF146" s="207"/>
      <c r="JOG146" s="207"/>
      <c r="JOH146" s="208"/>
      <c r="JOI146" s="207"/>
      <c r="JOJ146" s="207"/>
      <c r="JOK146" s="207"/>
      <c r="JOL146" s="207"/>
      <c r="JOM146" s="207"/>
      <c r="JON146" s="207"/>
      <c r="JOO146" s="207"/>
      <c r="JOP146" s="207"/>
      <c r="JOQ146" s="207"/>
      <c r="JOR146" s="207"/>
      <c r="JOS146" s="210"/>
      <c r="JOT146" s="207"/>
      <c r="JOU146" s="207"/>
      <c r="JOV146" s="207"/>
      <c r="JOW146" s="207"/>
      <c r="JOX146" s="208"/>
      <c r="JOY146" s="207"/>
      <c r="JOZ146" s="207"/>
      <c r="JPA146" s="207"/>
      <c r="JPB146" s="207"/>
      <c r="JPC146" s="207"/>
      <c r="JPD146" s="207"/>
      <c r="JPE146" s="207"/>
      <c r="JPF146" s="207"/>
      <c r="JPG146" s="207"/>
      <c r="JPH146" s="207"/>
      <c r="JPI146" s="210"/>
      <c r="JPJ146" s="207"/>
      <c r="JPK146" s="207"/>
      <c r="JPL146" s="207"/>
      <c r="JPM146" s="207"/>
      <c r="JPN146" s="208"/>
      <c r="JPO146" s="207"/>
      <c r="JPP146" s="207"/>
      <c r="JPQ146" s="207"/>
      <c r="JPR146" s="207"/>
      <c r="JPS146" s="207"/>
      <c r="JPT146" s="207"/>
      <c r="JPU146" s="207"/>
      <c r="JPV146" s="207"/>
      <c r="JPW146" s="207"/>
      <c r="JPX146" s="207"/>
      <c r="JPY146" s="210"/>
      <c r="JPZ146" s="207"/>
      <c r="JQA146" s="207"/>
      <c r="JQB146" s="207"/>
      <c r="JQC146" s="207"/>
      <c r="JQD146" s="208"/>
      <c r="JQE146" s="207"/>
      <c r="JQF146" s="207"/>
      <c r="JQG146" s="207"/>
      <c r="JQH146" s="207"/>
      <c r="JQI146" s="207"/>
      <c r="JQJ146" s="207"/>
      <c r="JQK146" s="207"/>
      <c r="JQL146" s="207"/>
      <c r="JQM146" s="207"/>
      <c r="JQN146" s="207"/>
      <c r="JQO146" s="210"/>
      <c r="JQP146" s="207"/>
      <c r="JQQ146" s="207"/>
      <c r="JQR146" s="207"/>
      <c r="JQS146" s="207"/>
      <c r="JQT146" s="208"/>
      <c r="JQU146" s="207"/>
      <c r="JQV146" s="207"/>
      <c r="JQW146" s="207"/>
      <c r="JQX146" s="207"/>
      <c r="JQY146" s="207"/>
      <c r="JQZ146" s="207"/>
      <c r="JRA146" s="207"/>
      <c r="JRB146" s="207"/>
      <c r="JRC146" s="207"/>
      <c r="JRD146" s="207"/>
      <c r="JRE146" s="210"/>
      <c r="JRF146" s="207"/>
      <c r="JRG146" s="207"/>
      <c r="JRH146" s="207"/>
      <c r="JRI146" s="207"/>
      <c r="JRJ146" s="208"/>
      <c r="JRK146" s="207"/>
      <c r="JRL146" s="207"/>
      <c r="JRM146" s="207"/>
      <c r="JRN146" s="207"/>
      <c r="JRO146" s="207"/>
      <c r="JRP146" s="207"/>
      <c r="JRQ146" s="207"/>
      <c r="JRR146" s="207"/>
      <c r="JRS146" s="207"/>
      <c r="JRT146" s="207"/>
      <c r="JRU146" s="210"/>
      <c r="JRV146" s="207"/>
      <c r="JRW146" s="207"/>
      <c r="JRX146" s="207"/>
      <c r="JRY146" s="207"/>
      <c r="JRZ146" s="208"/>
      <c r="JSA146" s="207"/>
      <c r="JSB146" s="207"/>
      <c r="JSC146" s="207"/>
      <c r="JSD146" s="207"/>
      <c r="JSE146" s="207"/>
      <c r="JSF146" s="207"/>
      <c r="JSG146" s="207"/>
      <c r="JSH146" s="207"/>
      <c r="JSI146" s="207"/>
      <c r="JSJ146" s="207"/>
      <c r="JSK146" s="210"/>
      <c r="JSL146" s="207"/>
      <c r="JSM146" s="207"/>
      <c r="JSN146" s="207"/>
      <c r="JSO146" s="207"/>
      <c r="JSP146" s="208"/>
      <c r="JSQ146" s="207"/>
      <c r="JSR146" s="207"/>
      <c r="JSS146" s="207"/>
      <c r="JST146" s="207"/>
      <c r="JSU146" s="207"/>
      <c r="JSV146" s="207"/>
      <c r="JSW146" s="207"/>
      <c r="JSX146" s="207"/>
      <c r="JSY146" s="207"/>
      <c r="JSZ146" s="207"/>
      <c r="JTA146" s="210"/>
      <c r="JTB146" s="207"/>
      <c r="JTC146" s="207"/>
      <c r="JTD146" s="207"/>
      <c r="JTE146" s="207"/>
      <c r="JTF146" s="208"/>
      <c r="JTG146" s="207"/>
      <c r="JTH146" s="207"/>
      <c r="JTI146" s="207"/>
      <c r="JTJ146" s="207"/>
      <c r="JTK146" s="207"/>
      <c r="JTL146" s="207"/>
      <c r="JTM146" s="207"/>
      <c r="JTN146" s="207"/>
      <c r="JTO146" s="207"/>
      <c r="JTP146" s="207"/>
      <c r="JTQ146" s="210"/>
      <c r="JTR146" s="207"/>
      <c r="JTS146" s="207"/>
      <c r="JTT146" s="207"/>
      <c r="JTU146" s="207"/>
      <c r="JTV146" s="208"/>
      <c r="JTW146" s="207"/>
      <c r="JTX146" s="207"/>
      <c r="JTY146" s="207"/>
      <c r="JTZ146" s="207"/>
      <c r="JUA146" s="207"/>
      <c r="JUB146" s="207"/>
      <c r="JUC146" s="207"/>
      <c r="JUD146" s="207"/>
      <c r="JUE146" s="207"/>
      <c r="JUF146" s="207"/>
      <c r="JUG146" s="210"/>
      <c r="JUH146" s="207"/>
      <c r="JUI146" s="207"/>
      <c r="JUJ146" s="207"/>
      <c r="JUK146" s="207"/>
      <c r="JUL146" s="208"/>
      <c r="JUM146" s="207"/>
      <c r="JUN146" s="207"/>
      <c r="JUO146" s="207"/>
      <c r="JUP146" s="207"/>
      <c r="JUQ146" s="207"/>
      <c r="JUR146" s="207"/>
      <c r="JUS146" s="207"/>
      <c r="JUT146" s="207"/>
      <c r="JUU146" s="207"/>
      <c r="JUV146" s="207"/>
      <c r="JUW146" s="210"/>
      <c r="JUX146" s="207"/>
      <c r="JUY146" s="207"/>
      <c r="JUZ146" s="207"/>
      <c r="JVA146" s="207"/>
      <c r="JVB146" s="208"/>
      <c r="JVC146" s="207"/>
      <c r="JVD146" s="207"/>
      <c r="JVE146" s="207"/>
      <c r="JVF146" s="207"/>
      <c r="JVG146" s="207"/>
      <c r="JVH146" s="207"/>
      <c r="JVI146" s="207"/>
      <c r="JVJ146" s="207"/>
      <c r="JVK146" s="207"/>
      <c r="JVL146" s="207"/>
      <c r="JVM146" s="210"/>
      <c r="JVN146" s="207"/>
      <c r="JVO146" s="207"/>
      <c r="JVP146" s="207"/>
      <c r="JVQ146" s="207"/>
      <c r="JVR146" s="208"/>
      <c r="JVS146" s="207"/>
      <c r="JVT146" s="207"/>
      <c r="JVU146" s="207"/>
      <c r="JVV146" s="207"/>
      <c r="JVW146" s="207"/>
      <c r="JVX146" s="207"/>
      <c r="JVY146" s="207"/>
      <c r="JVZ146" s="207"/>
      <c r="JWA146" s="207"/>
      <c r="JWB146" s="207"/>
      <c r="JWC146" s="210"/>
      <c r="JWD146" s="207"/>
      <c r="JWE146" s="207"/>
      <c r="JWF146" s="207"/>
      <c r="JWG146" s="207"/>
      <c r="JWH146" s="208"/>
      <c r="JWI146" s="207"/>
      <c r="JWJ146" s="207"/>
      <c r="JWK146" s="207"/>
      <c r="JWL146" s="207"/>
      <c r="JWM146" s="207"/>
      <c r="JWN146" s="207"/>
      <c r="JWO146" s="207"/>
      <c r="JWP146" s="207"/>
      <c r="JWQ146" s="207"/>
      <c r="JWR146" s="207"/>
      <c r="JWS146" s="210"/>
      <c r="JWT146" s="207"/>
      <c r="JWU146" s="207"/>
      <c r="JWV146" s="207"/>
      <c r="JWW146" s="207"/>
      <c r="JWX146" s="208"/>
      <c r="JWY146" s="207"/>
      <c r="JWZ146" s="207"/>
      <c r="JXA146" s="207"/>
      <c r="JXB146" s="207"/>
      <c r="JXC146" s="207"/>
      <c r="JXD146" s="207"/>
      <c r="JXE146" s="207"/>
      <c r="JXF146" s="207"/>
      <c r="JXG146" s="207"/>
      <c r="JXH146" s="207"/>
      <c r="JXI146" s="210"/>
      <c r="JXJ146" s="207"/>
      <c r="JXK146" s="207"/>
      <c r="JXL146" s="207"/>
      <c r="JXM146" s="207"/>
      <c r="JXN146" s="208"/>
      <c r="JXO146" s="207"/>
      <c r="JXP146" s="207"/>
      <c r="JXQ146" s="207"/>
      <c r="JXR146" s="207"/>
      <c r="JXS146" s="207"/>
      <c r="JXT146" s="207"/>
      <c r="JXU146" s="207"/>
      <c r="JXV146" s="207"/>
      <c r="JXW146" s="207"/>
      <c r="JXX146" s="207"/>
      <c r="JXY146" s="210"/>
      <c r="JXZ146" s="207"/>
      <c r="JYA146" s="207"/>
      <c r="JYB146" s="207"/>
      <c r="JYC146" s="207"/>
      <c r="JYD146" s="208"/>
      <c r="JYE146" s="207"/>
      <c r="JYF146" s="207"/>
      <c r="JYG146" s="207"/>
      <c r="JYH146" s="207"/>
      <c r="JYI146" s="207"/>
      <c r="JYJ146" s="207"/>
      <c r="JYK146" s="207"/>
      <c r="JYL146" s="207"/>
      <c r="JYM146" s="207"/>
      <c r="JYN146" s="207"/>
      <c r="JYO146" s="210"/>
      <c r="JYP146" s="207"/>
      <c r="JYQ146" s="207"/>
      <c r="JYR146" s="207"/>
      <c r="JYS146" s="207"/>
      <c r="JYT146" s="208"/>
      <c r="JYU146" s="207"/>
      <c r="JYV146" s="207"/>
      <c r="JYW146" s="207"/>
      <c r="JYX146" s="207"/>
      <c r="JYY146" s="207"/>
      <c r="JYZ146" s="207"/>
      <c r="JZA146" s="207"/>
      <c r="JZB146" s="207"/>
      <c r="JZC146" s="207"/>
      <c r="JZD146" s="207"/>
      <c r="JZE146" s="210"/>
      <c r="JZF146" s="207"/>
      <c r="JZG146" s="207"/>
      <c r="JZH146" s="207"/>
      <c r="JZI146" s="207"/>
      <c r="JZJ146" s="208"/>
      <c r="JZK146" s="207"/>
      <c r="JZL146" s="207"/>
      <c r="JZM146" s="207"/>
      <c r="JZN146" s="207"/>
      <c r="JZO146" s="207"/>
      <c r="JZP146" s="207"/>
      <c r="JZQ146" s="207"/>
      <c r="JZR146" s="207"/>
      <c r="JZS146" s="207"/>
      <c r="JZT146" s="207"/>
      <c r="JZU146" s="210"/>
      <c r="JZV146" s="207"/>
      <c r="JZW146" s="207"/>
      <c r="JZX146" s="207"/>
      <c r="JZY146" s="207"/>
      <c r="JZZ146" s="208"/>
      <c r="KAA146" s="207"/>
      <c r="KAB146" s="207"/>
      <c r="KAC146" s="207"/>
      <c r="KAD146" s="207"/>
      <c r="KAE146" s="207"/>
      <c r="KAF146" s="207"/>
      <c r="KAG146" s="207"/>
      <c r="KAH146" s="207"/>
      <c r="KAI146" s="207"/>
      <c r="KAJ146" s="207"/>
      <c r="KAK146" s="210"/>
      <c r="KAL146" s="207"/>
      <c r="KAM146" s="207"/>
      <c r="KAN146" s="207"/>
      <c r="KAO146" s="207"/>
      <c r="KAP146" s="208"/>
      <c r="KAQ146" s="207"/>
      <c r="KAR146" s="207"/>
      <c r="KAS146" s="207"/>
      <c r="KAT146" s="207"/>
      <c r="KAU146" s="207"/>
      <c r="KAV146" s="207"/>
      <c r="KAW146" s="207"/>
      <c r="KAX146" s="207"/>
      <c r="KAY146" s="207"/>
      <c r="KAZ146" s="207"/>
      <c r="KBA146" s="210"/>
      <c r="KBB146" s="207"/>
      <c r="KBC146" s="207"/>
      <c r="KBD146" s="207"/>
      <c r="KBE146" s="207"/>
      <c r="KBF146" s="208"/>
      <c r="KBG146" s="207"/>
      <c r="KBH146" s="207"/>
      <c r="KBI146" s="207"/>
      <c r="KBJ146" s="207"/>
      <c r="KBK146" s="207"/>
      <c r="KBL146" s="207"/>
      <c r="KBM146" s="207"/>
      <c r="KBN146" s="207"/>
      <c r="KBO146" s="207"/>
      <c r="KBP146" s="207"/>
      <c r="KBQ146" s="210"/>
      <c r="KBR146" s="207"/>
      <c r="KBS146" s="207"/>
      <c r="KBT146" s="207"/>
      <c r="KBU146" s="207"/>
      <c r="KBV146" s="208"/>
      <c r="KBW146" s="207"/>
      <c r="KBX146" s="207"/>
      <c r="KBY146" s="207"/>
      <c r="KBZ146" s="207"/>
      <c r="KCA146" s="207"/>
      <c r="KCB146" s="207"/>
      <c r="KCC146" s="207"/>
      <c r="KCD146" s="207"/>
      <c r="KCE146" s="207"/>
      <c r="KCF146" s="207"/>
      <c r="KCG146" s="210"/>
      <c r="KCH146" s="207"/>
      <c r="KCI146" s="207"/>
      <c r="KCJ146" s="207"/>
      <c r="KCK146" s="207"/>
      <c r="KCL146" s="208"/>
      <c r="KCM146" s="207"/>
      <c r="KCN146" s="207"/>
      <c r="KCO146" s="207"/>
      <c r="KCP146" s="207"/>
      <c r="KCQ146" s="207"/>
      <c r="KCR146" s="207"/>
      <c r="KCS146" s="207"/>
      <c r="KCT146" s="207"/>
      <c r="KCU146" s="207"/>
      <c r="KCV146" s="207"/>
      <c r="KCW146" s="210"/>
      <c r="KCX146" s="207"/>
      <c r="KCY146" s="207"/>
      <c r="KCZ146" s="207"/>
      <c r="KDA146" s="207"/>
      <c r="KDB146" s="208"/>
      <c r="KDC146" s="207"/>
      <c r="KDD146" s="207"/>
      <c r="KDE146" s="207"/>
      <c r="KDF146" s="207"/>
      <c r="KDG146" s="207"/>
      <c r="KDH146" s="207"/>
      <c r="KDI146" s="207"/>
      <c r="KDJ146" s="207"/>
      <c r="KDK146" s="207"/>
      <c r="KDL146" s="207"/>
      <c r="KDM146" s="210"/>
      <c r="KDN146" s="207"/>
      <c r="KDO146" s="207"/>
      <c r="KDP146" s="207"/>
      <c r="KDQ146" s="207"/>
      <c r="KDR146" s="208"/>
      <c r="KDS146" s="207"/>
      <c r="KDT146" s="207"/>
      <c r="KDU146" s="207"/>
      <c r="KDV146" s="207"/>
      <c r="KDW146" s="207"/>
      <c r="KDX146" s="207"/>
      <c r="KDY146" s="207"/>
      <c r="KDZ146" s="207"/>
      <c r="KEA146" s="207"/>
      <c r="KEB146" s="207"/>
      <c r="KEC146" s="210"/>
      <c r="KED146" s="207"/>
      <c r="KEE146" s="207"/>
      <c r="KEF146" s="207"/>
      <c r="KEG146" s="207"/>
      <c r="KEH146" s="208"/>
      <c r="KEI146" s="207"/>
      <c r="KEJ146" s="207"/>
      <c r="KEK146" s="207"/>
      <c r="KEL146" s="207"/>
      <c r="KEM146" s="207"/>
      <c r="KEN146" s="207"/>
      <c r="KEO146" s="207"/>
      <c r="KEP146" s="207"/>
      <c r="KEQ146" s="207"/>
      <c r="KER146" s="207"/>
      <c r="KES146" s="210"/>
      <c r="KET146" s="207"/>
      <c r="KEU146" s="207"/>
      <c r="KEV146" s="207"/>
      <c r="KEW146" s="207"/>
      <c r="KEX146" s="208"/>
      <c r="KEY146" s="207"/>
      <c r="KEZ146" s="207"/>
      <c r="KFA146" s="207"/>
      <c r="KFB146" s="207"/>
      <c r="KFC146" s="207"/>
      <c r="KFD146" s="207"/>
      <c r="KFE146" s="207"/>
      <c r="KFF146" s="207"/>
      <c r="KFG146" s="207"/>
      <c r="KFH146" s="207"/>
      <c r="KFI146" s="210"/>
      <c r="KFJ146" s="207"/>
      <c r="KFK146" s="207"/>
      <c r="KFL146" s="207"/>
      <c r="KFM146" s="207"/>
      <c r="KFN146" s="208"/>
      <c r="KFO146" s="207"/>
      <c r="KFP146" s="207"/>
      <c r="KFQ146" s="207"/>
      <c r="KFR146" s="207"/>
      <c r="KFS146" s="207"/>
      <c r="KFT146" s="207"/>
      <c r="KFU146" s="207"/>
      <c r="KFV146" s="207"/>
      <c r="KFW146" s="207"/>
      <c r="KFX146" s="207"/>
      <c r="KFY146" s="210"/>
      <c r="KFZ146" s="207"/>
      <c r="KGA146" s="207"/>
      <c r="KGB146" s="207"/>
      <c r="KGC146" s="207"/>
      <c r="KGD146" s="208"/>
      <c r="KGE146" s="207"/>
      <c r="KGF146" s="207"/>
      <c r="KGG146" s="207"/>
      <c r="KGH146" s="207"/>
      <c r="KGI146" s="207"/>
      <c r="KGJ146" s="207"/>
      <c r="KGK146" s="207"/>
      <c r="KGL146" s="207"/>
      <c r="KGM146" s="207"/>
      <c r="KGN146" s="207"/>
      <c r="KGO146" s="210"/>
      <c r="KGP146" s="207"/>
      <c r="KGQ146" s="207"/>
      <c r="KGR146" s="207"/>
      <c r="KGS146" s="207"/>
      <c r="KGT146" s="208"/>
      <c r="KGU146" s="207"/>
      <c r="KGV146" s="207"/>
      <c r="KGW146" s="207"/>
      <c r="KGX146" s="207"/>
      <c r="KGY146" s="207"/>
      <c r="KGZ146" s="207"/>
      <c r="KHA146" s="207"/>
      <c r="KHB146" s="207"/>
      <c r="KHC146" s="207"/>
      <c r="KHD146" s="207"/>
      <c r="KHE146" s="210"/>
      <c r="KHF146" s="207"/>
      <c r="KHG146" s="207"/>
      <c r="KHH146" s="207"/>
      <c r="KHI146" s="207"/>
      <c r="KHJ146" s="208"/>
      <c r="KHK146" s="207"/>
      <c r="KHL146" s="207"/>
      <c r="KHM146" s="207"/>
      <c r="KHN146" s="207"/>
      <c r="KHO146" s="207"/>
      <c r="KHP146" s="207"/>
      <c r="KHQ146" s="207"/>
      <c r="KHR146" s="207"/>
      <c r="KHS146" s="207"/>
      <c r="KHT146" s="207"/>
      <c r="KHU146" s="210"/>
      <c r="KHV146" s="207"/>
      <c r="KHW146" s="207"/>
      <c r="KHX146" s="207"/>
      <c r="KHY146" s="207"/>
      <c r="KHZ146" s="208"/>
      <c r="KIA146" s="207"/>
      <c r="KIB146" s="207"/>
      <c r="KIC146" s="207"/>
      <c r="KID146" s="207"/>
      <c r="KIE146" s="207"/>
      <c r="KIF146" s="207"/>
      <c r="KIG146" s="207"/>
      <c r="KIH146" s="207"/>
      <c r="KII146" s="207"/>
      <c r="KIJ146" s="207"/>
      <c r="KIK146" s="210"/>
      <c r="KIL146" s="207"/>
      <c r="KIM146" s="207"/>
      <c r="KIN146" s="207"/>
      <c r="KIO146" s="207"/>
      <c r="KIP146" s="208"/>
      <c r="KIQ146" s="207"/>
      <c r="KIR146" s="207"/>
      <c r="KIS146" s="207"/>
      <c r="KIT146" s="207"/>
      <c r="KIU146" s="207"/>
      <c r="KIV146" s="207"/>
      <c r="KIW146" s="207"/>
      <c r="KIX146" s="207"/>
      <c r="KIY146" s="207"/>
      <c r="KIZ146" s="207"/>
      <c r="KJA146" s="210"/>
      <c r="KJB146" s="207"/>
      <c r="KJC146" s="207"/>
      <c r="KJD146" s="207"/>
      <c r="KJE146" s="207"/>
      <c r="KJF146" s="208"/>
      <c r="KJG146" s="207"/>
      <c r="KJH146" s="207"/>
      <c r="KJI146" s="207"/>
      <c r="KJJ146" s="207"/>
      <c r="KJK146" s="207"/>
      <c r="KJL146" s="207"/>
      <c r="KJM146" s="207"/>
      <c r="KJN146" s="207"/>
      <c r="KJO146" s="207"/>
      <c r="KJP146" s="207"/>
      <c r="KJQ146" s="210"/>
      <c r="KJR146" s="207"/>
      <c r="KJS146" s="207"/>
      <c r="KJT146" s="207"/>
      <c r="KJU146" s="207"/>
      <c r="KJV146" s="208"/>
      <c r="KJW146" s="207"/>
      <c r="KJX146" s="207"/>
      <c r="KJY146" s="207"/>
      <c r="KJZ146" s="207"/>
      <c r="KKA146" s="207"/>
      <c r="KKB146" s="207"/>
      <c r="KKC146" s="207"/>
      <c r="KKD146" s="207"/>
      <c r="KKE146" s="207"/>
      <c r="KKF146" s="207"/>
      <c r="KKG146" s="210"/>
      <c r="KKH146" s="207"/>
      <c r="KKI146" s="207"/>
      <c r="KKJ146" s="207"/>
      <c r="KKK146" s="207"/>
      <c r="KKL146" s="208"/>
      <c r="KKM146" s="207"/>
      <c r="KKN146" s="207"/>
      <c r="KKO146" s="207"/>
      <c r="KKP146" s="207"/>
      <c r="KKQ146" s="207"/>
      <c r="KKR146" s="207"/>
      <c r="KKS146" s="207"/>
      <c r="KKT146" s="207"/>
      <c r="KKU146" s="207"/>
      <c r="KKV146" s="207"/>
      <c r="KKW146" s="210"/>
      <c r="KKX146" s="207"/>
      <c r="KKY146" s="207"/>
      <c r="KKZ146" s="207"/>
      <c r="KLA146" s="207"/>
      <c r="KLB146" s="208"/>
      <c r="KLC146" s="207"/>
      <c r="KLD146" s="207"/>
      <c r="KLE146" s="207"/>
      <c r="KLF146" s="207"/>
      <c r="KLG146" s="207"/>
      <c r="KLH146" s="207"/>
      <c r="KLI146" s="207"/>
      <c r="KLJ146" s="207"/>
      <c r="KLK146" s="207"/>
      <c r="KLL146" s="207"/>
      <c r="KLM146" s="210"/>
      <c r="KLN146" s="207"/>
      <c r="KLO146" s="207"/>
      <c r="KLP146" s="207"/>
      <c r="KLQ146" s="207"/>
      <c r="KLR146" s="208"/>
      <c r="KLS146" s="207"/>
      <c r="KLT146" s="207"/>
      <c r="KLU146" s="207"/>
      <c r="KLV146" s="207"/>
      <c r="KLW146" s="207"/>
      <c r="KLX146" s="207"/>
      <c r="KLY146" s="207"/>
      <c r="KLZ146" s="207"/>
      <c r="KMA146" s="207"/>
      <c r="KMB146" s="207"/>
      <c r="KMC146" s="210"/>
      <c r="KMD146" s="207"/>
      <c r="KME146" s="207"/>
      <c r="KMF146" s="207"/>
      <c r="KMG146" s="207"/>
      <c r="KMH146" s="208"/>
      <c r="KMI146" s="207"/>
      <c r="KMJ146" s="207"/>
      <c r="KMK146" s="207"/>
      <c r="KML146" s="207"/>
      <c r="KMM146" s="207"/>
      <c r="KMN146" s="207"/>
      <c r="KMO146" s="207"/>
      <c r="KMP146" s="207"/>
      <c r="KMQ146" s="207"/>
      <c r="KMR146" s="207"/>
      <c r="KMS146" s="210"/>
      <c r="KMT146" s="207"/>
      <c r="KMU146" s="207"/>
      <c r="KMV146" s="207"/>
      <c r="KMW146" s="207"/>
      <c r="KMX146" s="208"/>
      <c r="KMY146" s="207"/>
      <c r="KMZ146" s="207"/>
      <c r="KNA146" s="207"/>
      <c r="KNB146" s="207"/>
      <c r="KNC146" s="207"/>
      <c r="KND146" s="207"/>
      <c r="KNE146" s="207"/>
      <c r="KNF146" s="207"/>
      <c r="KNG146" s="207"/>
      <c r="KNH146" s="207"/>
      <c r="KNI146" s="210"/>
      <c r="KNJ146" s="207"/>
      <c r="KNK146" s="207"/>
      <c r="KNL146" s="207"/>
      <c r="KNM146" s="207"/>
      <c r="KNN146" s="208"/>
      <c r="KNO146" s="207"/>
      <c r="KNP146" s="207"/>
      <c r="KNQ146" s="207"/>
      <c r="KNR146" s="207"/>
      <c r="KNS146" s="207"/>
      <c r="KNT146" s="207"/>
      <c r="KNU146" s="207"/>
      <c r="KNV146" s="207"/>
      <c r="KNW146" s="207"/>
      <c r="KNX146" s="207"/>
      <c r="KNY146" s="210"/>
      <c r="KNZ146" s="207"/>
      <c r="KOA146" s="207"/>
      <c r="KOB146" s="207"/>
      <c r="KOC146" s="207"/>
      <c r="KOD146" s="208"/>
      <c r="KOE146" s="207"/>
      <c r="KOF146" s="207"/>
      <c r="KOG146" s="207"/>
      <c r="KOH146" s="207"/>
      <c r="KOI146" s="207"/>
      <c r="KOJ146" s="207"/>
      <c r="KOK146" s="207"/>
      <c r="KOL146" s="207"/>
      <c r="KOM146" s="207"/>
      <c r="KON146" s="207"/>
      <c r="KOO146" s="210"/>
      <c r="KOP146" s="207"/>
      <c r="KOQ146" s="207"/>
      <c r="KOR146" s="207"/>
      <c r="KOS146" s="207"/>
      <c r="KOT146" s="208"/>
      <c r="KOU146" s="207"/>
      <c r="KOV146" s="207"/>
      <c r="KOW146" s="207"/>
      <c r="KOX146" s="207"/>
      <c r="KOY146" s="207"/>
      <c r="KOZ146" s="207"/>
      <c r="KPA146" s="207"/>
      <c r="KPB146" s="207"/>
      <c r="KPC146" s="207"/>
      <c r="KPD146" s="207"/>
      <c r="KPE146" s="210"/>
      <c r="KPF146" s="207"/>
      <c r="KPG146" s="207"/>
      <c r="KPH146" s="207"/>
      <c r="KPI146" s="207"/>
      <c r="KPJ146" s="208"/>
      <c r="KPK146" s="207"/>
      <c r="KPL146" s="207"/>
      <c r="KPM146" s="207"/>
      <c r="KPN146" s="207"/>
      <c r="KPO146" s="207"/>
      <c r="KPP146" s="207"/>
      <c r="KPQ146" s="207"/>
      <c r="KPR146" s="207"/>
      <c r="KPS146" s="207"/>
      <c r="KPT146" s="207"/>
      <c r="KPU146" s="210"/>
      <c r="KPV146" s="207"/>
      <c r="KPW146" s="207"/>
      <c r="KPX146" s="207"/>
      <c r="KPY146" s="207"/>
      <c r="KPZ146" s="208"/>
      <c r="KQA146" s="207"/>
      <c r="KQB146" s="207"/>
      <c r="KQC146" s="207"/>
      <c r="KQD146" s="207"/>
      <c r="KQE146" s="207"/>
      <c r="KQF146" s="207"/>
      <c r="KQG146" s="207"/>
      <c r="KQH146" s="207"/>
      <c r="KQI146" s="207"/>
      <c r="KQJ146" s="207"/>
      <c r="KQK146" s="210"/>
      <c r="KQL146" s="207"/>
      <c r="KQM146" s="207"/>
      <c r="KQN146" s="207"/>
      <c r="KQO146" s="207"/>
      <c r="KQP146" s="208"/>
      <c r="KQQ146" s="207"/>
      <c r="KQR146" s="207"/>
      <c r="KQS146" s="207"/>
      <c r="KQT146" s="207"/>
      <c r="KQU146" s="207"/>
      <c r="KQV146" s="207"/>
      <c r="KQW146" s="207"/>
      <c r="KQX146" s="207"/>
      <c r="KQY146" s="207"/>
      <c r="KQZ146" s="207"/>
      <c r="KRA146" s="210"/>
      <c r="KRB146" s="207"/>
      <c r="KRC146" s="207"/>
      <c r="KRD146" s="207"/>
      <c r="KRE146" s="207"/>
      <c r="KRF146" s="208"/>
      <c r="KRG146" s="207"/>
      <c r="KRH146" s="207"/>
      <c r="KRI146" s="207"/>
      <c r="KRJ146" s="207"/>
      <c r="KRK146" s="207"/>
      <c r="KRL146" s="207"/>
      <c r="KRM146" s="207"/>
      <c r="KRN146" s="207"/>
      <c r="KRO146" s="207"/>
      <c r="KRP146" s="207"/>
      <c r="KRQ146" s="210"/>
      <c r="KRR146" s="207"/>
      <c r="KRS146" s="207"/>
      <c r="KRT146" s="207"/>
      <c r="KRU146" s="207"/>
      <c r="KRV146" s="208"/>
      <c r="KRW146" s="207"/>
      <c r="KRX146" s="207"/>
      <c r="KRY146" s="207"/>
      <c r="KRZ146" s="207"/>
      <c r="KSA146" s="207"/>
      <c r="KSB146" s="207"/>
      <c r="KSC146" s="207"/>
      <c r="KSD146" s="207"/>
      <c r="KSE146" s="207"/>
      <c r="KSF146" s="207"/>
      <c r="KSG146" s="210"/>
      <c r="KSH146" s="207"/>
      <c r="KSI146" s="207"/>
      <c r="KSJ146" s="207"/>
      <c r="KSK146" s="207"/>
      <c r="KSL146" s="208"/>
      <c r="KSM146" s="207"/>
      <c r="KSN146" s="207"/>
      <c r="KSO146" s="207"/>
      <c r="KSP146" s="207"/>
      <c r="KSQ146" s="207"/>
      <c r="KSR146" s="207"/>
      <c r="KSS146" s="207"/>
      <c r="KST146" s="207"/>
      <c r="KSU146" s="207"/>
      <c r="KSV146" s="207"/>
      <c r="KSW146" s="210"/>
      <c r="KSX146" s="207"/>
      <c r="KSY146" s="207"/>
      <c r="KSZ146" s="207"/>
      <c r="KTA146" s="207"/>
      <c r="KTB146" s="208"/>
      <c r="KTC146" s="207"/>
      <c r="KTD146" s="207"/>
      <c r="KTE146" s="207"/>
      <c r="KTF146" s="207"/>
      <c r="KTG146" s="207"/>
      <c r="KTH146" s="207"/>
      <c r="KTI146" s="207"/>
      <c r="KTJ146" s="207"/>
      <c r="KTK146" s="207"/>
      <c r="KTL146" s="207"/>
      <c r="KTM146" s="210"/>
      <c r="KTN146" s="207"/>
      <c r="KTO146" s="207"/>
      <c r="KTP146" s="207"/>
      <c r="KTQ146" s="207"/>
      <c r="KTR146" s="208"/>
      <c r="KTS146" s="207"/>
      <c r="KTT146" s="207"/>
      <c r="KTU146" s="207"/>
      <c r="KTV146" s="207"/>
      <c r="KTW146" s="207"/>
      <c r="KTX146" s="207"/>
      <c r="KTY146" s="207"/>
      <c r="KTZ146" s="207"/>
      <c r="KUA146" s="207"/>
      <c r="KUB146" s="207"/>
      <c r="KUC146" s="210"/>
      <c r="KUD146" s="207"/>
      <c r="KUE146" s="207"/>
      <c r="KUF146" s="207"/>
      <c r="KUG146" s="207"/>
      <c r="KUH146" s="208"/>
      <c r="KUI146" s="207"/>
      <c r="KUJ146" s="207"/>
      <c r="KUK146" s="207"/>
      <c r="KUL146" s="207"/>
      <c r="KUM146" s="207"/>
      <c r="KUN146" s="207"/>
      <c r="KUO146" s="207"/>
      <c r="KUP146" s="207"/>
      <c r="KUQ146" s="207"/>
      <c r="KUR146" s="207"/>
      <c r="KUS146" s="210"/>
      <c r="KUT146" s="207"/>
      <c r="KUU146" s="207"/>
      <c r="KUV146" s="207"/>
      <c r="KUW146" s="207"/>
      <c r="KUX146" s="208"/>
      <c r="KUY146" s="207"/>
      <c r="KUZ146" s="207"/>
      <c r="KVA146" s="207"/>
      <c r="KVB146" s="207"/>
      <c r="KVC146" s="207"/>
      <c r="KVD146" s="207"/>
      <c r="KVE146" s="207"/>
      <c r="KVF146" s="207"/>
      <c r="KVG146" s="207"/>
      <c r="KVH146" s="207"/>
      <c r="KVI146" s="210"/>
      <c r="KVJ146" s="207"/>
      <c r="KVK146" s="207"/>
      <c r="KVL146" s="207"/>
      <c r="KVM146" s="207"/>
      <c r="KVN146" s="208"/>
      <c r="KVO146" s="207"/>
      <c r="KVP146" s="207"/>
      <c r="KVQ146" s="207"/>
      <c r="KVR146" s="207"/>
      <c r="KVS146" s="207"/>
      <c r="KVT146" s="207"/>
      <c r="KVU146" s="207"/>
      <c r="KVV146" s="207"/>
      <c r="KVW146" s="207"/>
      <c r="KVX146" s="207"/>
      <c r="KVY146" s="210"/>
      <c r="KVZ146" s="207"/>
      <c r="KWA146" s="207"/>
      <c r="KWB146" s="207"/>
      <c r="KWC146" s="207"/>
      <c r="KWD146" s="208"/>
      <c r="KWE146" s="207"/>
      <c r="KWF146" s="207"/>
      <c r="KWG146" s="207"/>
      <c r="KWH146" s="207"/>
      <c r="KWI146" s="207"/>
      <c r="KWJ146" s="207"/>
      <c r="KWK146" s="207"/>
      <c r="KWL146" s="207"/>
      <c r="KWM146" s="207"/>
      <c r="KWN146" s="207"/>
      <c r="KWO146" s="210"/>
      <c r="KWP146" s="207"/>
      <c r="KWQ146" s="207"/>
      <c r="KWR146" s="207"/>
      <c r="KWS146" s="207"/>
      <c r="KWT146" s="208"/>
      <c r="KWU146" s="207"/>
      <c r="KWV146" s="207"/>
      <c r="KWW146" s="207"/>
      <c r="KWX146" s="207"/>
      <c r="KWY146" s="207"/>
      <c r="KWZ146" s="207"/>
      <c r="KXA146" s="207"/>
      <c r="KXB146" s="207"/>
      <c r="KXC146" s="207"/>
      <c r="KXD146" s="207"/>
      <c r="KXE146" s="210"/>
      <c r="KXF146" s="207"/>
      <c r="KXG146" s="207"/>
      <c r="KXH146" s="207"/>
      <c r="KXI146" s="207"/>
      <c r="KXJ146" s="208"/>
      <c r="KXK146" s="207"/>
      <c r="KXL146" s="207"/>
      <c r="KXM146" s="207"/>
      <c r="KXN146" s="207"/>
      <c r="KXO146" s="207"/>
      <c r="KXP146" s="207"/>
      <c r="KXQ146" s="207"/>
      <c r="KXR146" s="207"/>
      <c r="KXS146" s="207"/>
      <c r="KXT146" s="207"/>
      <c r="KXU146" s="210"/>
      <c r="KXV146" s="207"/>
      <c r="KXW146" s="207"/>
      <c r="KXX146" s="207"/>
      <c r="KXY146" s="207"/>
      <c r="KXZ146" s="208"/>
      <c r="KYA146" s="207"/>
      <c r="KYB146" s="207"/>
      <c r="KYC146" s="207"/>
      <c r="KYD146" s="207"/>
      <c r="KYE146" s="207"/>
      <c r="KYF146" s="207"/>
      <c r="KYG146" s="207"/>
      <c r="KYH146" s="207"/>
      <c r="KYI146" s="207"/>
      <c r="KYJ146" s="207"/>
      <c r="KYK146" s="210"/>
      <c r="KYL146" s="207"/>
      <c r="KYM146" s="207"/>
      <c r="KYN146" s="207"/>
      <c r="KYO146" s="207"/>
      <c r="KYP146" s="208"/>
      <c r="KYQ146" s="207"/>
      <c r="KYR146" s="207"/>
      <c r="KYS146" s="207"/>
      <c r="KYT146" s="207"/>
      <c r="KYU146" s="207"/>
      <c r="KYV146" s="207"/>
      <c r="KYW146" s="207"/>
      <c r="KYX146" s="207"/>
      <c r="KYY146" s="207"/>
      <c r="KYZ146" s="207"/>
      <c r="KZA146" s="210"/>
      <c r="KZB146" s="207"/>
      <c r="KZC146" s="207"/>
      <c r="KZD146" s="207"/>
      <c r="KZE146" s="207"/>
      <c r="KZF146" s="208"/>
      <c r="KZG146" s="207"/>
      <c r="KZH146" s="207"/>
      <c r="KZI146" s="207"/>
      <c r="KZJ146" s="207"/>
      <c r="KZK146" s="207"/>
      <c r="KZL146" s="207"/>
      <c r="KZM146" s="207"/>
      <c r="KZN146" s="207"/>
      <c r="KZO146" s="207"/>
      <c r="KZP146" s="207"/>
      <c r="KZQ146" s="210"/>
      <c r="KZR146" s="207"/>
      <c r="KZS146" s="207"/>
      <c r="KZT146" s="207"/>
      <c r="KZU146" s="207"/>
      <c r="KZV146" s="208"/>
      <c r="KZW146" s="207"/>
      <c r="KZX146" s="207"/>
      <c r="KZY146" s="207"/>
      <c r="KZZ146" s="207"/>
      <c r="LAA146" s="207"/>
      <c r="LAB146" s="207"/>
      <c r="LAC146" s="207"/>
      <c r="LAD146" s="207"/>
      <c r="LAE146" s="207"/>
      <c r="LAF146" s="207"/>
      <c r="LAG146" s="210"/>
      <c r="LAH146" s="207"/>
      <c r="LAI146" s="207"/>
      <c r="LAJ146" s="207"/>
      <c r="LAK146" s="207"/>
      <c r="LAL146" s="208"/>
      <c r="LAM146" s="207"/>
      <c r="LAN146" s="207"/>
      <c r="LAO146" s="207"/>
      <c r="LAP146" s="207"/>
      <c r="LAQ146" s="207"/>
      <c r="LAR146" s="207"/>
      <c r="LAS146" s="207"/>
      <c r="LAT146" s="207"/>
      <c r="LAU146" s="207"/>
      <c r="LAV146" s="207"/>
      <c r="LAW146" s="210"/>
      <c r="LAX146" s="207"/>
      <c r="LAY146" s="207"/>
      <c r="LAZ146" s="207"/>
      <c r="LBA146" s="207"/>
      <c r="LBB146" s="208"/>
      <c r="LBC146" s="207"/>
      <c r="LBD146" s="207"/>
      <c r="LBE146" s="207"/>
      <c r="LBF146" s="207"/>
      <c r="LBG146" s="207"/>
      <c r="LBH146" s="207"/>
      <c r="LBI146" s="207"/>
      <c r="LBJ146" s="207"/>
      <c r="LBK146" s="207"/>
      <c r="LBL146" s="207"/>
      <c r="LBM146" s="210"/>
      <c r="LBN146" s="207"/>
      <c r="LBO146" s="207"/>
      <c r="LBP146" s="207"/>
      <c r="LBQ146" s="207"/>
      <c r="LBR146" s="208"/>
      <c r="LBS146" s="207"/>
      <c r="LBT146" s="207"/>
      <c r="LBU146" s="207"/>
      <c r="LBV146" s="207"/>
      <c r="LBW146" s="207"/>
      <c r="LBX146" s="207"/>
      <c r="LBY146" s="207"/>
      <c r="LBZ146" s="207"/>
      <c r="LCA146" s="207"/>
      <c r="LCB146" s="207"/>
      <c r="LCC146" s="210"/>
      <c r="LCD146" s="207"/>
      <c r="LCE146" s="207"/>
      <c r="LCF146" s="207"/>
      <c r="LCG146" s="207"/>
      <c r="LCH146" s="208"/>
      <c r="LCI146" s="207"/>
      <c r="LCJ146" s="207"/>
      <c r="LCK146" s="207"/>
      <c r="LCL146" s="207"/>
      <c r="LCM146" s="207"/>
      <c r="LCN146" s="207"/>
      <c r="LCO146" s="207"/>
      <c r="LCP146" s="207"/>
      <c r="LCQ146" s="207"/>
      <c r="LCR146" s="207"/>
      <c r="LCS146" s="210"/>
      <c r="LCT146" s="207"/>
      <c r="LCU146" s="207"/>
      <c r="LCV146" s="207"/>
      <c r="LCW146" s="207"/>
      <c r="LCX146" s="208"/>
      <c r="LCY146" s="207"/>
      <c r="LCZ146" s="207"/>
      <c r="LDA146" s="207"/>
      <c r="LDB146" s="207"/>
      <c r="LDC146" s="207"/>
      <c r="LDD146" s="207"/>
      <c r="LDE146" s="207"/>
      <c r="LDF146" s="207"/>
      <c r="LDG146" s="207"/>
      <c r="LDH146" s="207"/>
      <c r="LDI146" s="210"/>
      <c r="LDJ146" s="207"/>
      <c r="LDK146" s="207"/>
      <c r="LDL146" s="207"/>
      <c r="LDM146" s="207"/>
      <c r="LDN146" s="208"/>
      <c r="LDO146" s="207"/>
      <c r="LDP146" s="207"/>
      <c r="LDQ146" s="207"/>
      <c r="LDR146" s="207"/>
      <c r="LDS146" s="207"/>
      <c r="LDT146" s="207"/>
      <c r="LDU146" s="207"/>
      <c r="LDV146" s="207"/>
      <c r="LDW146" s="207"/>
      <c r="LDX146" s="207"/>
      <c r="LDY146" s="210"/>
      <c r="LDZ146" s="207"/>
      <c r="LEA146" s="207"/>
      <c r="LEB146" s="207"/>
      <c r="LEC146" s="207"/>
      <c r="LED146" s="208"/>
      <c r="LEE146" s="207"/>
      <c r="LEF146" s="207"/>
      <c r="LEG146" s="207"/>
      <c r="LEH146" s="207"/>
      <c r="LEI146" s="207"/>
      <c r="LEJ146" s="207"/>
      <c r="LEK146" s="207"/>
      <c r="LEL146" s="207"/>
      <c r="LEM146" s="207"/>
      <c r="LEN146" s="207"/>
      <c r="LEO146" s="210"/>
      <c r="LEP146" s="207"/>
      <c r="LEQ146" s="207"/>
      <c r="LER146" s="207"/>
      <c r="LES146" s="207"/>
      <c r="LET146" s="208"/>
      <c r="LEU146" s="207"/>
      <c r="LEV146" s="207"/>
      <c r="LEW146" s="207"/>
      <c r="LEX146" s="207"/>
      <c r="LEY146" s="207"/>
      <c r="LEZ146" s="207"/>
      <c r="LFA146" s="207"/>
      <c r="LFB146" s="207"/>
      <c r="LFC146" s="207"/>
      <c r="LFD146" s="207"/>
      <c r="LFE146" s="210"/>
      <c r="LFF146" s="207"/>
      <c r="LFG146" s="207"/>
      <c r="LFH146" s="207"/>
      <c r="LFI146" s="207"/>
      <c r="LFJ146" s="208"/>
      <c r="LFK146" s="207"/>
      <c r="LFL146" s="207"/>
      <c r="LFM146" s="207"/>
      <c r="LFN146" s="207"/>
      <c r="LFO146" s="207"/>
      <c r="LFP146" s="207"/>
      <c r="LFQ146" s="207"/>
      <c r="LFR146" s="207"/>
      <c r="LFS146" s="207"/>
      <c r="LFT146" s="207"/>
      <c r="LFU146" s="210"/>
      <c r="LFV146" s="207"/>
      <c r="LFW146" s="207"/>
      <c r="LFX146" s="207"/>
      <c r="LFY146" s="207"/>
      <c r="LFZ146" s="208"/>
      <c r="LGA146" s="207"/>
      <c r="LGB146" s="207"/>
      <c r="LGC146" s="207"/>
      <c r="LGD146" s="207"/>
      <c r="LGE146" s="207"/>
      <c r="LGF146" s="207"/>
      <c r="LGG146" s="207"/>
      <c r="LGH146" s="207"/>
      <c r="LGI146" s="207"/>
      <c r="LGJ146" s="207"/>
      <c r="LGK146" s="210"/>
      <c r="LGL146" s="207"/>
      <c r="LGM146" s="207"/>
      <c r="LGN146" s="207"/>
      <c r="LGO146" s="207"/>
      <c r="LGP146" s="208"/>
      <c r="LGQ146" s="207"/>
      <c r="LGR146" s="207"/>
      <c r="LGS146" s="207"/>
      <c r="LGT146" s="207"/>
      <c r="LGU146" s="207"/>
      <c r="LGV146" s="207"/>
      <c r="LGW146" s="207"/>
      <c r="LGX146" s="207"/>
      <c r="LGY146" s="207"/>
      <c r="LGZ146" s="207"/>
      <c r="LHA146" s="210"/>
      <c r="LHB146" s="207"/>
      <c r="LHC146" s="207"/>
      <c r="LHD146" s="207"/>
      <c r="LHE146" s="207"/>
      <c r="LHF146" s="208"/>
      <c r="LHG146" s="207"/>
      <c r="LHH146" s="207"/>
      <c r="LHI146" s="207"/>
      <c r="LHJ146" s="207"/>
      <c r="LHK146" s="207"/>
      <c r="LHL146" s="207"/>
      <c r="LHM146" s="207"/>
      <c r="LHN146" s="207"/>
      <c r="LHO146" s="207"/>
      <c r="LHP146" s="207"/>
      <c r="LHQ146" s="210"/>
      <c r="LHR146" s="207"/>
      <c r="LHS146" s="207"/>
      <c r="LHT146" s="207"/>
      <c r="LHU146" s="207"/>
      <c r="LHV146" s="208"/>
      <c r="LHW146" s="207"/>
      <c r="LHX146" s="207"/>
      <c r="LHY146" s="207"/>
      <c r="LHZ146" s="207"/>
      <c r="LIA146" s="207"/>
      <c r="LIB146" s="207"/>
      <c r="LIC146" s="207"/>
      <c r="LID146" s="207"/>
      <c r="LIE146" s="207"/>
      <c r="LIF146" s="207"/>
      <c r="LIG146" s="210"/>
      <c r="LIH146" s="207"/>
      <c r="LII146" s="207"/>
      <c r="LIJ146" s="207"/>
      <c r="LIK146" s="207"/>
      <c r="LIL146" s="208"/>
      <c r="LIM146" s="207"/>
      <c r="LIN146" s="207"/>
      <c r="LIO146" s="207"/>
      <c r="LIP146" s="207"/>
      <c r="LIQ146" s="207"/>
      <c r="LIR146" s="207"/>
      <c r="LIS146" s="207"/>
      <c r="LIT146" s="207"/>
      <c r="LIU146" s="207"/>
      <c r="LIV146" s="207"/>
      <c r="LIW146" s="210"/>
      <c r="LIX146" s="207"/>
      <c r="LIY146" s="207"/>
      <c r="LIZ146" s="207"/>
      <c r="LJA146" s="207"/>
      <c r="LJB146" s="208"/>
      <c r="LJC146" s="207"/>
      <c r="LJD146" s="207"/>
      <c r="LJE146" s="207"/>
      <c r="LJF146" s="207"/>
      <c r="LJG146" s="207"/>
      <c r="LJH146" s="207"/>
      <c r="LJI146" s="207"/>
      <c r="LJJ146" s="207"/>
      <c r="LJK146" s="207"/>
      <c r="LJL146" s="207"/>
      <c r="LJM146" s="210"/>
      <c r="LJN146" s="207"/>
      <c r="LJO146" s="207"/>
      <c r="LJP146" s="207"/>
      <c r="LJQ146" s="207"/>
      <c r="LJR146" s="208"/>
      <c r="LJS146" s="207"/>
      <c r="LJT146" s="207"/>
      <c r="LJU146" s="207"/>
      <c r="LJV146" s="207"/>
      <c r="LJW146" s="207"/>
      <c r="LJX146" s="207"/>
      <c r="LJY146" s="207"/>
      <c r="LJZ146" s="207"/>
      <c r="LKA146" s="207"/>
      <c r="LKB146" s="207"/>
      <c r="LKC146" s="210"/>
      <c r="LKD146" s="207"/>
      <c r="LKE146" s="207"/>
      <c r="LKF146" s="207"/>
      <c r="LKG146" s="207"/>
      <c r="LKH146" s="208"/>
      <c r="LKI146" s="207"/>
      <c r="LKJ146" s="207"/>
      <c r="LKK146" s="207"/>
      <c r="LKL146" s="207"/>
      <c r="LKM146" s="207"/>
      <c r="LKN146" s="207"/>
      <c r="LKO146" s="207"/>
      <c r="LKP146" s="207"/>
      <c r="LKQ146" s="207"/>
      <c r="LKR146" s="207"/>
      <c r="LKS146" s="210"/>
      <c r="LKT146" s="207"/>
      <c r="LKU146" s="207"/>
      <c r="LKV146" s="207"/>
      <c r="LKW146" s="207"/>
      <c r="LKX146" s="208"/>
      <c r="LKY146" s="207"/>
      <c r="LKZ146" s="207"/>
      <c r="LLA146" s="207"/>
      <c r="LLB146" s="207"/>
      <c r="LLC146" s="207"/>
      <c r="LLD146" s="207"/>
      <c r="LLE146" s="207"/>
      <c r="LLF146" s="207"/>
      <c r="LLG146" s="207"/>
      <c r="LLH146" s="207"/>
      <c r="LLI146" s="210"/>
      <c r="LLJ146" s="207"/>
      <c r="LLK146" s="207"/>
      <c r="LLL146" s="207"/>
      <c r="LLM146" s="207"/>
      <c r="LLN146" s="208"/>
      <c r="LLO146" s="207"/>
      <c r="LLP146" s="207"/>
      <c r="LLQ146" s="207"/>
      <c r="LLR146" s="207"/>
      <c r="LLS146" s="207"/>
      <c r="LLT146" s="207"/>
      <c r="LLU146" s="207"/>
      <c r="LLV146" s="207"/>
      <c r="LLW146" s="207"/>
      <c r="LLX146" s="207"/>
      <c r="LLY146" s="210"/>
      <c r="LLZ146" s="207"/>
      <c r="LMA146" s="207"/>
      <c r="LMB146" s="207"/>
      <c r="LMC146" s="207"/>
      <c r="LMD146" s="208"/>
      <c r="LME146" s="207"/>
      <c r="LMF146" s="207"/>
      <c r="LMG146" s="207"/>
      <c r="LMH146" s="207"/>
      <c r="LMI146" s="207"/>
      <c r="LMJ146" s="207"/>
      <c r="LMK146" s="207"/>
      <c r="LML146" s="207"/>
      <c r="LMM146" s="207"/>
      <c r="LMN146" s="207"/>
      <c r="LMO146" s="210"/>
      <c r="LMP146" s="207"/>
      <c r="LMQ146" s="207"/>
      <c r="LMR146" s="207"/>
      <c r="LMS146" s="207"/>
      <c r="LMT146" s="208"/>
      <c r="LMU146" s="207"/>
      <c r="LMV146" s="207"/>
      <c r="LMW146" s="207"/>
      <c r="LMX146" s="207"/>
      <c r="LMY146" s="207"/>
      <c r="LMZ146" s="207"/>
      <c r="LNA146" s="207"/>
      <c r="LNB146" s="207"/>
      <c r="LNC146" s="207"/>
      <c r="LND146" s="207"/>
      <c r="LNE146" s="210"/>
      <c r="LNF146" s="207"/>
      <c r="LNG146" s="207"/>
      <c r="LNH146" s="207"/>
      <c r="LNI146" s="207"/>
      <c r="LNJ146" s="208"/>
      <c r="LNK146" s="207"/>
      <c r="LNL146" s="207"/>
      <c r="LNM146" s="207"/>
      <c r="LNN146" s="207"/>
      <c r="LNO146" s="207"/>
      <c r="LNP146" s="207"/>
      <c r="LNQ146" s="207"/>
      <c r="LNR146" s="207"/>
      <c r="LNS146" s="207"/>
      <c r="LNT146" s="207"/>
      <c r="LNU146" s="210"/>
      <c r="LNV146" s="207"/>
      <c r="LNW146" s="207"/>
      <c r="LNX146" s="207"/>
      <c r="LNY146" s="207"/>
      <c r="LNZ146" s="208"/>
      <c r="LOA146" s="207"/>
      <c r="LOB146" s="207"/>
      <c r="LOC146" s="207"/>
      <c r="LOD146" s="207"/>
      <c r="LOE146" s="207"/>
      <c r="LOF146" s="207"/>
      <c r="LOG146" s="207"/>
      <c r="LOH146" s="207"/>
      <c r="LOI146" s="207"/>
      <c r="LOJ146" s="207"/>
      <c r="LOK146" s="210"/>
      <c r="LOL146" s="207"/>
      <c r="LOM146" s="207"/>
      <c r="LON146" s="207"/>
      <c r="LOO146" s="207"/>
      <c r="LOP146" s="208"/>
      <c r="LOQ146" s="207"/>
      <c r="LOR146" s="207"/>
      <c r="LOS146" s="207"/>
      <c r="LOT146" s="207"/>
      <c r="LOU146" s="207"/>
      <c r="LOV146" s="207"/>
      <c r="LOW146" s="207"/>
      <c r="LOX146" s="207"/>
      <c r="LOY146" s="207"/>
      <c r="LOZ146" s="207"/>
      <c r="LPA146" s="210"/>
      <c r="LPB146" s="207"/>
      <c r="LPC146" s="207"/>
      <c r="LPD146" s="207"/>
      <c r="LPE146" s="207"/>
      <c r="LPF146" s="208"/>
      <c r="LPG146" s="207"/>
      <c r="LPH146" s="207"/>
      <c r="LPI146" s="207"/>
      <c r="LPJ146" s="207"/>
      <c r="LPK146" s="207"/>
      <c r="LPL146" s="207"/>
      <c r="LPM146" s="207"/>
      <c r="LPN146" s="207"/>
      <c r="LPO146" s="207"/>
      <c r="LPP146" s="207"/>
      <c r="LPQ146" s="210"/>
      <c r="LPR146" s="207"/>
      <c r="LPS146" s="207"/>
      <c r="LPT146" s="207"/>
      <c r="LPU146" s="207"/>
      <c r="LPV146" s="208"/>
      <c r="LPW146" s="207"/>
      <c r="LPX146" s="207"/>
      <c r="LPY146" s="207"/>
      <c r="LPZ146" s="207"/>
      <c r="LQA146" s="207"/>
      <c r="LQB146" s="207"/>
      <c r="LQC146" s="207"/>
      <c r="LQD146" s="207"/>
      <c r="LQE146" s="207"/>
      <c r="LQF146" s="207"/>
      <c r="LQG146" s="210"/>
      <c r="LQH146" s="207"/>
      <c r="LQI146" s="207"/>
      <c r="LQJ146" s="207"/>
      <c r="LQK146" s="207"/>
      <c r="LQL146" s="208"/>
      <c r="LQM146" s="207"/>
      <c r="LQN146" s="207"/>
      <c r="LQO146" s="207"/>
      <c r="LQP146" s="207"/>
      <c r="LQQ146" s="207"/>
      <c r="LQR146" s="207"/>
      <c r="LQS146" s="207"/>
      <c r="LQT146" s="207"/>
      <c r="LQU146" s="207"/>
      <c r="LQV146" s="207"/>
      <c r="LQW146" s="210"/>
      <c r="LQX146" s="207"/>
      <c r="LQY146" s="207"/>
      <c r="LQZ146" s="207"/>
      <c r="LRA146" s="207"/>
      <c r="LRB146" s="208"/>
      <c r="LRC146" s="207"/>
      <c r="LRD146" s="207"/>
      <c r="LRE146" s="207"/>
      <c r="LRF146" s="207"/>
      <c r="LRG146" s="207"/>
      <c r="LRH146" s="207"/>
      <c r="LRI146" s="207"/>
      <c r="LRJ146" s="207"/>
      <c r="LRK146" s="207"/>
      <c r="LRL146" s="207"/>
      <c r="LRM146" s="210"/>
      <c r="LRN146" s="207"/>
      <c r="LRO146" s="207"/>
      <c r="LRP146" s="207"/>
      <c r="LRQ146" s="207"/>
      <c r="LRR146" s="208"/>
      <c r="LRS146" s="207"/>
      <c r="LRT146" s="207"/>
      <c r="LRU146" s="207"/>
      <c r="LRV146" s="207"/>
      <c r="LRW146" s="207"/>
      <c r="LRX146" s="207"/>
      <c r="LRY146" s="207"/>
      <c r="LRZ146" s="207"/>
      <c r="LSA146" s="207"/>
      <c r="LSB146" s="207"/>
      <c r="LSC146" s="210"/>
      <c r="LSD146" s="207"/>
      <c r="LSE146" s="207"/>
      <c r="LSF146" s="207"/>
      <c r="LSG146" s="207"/>
      <c r="LSH146" s="208"/>
      <c r="LSI146" s="207"/>
      <c r="LSJ146" s="207"/>
      <c r="LSK146" s="207"/>
      <c r="LSL146" s="207"/>
      <c r="LSM146" s="207"/>
      <c r="LSN146" s="207"/>
      <c r="LSO146" s="207"/>
      <c r="LSP146" s="207"/>
      <c r="LSQ146" s="207"/>
      <c r="LSR146" s="207"/>
      <c r="LSS146" s="210"/>
      <c r="LST146" s="207"/>
      <c r="LSU146" s="207"/>
      <c r="LSV146" s="207"/>
      <c r="LSW146" s="207"/>
      <c r="LSX146" s="208"/>
      <c r="LSY146" s="207"/>
      <c r="LSZ146" s="207"/>
      <c r="LTA146" s="207"/>
      <c r="LTB146" s="207"/>
      <c r="LTC146" s="207"/>
      <c r="LTD146" s="207"/>
      <c r="LTE146" s="207"/>
      <c r="LTF146" s="207"/>
      <c r="LTG146" s="207"/>
      <c r="LTH146" s="207"/>
      <c r="LTI146" s="210"/>
      <c r="LTJ146" s="207"/>
      <c r="LTK146" s="207"/>
      <c r="LTL146" s="207"/>
      <c r="LTM146" s="207"/>
      <c r="LTN146" s="208"/>
      <c r="LTO146" s="207"/>
      <c r="LTP146" s="207"/>
      <c r="LTQ146" s="207"/>
      <c r="LTR146" s="207"/>
      <c r="LTS146" s="207"/>
      <c r="LTT146" s="207"/>
      <c r="LTU146" s="207"/>
      <c r="LTV146" s="207"/>
      <c r="LTW146" s="207"/>
      <c r="LTX146" s="207"/>
      <c r="LTY146" s="210"/>
      <c r="LTZ146" s="207"/>
      <c r="LUA146" s="207"/>
      <c r="LUB146" s="207"/>
      <c r="LUC146" s="207"/>
      <c r="LUD146" s="208"/>
      <c r="LUE146" s="207"/>
      <c r="LUF146" s="207"/>
      <c r="LUG146" s="207"/>
      <c r="LUH146" s="207"/>
      <c r="LUI146" s="207"/>
      <c r="LUJ146" s="207"/>
      <c r="LUK146" s="207"/>
      <c r="LUL146" s="207"/>
      <c r="LUM146" s="207"/>
      <c r="LUN146" s="207"/>
      <c r="LUO146" s="210"/>
      <c r="LUP146" s="207"/>
      <c r="LUQ146" s="207"/>
      <c r="LUR146" s="207"/>
      <c r="LUS146" s="207"/>
      <c r="LUT146" s="208"/>
      <c r="LUU146" s="207"/>
      <c r="LUV146" s="207"/>
      <c r="LUW146" s="207"/>
      <c r="LUX146" s="207"/>
      <c r="LUY146" s="207"/>
      <c r="LUZ146" s="207"/>
      <c r="LVA146" s="207"/>
      <c r="LVB146" s="207"/>
      <c r="LVC146" s="207"/>
      <c r="LVD146" s="207"/>
      <c r="LVE146" s="210"/>
      <c r="LVF146" s="207"/>
      <c r="LVG146" s="207"/>
      <c r="LVH146" s="207"/>
      <c r="LVI146" s="207"/>
      <c r="LVJ146" s="208"/>
      <c r="LVK146" s="207"/>
      <c r="LVL146" s="207"/>
      <c r="LVM146" s="207"/>
      <c r="LVN146" s="207"/>
      <c r="LVO146" s="207"/>
      <c r="LVP146" s="207"/>
      <c r="LVQ146" s="207"/>
      <c r="LVR146" s="207"/>
      <c r="LVS146" s="207"/>
      <c r="LVT146" s="207"/>
      <c r="LVU146" s="210"/>
      <c r="LVV146" s="207"/>
      <c r="LVW146" s="207"/>
      <c r="LVX146" s="207"/>
      <c r="LVY146" s="207"/>
      <c r="LVZ146" s="208"/>
      <c r="LWA146" s="207"/>
      <c r="LWB146" s="207"/>
      <c r="LWC146" s="207"/>
      <c r="LWD146" s="207"/>
      <c r="LWE146" s="207"/>
      <c r="LWF146" s="207"/>
      <c r="LWG146" s="207"/>
      <c r="LWH146" s="207"/>
      <c r="LWI146" s="207"/>
      <c r="LWJ146" s="207"/>
      <c r="LWK146" s="210"/>
      <c r="LWL146" s="207"/>
      <c r="LWM146" s="207"/>
      <c r="LWN146" s="207"/>
      <c r="LWO146" s="207"/>
      <c r="LWP146" s="208"/>
      <c r="LWQ146" s="207"/>
      <c r="LWR146" s="207"/>
      <c r="LWS146" s="207"/>
      <c r="LWT146" s="207"/>
      <c r="LWU146" s="207"/>
      <c r="LWV146" s="207"/>
      <c r="LWW146" s="207"/>
      <c r="LWX146" s="207"/>
      <c r="LWY146" s="207"/>
      <c r="LWZ146" s="207"/>
      <c r="LXA146" s="210"/>
      <c r="LXB146" s="207"/>
      <c r="LXC146" s="207"/>
      <c r="LXD146" s="207"/>
      <c r="LXE146" s="207"/>
      <c r="LXF146" s="208"/>
      <c r="LXG146" s="207"/>
      <c r="LXH146" s="207"/>
      <c r="LXI146" s="207"/>
      <c r="LXJ146" s="207"/>
      <c r="LXK146" s="207"/>
      <c r="LXL146" s="207"/>
      <c r="LXM146" s="207"/>
      <c r="LXN146" s="207"/>
      <c r="LXO146" s="207"/>
      <c r="LXP146" s="207"/>
      <c r="LXQ146" s="210"/>
      <c r="LXR146" s="207"/>
      <c r="LXS146" s="207"/>
      <c r="LXT146" s="207"/>
      <c r="LXU146" s="207"/>
      <c r="LXV146" s="208"/>
      <c r="LXW146" s="207"/>
      <c r="LXX146" s="207"/>
      <c r="LXY146" s="207"/>
      <c r="LXZ146" s="207"/>
      <c r="LYA146" s="207"/>
      <c r="LYB146" s="207"/>
      <c r="LYC146" s="207"/>
      <c r="LYD146" s="207"/>
      <c r="LYE146" s="207"/>
      <c r="LYF146" s="207"/>
      <c r="LYG146" s="210"/>
      <c r="LYH146" s="207"/>
      <c r="LYI146" s="207"/>
      <c r="LYJ146" s="207"/>
      <c r="LYK146" s="207"/>
      <c r="LYL146" s="208"/>
      <c r="LYM146" s="207"/>
      <c r="LYN146" s="207"/>
      <c r="LYO146" s="207"/>
      <c r="LYP146" s="207"/>
      <c r="LYQ146" s="207"/>
      <c r="LYR146" s="207"/>
      <c r="LYS146" s="207"/>
      <c r="LYT146" s="207"/>
      <c r="LYU146" s="207"/>
      <c r="LYV146" s="207"/>
      <c r="LYW146" s="210"/>
      <c r="LYX146" s="207"/>
      <c r="LYY146" s="207"/>
      <c r="LYZ146" s="207"/>
      <c r="LZA146" s="207"/>
      <c r="LZB146" s="208"/>
      <c r="LZC146" s="207"/>
      <c r="LZD146" s="207"/>
      <c r="LZE146" s="207"/>
      <c r="LZF146" s="207"/>
      <c r="LZG146" s="207"/>
      <c r="LZH146" s="207"/>
      <c r="LZI146" s="207"/>
      <c r="LZJ146" s="207"/>
      <c r="LZK146" s="207"/>
      <c r="LZL146" s="207"/>
      <c r="LZM146" s="210"/>
      <c r="LZN146" s="207"/>
      <c r="LZO146" s="207"/>
      <c r="LZP146" s="207"/>
      <c r="LZQ146" s="207"/>
      <c r="LZR146" s="208"/>
      <c r="LZS146" s="207"/>
      <c r="LZT146" s="207"/>
      <c r="LZU146" s="207"/>
      <c r="LZV146" s="207"/>
      <c r="LZW146" s="207"/>
      <c r="LZX146" s="207"/>
      <c r="LZY146" s="207"/>
      <c r="LZZ146" s="207"/>
      <c r="MAA146" s="207"/>
      <c r="MAB146" s="207"/>
      <c r="MAC146" s="210"/>
      <c r="MAD146" s="207"/>
      <c r="MAE146" s="207"/>
      <c r="MAF146" s="207"/>
      <c r="MAG146" s="207"/>
      <c r="MAH146" s="208"/>
      <c r="MAI146" s="207"/>
      <c r="MAJ146" s="207"/>
      <c r="MAK146" s="207"/>
      <c r="MAL146" s="207"/>
      <c r="MAM146" s="207"/>
      <c r="MAN146" s="207"/>
      <c r="MAO146" s="207"/>
      <c r="MAP146" s="207"/>
      <c r="MAQ146" s="207"/>
      <c r="MAR146" s="207"/>
      <c r="MAS146" s="210"/>
      <c r="MAT146" s="207"/>
      <c r="MAU146" s="207"/>
      <c r="MAV146" s="207"/>
      <c r="MAW146" s="207"/>
      <c r="MAX146" s="208"/>
      <c r="MAY146" s="207"/>
      <c r="MAZ146" s="207"/>
      <c r="MBA146" s="207"/>
      <c r="MBB146" s="207"/>
      <c r="MBC146" s="207"/>
      <c r="MBD146" s="207"/>
      <c r="MBE146" s="207"/>
      <c r="MBF146" s="207"/>
      <c r="MBG146" s="207"/>
      <c r="MBH146" s="207"/>
      <c r="MBI146" s="210"/>
      <c r="MBJ146" s="207"/>
      <c r="MBK146" s="207"/>
      <c r="MBL146" s="207"/>
      <c r="MBM146" s="207"/>
      <c r="MBN146" s="208"/>
      <c r="MBO146" s="207"/>
      <c r="MBP146" s="207"/>
      <c r="MBQ146" s="207"/>
      <c r="MBR146" s="207"/>
      <c r="MBS146" s="207"/>
      <c r="MBT146" s="207"/>
      <c r="MBU146" s="207"/>
      <c r="MBV146" s="207"/>
      <c r="MBW146" s="207"/>
      <c r="MBX146" s="207"/>
      <c r="MBY146" s="210"/>
      <c r="MBZ146" s="207"/>
      <c r="MCA146" s="207"/>
      <c r="MCB146" s="207"/>
      <c r="MCC146" s="207"/>
      <c r="MCD146" s="208"/>
      <c r="MCE146" s="207"/>
      <c r="MCF146" s="207"/>
      <c r="MCG146" s="207"/>
      <c r="MCH146" s="207"/>
      <c r="MCI146" s="207"/>
      <c r="MCJ146" s="207"/>
      <c r="MCK146" s="207"/>
      <c r="MCL146" s="207"/>
      <c r="MCM146" s="207"/>
      <c r="MCN146" s="207"/>
      <c r="MCO146" s="210"/>
      <c r="MCP146" s="207"/>
      <c r="MCQ146" s="207"/>
      <c r="MCR146" s="207"/>
      <c r="MCS146" s="207"/>
      <c r="MCT146" s="208"/>
      <c r="MCU146" s="207"/>
      <c r="MCV146" s="207"/>
      <c r="MCW146" s="207"/>
      <c r="MCX146" s="207"/>
      <c r="MCY146" s="207"/>
      <c r="MCZ146" s="207"/>
      <c r="MDA146" s="207"/>
      <c r="MDB146" s="207"/>
      <c r="MDC146" s="207"/>
      <c r="MDD146" s="207"/>
      <c r="MDE146" s="210"/>
      <c r="MDF146" s="207"/>
      <c r="MDG146" s="207"/>
      <c r="MDH146" s="207"/>
      <c r="MDI146" s="207"/>
      <c r="MDJ146" s="208"/>
      <c r="MDK146" s="207"/>
      <c r="MDL146" s="207"/>
      <c r="MDM146" s="207"/>
      <c r="MDN146" s="207"/>
      <c r="MDO146" s="207"/>
      <c r="MDP146" s="207"/>
      <c r="MDQ146" s="207"/>
      <c r="MDR146" s="207"/>
      <c r="MDS146" s="207"/>
      <c r="MDT146" s="207"/>
      <c r="MDU146" s="210"/>
      <c r="MDV146" s="207"/>
      <c r="MDW146" s="207"/>
      <c r="MDX146" s="207"/>
      <c r="MDY146" s="207"/>
      <c r="MDZ146" s="208"/>
      <c r="MEA146" s="207"/>
      <c r="MEB146" s="207"/>
      <c r="MEC146" s="207"/>
      <c r="MED146" s="207"/>
      <c r="MEE146" s="207"/>
      <c r="MEF146" s="207"/>
      <c r="MEG146" s="207"/>
      <c r="MEH146" s="207"/>
      <c r="MEI146" s="207"/>
      <c r="MEJ146" s="207"/>
      <c r="MEK146" s="210"/>
      <c r="MEL146" s="207"/>
      <c r="MEM146" s="207"/>
      <c r="MEN146" s="207"/>
      <c r="MEO146" s="207"/>
      <c r="MEP146" s="208"/>
      <c r="MEQ146" s="207"/>
      <c r="MER146" s="207"/>
      <c r="MES146" s="207"/>
      <c r="MET146" s="207"/>
      <c r="MEU146" s="207"/>
      <c r="MEV146" s="207"/>
      <c r="MEW146" s="207"/>
      <c r="MEX146" s="207"/>
      <c r="MEY146" s="207"/>
      <c r="MEZ146" s="207"/>
      <c r="MFA146" s="210"/>
      <c r="MFB146" s="207"/>
      <c r="MFC146" s="207"/>
      <c r="MFD146" s="207"/>
      <c r="MFE146" s="207"/>
      <c r="MFF146" s="208"/>
      <c r="MFG146" s="207"/>
      <c r="MFH146" s="207"/>
      <c r="MFI146" s="207"/>
      <c r="MFJ146" s="207"/>
      <c r="MFK146" s="207"/>
      <c r="MFL146" s="207"/>
      <c r="MFM146" s="207"/>
      <c r="MFN146" s="207"/>
      <c r="MFO146" s="207"/>
      <c r="MFP146" s="207"/>
      <c r="MFQ146" s="210"/>
      <c r="MFR146" s="207"/>
      <c r="MFS146" s="207"/>
      <c r="MFT146" s="207"/>
      <c r="MFU146" s="207"/>
      <c r="MFV146" s="208"/>
      <c r="MFW146" s="207"/>
      <c r="MFX146" s="207"/>
      <c r="MFY146" s="207"/>
      <c r="MFZ146" s="207"/>
      <c r="MGA146" s="207"/>
      <c r="MGB146" s="207"/>
      <c r="MGC146" s="207"/>
      <c r="MGD146" s="207"/>
      <c r="MGE146" s="207"/>
      <c r="MGF146" s="207"/>
      <c r="MGG146" s="210"/>
      <c r="MGH146" s="207"/>
      <c r="MGI146" s="207"/>
      <c r="MGJ146" s="207"/>
      <c r="MGK146" s="207"/>
      <c r="MGL146" s="208"/>
      <c r="MGM146" s="207"/>
      <c r="MGN146" s="207"/>
      <c r="MGO146" s="207"/>
      <c r="MGP146" s="207"/>
      <c r="MGQ146" s="207"/>
      <c r="MGR146" s="207"/>
      <c r="MGS146" s="207"/>
      <c r="MGT146" s="207"/>
      <c r="MGU146" s="207"/>
      <c r="MGV146" s="207"/>
      <c r="MGW146" s="210"/>
      <c r="MGX146" s="207"/>
      <c r="MGY146" s="207"/>
      <c r="MGZ146" s="207"/>
      <c r="MHA146" s="207"/>
      <c r="MHB146" s="208"/>
      <c r="MHC146" s="207"/>
      <c r="MHD146" s="207"/>
      <c r="MHE146" s="207"/>
      <c r="MHF146" s="207"/>
      <c r="MHG146" s="207"/>
      <c r="MHH146" s="207"/>
      <c r="MHI146" s="207"/>
      <c r="MHJ146" s="207"/>
      <c r="MHK146" s="207"/>
      <c r="MHL146" s="207"/>
      <c r="MHM146" s="210"/>
      <c r="MHN146" s="207"/>
      <c r="MHO146" s="207"/>
      <c r="MHP146" s="207"/>
      <c r="MHQ146" s="207"/>
      <c r="MHR146" s="208"/>
      <c r="MHS146" s="207"/>
      <c r="MHT146" s="207"/>
      <c r="MHU146" s="207"/>
      <c r="MHV146" s="207"/>
      <c r="MHW146" s="207"/>
      <c r="MHX146" s="207"/>
      <c r="MHY146" s="207"/>
      <c r="MHZ146" s="207"/>
      <c r="MIA146" s="207"/>
      <c r="MIB146" s="207"/>
      <c r="MIC146" s="210"/>
      <c r="MID146" s="207"/>
      <c r="MIE146" s="207"/>
      <c r="MIF146" s="207"/>
      <c r="MIG146" s="207"/>
      <c r="MIH146" s="208"/>
      <c r="MII146" s="207"/>
      <c r="MIJ146" s="207"/>
      <c r="MIK146" s="207"/>
      <c r="MIL146" s="207"/>
      <c r="MIM146" s="207"/>
      <c r="MIN146" s="207"/>
      <c r="MIO146" s="207"/>
      <c r="MIP146" s="207"/>
      <c r="MIQ146" s="207"/>
      <c r="MIR146" s="207"/>
      <c r="MIS146" s="210"/>
      <c r="MIT146" s="207"/>
      <c r="MIU146" s="207"/>
      <c r="MIV146" s="207"/>
      <c r="MIW146" s="207"/>
      <c r="MIX146" s="208"/>
      <c r="MIY146" s="207"/>
      <c r="MIZ146" s="207"/>
      <c r="MJA146" s="207"/>
      <c r="MJB146" s="207"/>
      <c r="MJC146" s="207"/>
      <c r="MJD146" s="207"/>
      <c r="MJE146" s="207"/>
      <c r="MJF146" s="207"/>
      <c r="MJG146" s="207"/>
      <c r="MJH146" s="207"/>
      <c r="MJI146" s="210"/>
      <c r="MJJ146" s="207"/>
      <c r="MJK146" s="207"/>
      <c r="MJL146" s="207"/>
      <c r="MJM146" s="207"/>
      <c r="MJN146" s="208"/>
      <c r="MJO146" s="207"/>
      <c r="MJP146" s="207"/>
      <c r="MJQ146" s="207"/>
      <c r="MJR146" s="207"/>
      <c r="MJS146" s="207"/>
      <c r="MJT146" s="207"/>
      <c r="MJU146" s="207"/>
      <c r="MJV146" s="207"/>
      <c r="MJW146" s="207"/>
      <c r="MJX146" s="207"/>
      <c r="MJY146" s="210"/>
      <c r="MJZ146" s="207"/>
      <c r="MKA146" s="207"/>
      <c r="MKB146" s="207"/>
      <c r="MKC146" s="207"/>
      <c r="MKD146" s="208"/>
      <c r="MKE146" s="207"/>
      <c r="MKF146" s="207"/>
      <c r="MKG146" s="207"/>
      <c r="MKH146" s="207"/>
      <c r="MKI146" s="207"/>
      <c r="MKJ146" s="207"/>
      <c r="MKK146" s="207"/>
      <c r="MKL146" s="207"/>
      <c r="MKM146" s="207"/>
      <c r="MKN146" s="207"/>
      <c r="MKO146" s="210"/>
      <c r="MKP146" s="207"/>
      <c r="MKQ146" s="207"/>
      <c r="MKR146" s="207"/>
      <c r="MKS146" s="207"/>
      <c r="MKT146" s="208"/>
      <c r="MKU146" s="207"/>
      <c r="MKV146" s="207"/>
      <c r="MKW146" s="207"/>
      <c r="MKX146" s="207"/>
      <c r="MKY146" s="207"/>
      <c r="MKZ146" s="207"/>
      <c r="MLA146" s="207"/>
      <c r="MLB146" s="207"/>
      <c r="MLC146" s="207"/>
      <c r="MLD146" s="207"/>
      <c r="MLE146" s="210"/>
      <c r="MLF146" s="207"/>
      <c r="MLG146" s="207"/>
      <c r="MLH146" s="207"/>
      <c r="MLI146" s="207"/>
      <c r="MLJ146" s="208"/>
      <c r="MLK146" s="207"/>
      <c r="MLL146" s="207"/>
      <c r="MLM146" s="207"/>
      <c r="MLN146" s="207"/>
      <c r="MLO146" s="207"/>
      <c r="MLP146" s="207"/>
      <c r="MLQ146" s="207"/>
      <c r="MLR146" s="207"/>
      <c r="MLS146" s="207"/>
      <c r="MLT146" s="207"/>
      <c r="MLU146" s="210"/>
      <c r="MLV146" s="207"/>
      <c r="MLW146" s="207"/>
      <c r="MLX146" s="207"/>
      <c r="MLY146" s="207"/>
      <c r="MLZ146" s="208"/>
      <c r="MMA146" s="207"/>
      <c r="MMB146" s="207"/>
      <c r="MMC146" s="207"/>
      <c r="MMD146" s="207"/>
      <c r="MME146" s="207"/>
      <c r="MMF146" s="207"/>
      <c r="MMG146" s="207"/>
      <c r="MMH146" s="207"/>
      <c r="MMI146" s="207"/>
      <c r="MMJ146" s="207"/>
      <c r="MMK146" s="210"/>
      <c r="MML146" s="207"/>
      <c r="MMM146" s="207"/>
      <c r="MMN146" s="207"/>
      <c r="MMO146" s="207"/>
      <c r="MMP146" s="208"/>
      <c r="MMQ146" s="207"/>
      <c r="MMR146" s="207"/>
      <c r="MMS146" s="207"/>
      <c r="MMT146" s="207"/>
      <c r="MMU146" s="207"/>
      <c r="MMV146" s="207"/>
      <c r="MMW146" s="207"/>
      <c r="MMX146" s="207"/>
      <c r="MMY146" s="207"/>
      <c r="MMZ146" s="207"/>
      <c r="MNA146" s="210"/>
      <c r="MNB146" s="207"/>
      <c r="MNC146" s="207"/>
      <c r="MND146" s="207"/>
      <c r="MNE146" s="207"/>
      <c r="MNF146" s="208"/>
      <c r="MNG146" s="207"/>
      <c r="MNH146" s="207"/>
      <c r="MNI146" s="207"/>
      <c r="MNJ146" s="207"/>
      <c r="MNK146" s="207"/>
      <c r="MNL146" s="207"/>
      <c r="MNM146" s="207"/>
      <c r="MNN146" s="207"/>
      <c r="MNO146" s="207"/>
      <c r="MNP146" s="207"/>
      <c r="MNQ146" s="210"/>
      <c r="MNR146" s="207"/>
      <c r="MNS146" s="207"/>
      <c r="MNT146" s="207"/>
      <c r="MNU146" s="207"/>
      <c r="MNV146" s="208"/>
      <c r="MNW146" s="207"/>
      <c r="MNX146" s="207"/>
      <c r="MNY146" s="207"/>
      <c r="MNZ146" s="207"/>
      <c r="MOA146" s="207"/>
      <c r="MOB146" s="207"/>
      <c r="MOC146" s="207"/>
      <c r="MOD146" s="207"/>
      <c r="MOE146" s="207"/>
      <c r="MOF146" s="207"/>
      <c r="MOG146" s="210"/>
      <c r="MOH146" s="207"/>
      <c r="MOI146" s="207"/>
      <c r="MOJ146" s="207"/>
      <c r="MOK146" s="207"/>
      <c r="MOL146" s="208"/>
      <c r="MOM146" s="207"/>
      <c r="MON146" s="207"/>
      <c r="MOO146" s="207"/>
      <c r="MOP146" s="207"/>
      <c r="MOQ146" s="207"/>
      <c r="MOR146" s="207"/>
      <c r="MOS146" s="207"/>
      <c r="MOT146" s="207"/>
      <c r="MOU146" s="207"/>
      <c r="MOV146" s="207"/>
      <c r="MOW146" s="210"/>
      <c r="MOX146" s="207"/>
      <c r="MOY146" s="207"/>
      <c r="MOZ146" s="207"/>
      <c r="MPA146" s="207"/>
      <c r="MPB146" s="208"/>
      <c r="MPC146" s="207"/>
      <c r="MPD146" s="207"/>
      <c r="MPE146" s="207"/>
      <c r="MPF146" s="207"/>
      <c r="MPG146" s="207"/>
      <c r="MPH146" s="207"/>
      <c r="MPI146" s="207"/>
      <c r="MPJ146" s="207"/>
      <c r="MPK146" s="207"/>
      <c r="MPL146" s="207"/>
      <c r="MPM146" s="210"/>
      <c r="MPN146" s="207"/>
      <c r="MPO146" s="207"/>
      <c r="MPP146" s="207"/>
      <c r="MPQ146" s="207"/>
      <c r="MPR146" s="208"/>
      <c r="MPS146" s="207"/>
      <c r="MPT146" s="207"/>
      <c r="MPU146" s="207"/>
      <c r="MPV146" s="207"/>
      <c r="MPW146" s="207"/>
      <c r="MPX146" s="207"/>
      <c r="MPY146" s="207"/>
      <c r="MPZ146" s="207"/>
      <c r="MQA146" s="207"/>
      <c r="MQB146" s="207"/>
      <c r="MQC146" s="210"/>
      <c r="MQD146" s="207"/>
      <c r="MQE146" s="207"/>
      <c r="MQF146" s="207"/>
      <c r="MQG146" s="207"/>
      <c r="MQH146" s="208"/>
      <c r="MQI146" s="207"/>
      <c r="MQJ146" s="207"/>
      <c r="MQK146" s="207"/>
      <c r="MQL146" s="207"/>
      <c r="MQM146" s="207"/>
      <c r="MQN146" s="207"/>
      <c r="MQO146" s="207"/>
      <c r="MQP146" s="207"/>
      <c r="MQQ146" s="207"/>
      <c r="MQR146" s="207"/>
      <c r="MQS146" s="210"/>
      <c r="MQT146" s="207"/>
      <c r="MQU146" s="207"/>
      <c r="MQV146" s="207"/>
      <c r="MQW146" s="207"/>
      <c r="MQX146" s="208"/>
      <c r="MQY146" s="207"/>
      <c r="MQZ146" s="207"/>
      <c r="MRA146" s="207"/>
      <c r="MRB146" s="207"/>
      <c r="MRC146" s="207"/>
      <c r="MRD146" s="207"/>
      <c r="MRE146" s="207"/>
      <c r="MRF146" s="207"/>
      <c r="MRG146" s="207"/>
      <c r="MRH146" s="207"/>
      <c r="MRI146" s="210"/>
      <c r="MRJ146" s="207"/>
      <c r="MRK146" s="207"/>
      <c r="MRL146" s="207"/>
      <c r="MRM146" s="207"/>
      <c r="MRN146" s="208"/>
      <c r="MRO146" s="207"/>
      <c r="MRP146" s="207"/>
      <c r="MRQ146" s="207"/>
      <c r="MRR146" s="207"/>
      <c r="MRS146" s="207"/>
      <c r="MRT146" s="207"/>
      <c r="MRU146" s="207"/>
      <c r="MRV146" s="207"/>
      <c r="MRW146" s="207"/>
      <c r="MRX146" s="207"/>
      <c r="MRY146" s="210"/>
      <c r="MRZ146" s="207"/>
      <c r="MSA146" s="207"/>
      <c r="MSB146" s="207"/>
      <c r="MSC146" s="207"/>
      <c r="MSD146" s="208"/>
      <c r="MSE146" s="207"/>
      <c r="MSF146" s="207"/>
      <c r="MSG146" s="207"/>
      <c r="MSH146" s="207"/>
      <c r="MSI146" s="207"/>
      <c r="MSJ146" s="207"/>
      <c r="MSK146" s="207"/>
      <c r="MSL146" s="207"/>
      <c r="MSM146" s="207"/>
      <c r="MSN146" s="207"/>
      <c r="MSO146" s="210"/>
      <c r="MSP146" s="207"/>
      <c r="MSQ146" s="207"/>
      <c r="MSR146" s="207"/>
      <c r="MSS146" s="207"/>
      <c r="MST146" s="208"/>
      <c r="MSU146" s="207"/>
      <c r="MSV146" s="207"/>
      <c r="MSW146" s="207"/>
      <c r="MSX146" s="207"/>
      <c r="MSY146" s="207"/>
      <c r="MSZ146" s="207"/>
      <c r="MTA146" s="207"/>
      <c r="MTB146" s="207"/>
      <c r="MTC146" s="207"/>
      <c r="MTD146" s="207"/>
      <c r="MTE146" s="210"/>
      <c r="MTF146" s="207"/>
      <c r="MTG146" s="207"/>
      <c r="MTH146" s="207"/>
      <c r="MTI146" s="207"/>
      <c r="MTJ146" s="208"/>
      <c r="MTK146" s="207"/>
      <c r="MTL146" s="207"/>
      <c r="MTM146" s="207"/>
      <c r="MTN146" s="207"/>
      <c r="MTO146" s="207"/>
      <c r="MTP146" s="207"/>
      <c r="MTQ146" s="207"/>
      <c r="MTR146" s="207"/>
      <c r="MTS146" s="207"/>
      <c r="MTT146" s="207"/>
      <c r="MTU146" s="210"/>
      <c r="MTV146" s="207"/>
      <c r="MTW146" s="207"/>
      <c r="MTX146" s="207"/>
      <c r="MTY146" s="207"/>
      <c r="MTZ146" s="208"/>
      <c r="MUA146" s="207"/>
      <c r="MUB146" s="207"/>
      <c r="MUC146" s="207"/>
      <c r="MUD146" s="207"/>
      <c r="MUE146" s="207"/>
      <c r="MUF146" s="207"/>
      <c r="MUG146" s="207"/>
      <c r="MUH146" s="207"/>
      <c r="MUI146" s="207"/>
      <c r="MUJ146" s="207"/>
      <c r="MUK146" s="210"/>
      <c r="MUL146" s="207"/>
      <c r="MUM146" s="207"/>
      <c r="MUN146" s="207"/>
      <c r="MUO146" s="207"/>
      <c r="MUP146" s="208"/>
      <c r="MUQ146" s="207"/>
      <c r="MUR146" s="207"/>
      <c r="MUS146" s="207"/>
      <c r="MUT146" s="207"/>
      <c r="MUU146" s="207"/>
      <c r="MUV146" s="207"/>
      <c r="MUW146" s="207"/>
      <c r="MUX146" s="207"/>
      <c r="MUY146" s="207"/>
      <c r="MUZ146" s="207"/>
      <c r="MVA146" s="210"/>
      <c r="MVB146" s="207"/>
      <c r="MVC146" s="207"/>
      <c r="MVD146" s="207"/>
      <c r="MVE146" s="207"/>
      <c r="MVF146" s="208"/>
      <c r="MVG146" s="207"/>
      <c r="MVH146" s="207"/>
      <c r="MVI146" s="207"/>
      <c r="MVJ146" s="207"/>
      <c r="MVK146" s="207"/>
      <c r="MVL146" s="207"/>
      <c r="MVM146" s="207"/>
      <c r="MVN146" s="207"/>
      <c r="MVO146" s="207"/>
      <c r="MVP146" s="207"/>
      <c r="MVQ146" s="210"/>
      <c r="MVR146" s="207"/>
      <c r="MVS146" s="207"/>
      <c r="MVT146" s="207"/>
      <c r="MVU146" s="207"/>
      <c r="MVV146" s="208"/>
      <c r="MVW146" s="207"/>
      <c r="MVX146" s="207"/>
      <c r="MVY146" s="207"/>
      <c r="MVZ146" s="207"/>
      <c r="MWA146" s="207"/>
      <c r="MWB146" s="207"/>
      <c r="MWC146" s="207"/>
      <c r="MWD146" s="207"/>
      <c r="MWE146" s="207"/>
      <c r="MWF146" s="207"/>
      <c r="MWG146" s="210"/>
      <c r="MWH146" s="207"/>
      <c r="MWI146" s="207"/>
      <c r="MWJ146" s="207"/>
      <c r="MWK146" s="207"/>
      <c r="MWL146" s="208"/>
      <c r="MWM146" s="207"/>
      <c r="MWN146" s="207"/>
      <c r="MWO146" s="207"/>
      <c r="MWP146" s="207"/>
      <c r="MWQ146" s="207"/>
      <c r="MWR146" s="207"/>
      <c r="MWS146" s="207"/>
      <c r="MWT146" s="207"/>
      <c r="MWU146" s="207"/>
      <c r="MWV146" s="207"/>
      <c r="MWW146" s="210"/>
      <c r="MWX146" s="207"/>
      <c r="MWY146" s="207"/>
      <c r="MWZ146" s="207"/>
      <c r="MXA146" s="207"/>
      <c r="MXB146" s="208"/>
      <c r="MXC146" s="207"/>
      <c r="MXD146" s="207"/>
      <c r="MXE146" s="207"/>
      <c r="MXF146" s="207"/>
      <c r="MXG146" s="207"/>
      <c r="MXH146" s="207"/>
      <c r="MXI146" s="207"/>
      <c r="MXJ146" s="207"/>
      <c r="MXK146" s="207"/>
      <c r="MXL146" s="207"/>
      <c r="MXM146" s="210"/>
      <c r="MXN146" s="207"/>
      <c r="MXO146" s="207"/>
      <c r="MXP146" s="207"/>
      <c r="MXQ146" s="207"/>
      <c r="MXR146" s="208"/>
      <c r="MXS146" s="207"/>
      <c r="MXT146" s="207"/>
      <c r="MXU146" s="207"/>
      <c r="MXV146" s="207"/>
      <c r="MXW146" s="207"/>
      <c r="MXX146" s="207"/>
      <c r="MXY146" s="207"/>
      <c r="MXZ146" s="207"/>
      <c r="MYA146" s="207"/>
      <c r="MYB146" s="207"/>
      <c r="MYC146" s="210"/>
      <c r="MYD146" s="207"/>
      <c r="MYE146" s="207"/>
      <c r="MYF146" s="207"/>
      <c r="MYG146" s="207"/>
      <c r="MYH146" s="208"/>
      <c r="MYI146" s="207"/>
      <c r="MYJ146" s="207"/>
      <c r="MYK146" s="207"/>
      <c r="MYL146" s="207"/>
      <c r="MYM146" s="207"/>
      <c r="MYN146" s="207"/>
      <c r="MYO146" s="207"/>
      <c r="MYP146" s="207"/>
      <c r="MYQ146" s="207"/>
      <c r="MYR146" s="207"/>
      <c r="MYS146" s="210"/>
      <c r="MYT146" s="207"/>
      <c r="MYU146" s="207"/>
      <c r="MYV146" s="207"/>
      <c r="MYW146" s="207"/>
      <c r="MYX146" s="208"/>
      <c r="MYY146" s="207"/>
      <c r="MYZ146" s="207"/>
      <c r="MZA146" s="207"/>
      <c r="MZB146" s="207"/>
      <c r="MZC146" s="207"/>
      <c r="MZD146" s="207"/>
      <c r="MZE146" s="207"/>
      <c r="MZF146" s="207"/>
      <c r="MZG146" s="207"/>
      <c r="MZH146" s="207"/>
      <c r="MZI146" s="210"/>
      <c r="MZJ146" s="207"/>
      <c r="MZK146" s="207"/>
      <c r="MZL146" s="207"/>
      <c r="MZM146" s="207"/>
      <c r="MZN146" s="208"/>
      <c r="MZO146" s="207"/>
      <c r="MZP146" s="207"/>
      <c r="MZQ146" s="207"/>
      <c r="MZR146" s="207"/>
      <c r="MZS146" s="207"/>
      <c r="MZT146" s="207"/>
      <c r="MZU146" s="207"/>
      <c r="MZV146" s="207"/>
      <c r="MZW146" s="207"/>
      <c r="MZX146" s="207"/>
      <c r="MZY146" s="210"/>
      <c r="MZZ146" s="207"/>
      <c r="NAA146" s="207"/>
      <c r="NAB146" s="207"/>
      <c r="NAC146" s="207"/>
      <c r="NAD146" s="208"/>
      <c r="NAE146" s="207"/>
      <c r="NAF146" s="207"/>
      <c r="NAG146" s="207"/>
      <c r="NAH146" s="207"/>
      <c r="NAI146" s="207"/>
      <c r="NAJ146" s="207"/>
      <c r="NAK146" s="207"/>
      <c r="NAL146" s="207"/>
      <c r="NAM146" s="207"/>
      <c r="NAN146" s="207"/>
      <c r="NAO146" s="210"/>
      <c r="NAP146" s="207"/>
      <c r="NAQ146" s="207"/>
      <c r="NAR146" s="207"/>
      <c r="NAS146" s="207"/>
      <c r="NAT146" s="208"/>
      <c r="NAU146" s="207"/>
      <c r="NAV146" s="207"/>
      <c r="NAW146" s="207"/>
      <c r="NAX146" s="207"/>
      <c r="NAY146" s="207"/>
      <c r="NAZ146" s="207"/>
      <c r="NBA146" s="207"/>
      <c r="NBB146" s="207"/>
      <c r="NBC146" s="207"/>
      <c r="NBD146" s="207"/>
      <c r="NBE146" s="210"/>
      <c r="NBF146" s="207"/>
      <c r="NBG146" s="207"/>
      <c r="NBH146" s="207"/>
      <c r="NBI146" s="207"/>
      <c r="NBJ146" s="208"/>
      <c r="NBK146" s="207"/>
      <c r="NBL146" s="207"/>
      <c r="NBM146" s="207"/>
      <c r="NBN146" s="207"/>
      <c r="NBO146" s="207"/>
      <c r="NBP146" s="207"/>
      <c r="NBQ146" s="207"/>
      <c r="NBR146" s="207"/>
      <c r="NBS146" s="207"/>
      <c r="NBT146" s="207"/>
      <c r="NBU146" s="210"/>
      <c r="NBV146" s="207"/>
      <c r="NBW146" s="207"/>
      <c r="NBX146" s="207"/>
      <c r="NBY146" s="207"/>
      <c r="NBZ146" s="208"/>
      <c r="NCA146" s="207"/>
      <c r="NCB146" s="207"/>
      <c r="NCC146" s="207"/>
      <c r="NCD146" s="207"/>
      <c r="NCE146" s="207"/>
      <c r="NCF146" s="207"/>
      <c r="NCG146" s="207"/>
      <c r="NCH146" s="207"/>
      <c r="NCI146" s="207"/>
      <c r="NCJ146" s="207"/>
      <c r="NCK146" s="210"/>
      <c r="NCL146" s="207"/>
      <c r="NCM146" s="207"/>
      <c r="NCN146" s="207"/>
      <c r="NCO146" s="207"/>
      <c r="NCP146" s="208"/>
      <c r="NCQ146" s="207"/>
      <c r="NCR146" s="207"/>
      <c r="NCS146" s="207"/>
      <c r="NCT146" s="207"/>
      <c r="NCU146" s="207"/>
      <c r="NCV146" s="207"/>
      <c r="NCW146" s="207"/>
      <c r="NCX146" s="207"/>
      <c r="NCY146" s="207"/>
      <c r="NCZ146" s="207"/>
      <c r="NDA146" s="210"/>
      <c r="NDB146" s="207"/>
      <c r="NDC146" s="207"/>
      <c r="NDD146" s="207"/>
      <c r="NDE146" s="207"/>
      <c r="NDF146" s="208"/>
      <c r="NDG146" s="207"/>
      <c r="NDH146" s="207"/>
      <c r="NDI146" s="207"/>
      <c r="NDJ146" s="207"/>
      <c r="NDK146" s="207"/>
      <c r="NDL146" s="207"/>
      <c r="NDM146" s="207"/>
      <c r="NDN146" s="207"/>
      <c r="NDO146" s="207"/>
      <c r="NDP146" s="207"/>
      <c r="NDQ146" s="210"/>
      <c r="NDR146" s="207"/>
      <c r="NDS146" s="207"/>
      <c r="NDT146" s="207"/>
      <c r="NDU146" s="207"/>
      <c r="NDV146" s="208"/>
      <c r="NDW146" s="207"/>
      <c r="NDX146" s="207"/>
      <c r="NDY146" s="207"/>
      <c r="NDZ146" s="207"/>
      <c r="NEA146" s="207"/>
      <c r="NEB146" s="207"/>
      <c r="NEC146" s="207"/>
      <c r="NED146" s="207"/>
      <c r="NEE146" s="207"/>
      <c r="NEF146" s="207"/>
      <c r="NEG146" s="210"/>
      <c r="NEH146" s="207"/>
      <c r="NEI146" s="207"/>
      <c r="NEJ146" s="207"/>
      <c r="NEK146" s="207"/>
      <c r="NEL146" s="208"/>
      <c r="NEM146" s="207"/>
      <c r="NEN146" s="207"/>
      <c r="NEO146" s="207"/>
      <c r="NEP146" s="207"/>
      <c r="NEQ146" s="207"/>
      <c r="NER146" s="207"/>
      <c r="NES146" s="207"/>
      <c r="NET146" s="207"/>
      <c r="NEU146" s="207"/>
      <c r="NEV146" s="207"/>
      <c r="NEW146" s="210"/>
      <c r="NEX146" s="207"/>
      <c r="NEY146" s="207"/>
      <c r="NEZ146" s="207"/>
      <c r="NFA146" s="207"/>
      <c r="NFB146" s="208"/>
      <c r="NFC146" s="207"/>
      <c r="NFD146" s="207"/>
      <c r="NFE146" s="207"/>
      <c r="NFF146" s="207"/>
      <c r="NFG146" s="207"/>
      <c r="NFH146" s="207"/>
      <c r="NFI146" s="207"/>
      <c r="NFJ146" s="207"/>
      <c r="NFK146" s="207"/>
      <c r="NFL146" s="207"/>
      <c r="NFM146" s="210"/>
      <c r="NFN146" s="207"/>
      <c r="NFO146" s="207"/>
      <c r="NFP146" s="207"/>
      <c r="NFQ146" s="207"/>
      <c r="NFR146" s="208"/>
      <c r="NFS146" s="207"/>
      <c r="NFT146" s="207"/>
      <c r="NFU146" s="207"/>
      <c r="NFV146" s="207"/>
      <c r="NFW146" s="207"/>
      <c r="NFX146" s="207"/>
      <c r="NFY146" s="207"/>
      <c r="NFZ146" s="207"/>
      <c r="NGA146" s="207"/>
      <c r="NGB146" s="207"/>
      <c r="NGC146" s="210"/>
      <c r="NGD146" s="207"/>
      <c r="NGE146" s="207"/>
      <c r="NGF146" s="207"/>
      <c r="NGG146" s="207"/>
      <c r="NGH146" s="208"/>
      <c r="NGI146" s="207"/>
      <c r="NGJ146" s="207"/>
      <c r="NGK146" s="207"/>
      <c r="NGL146" s="207"/>
      <c r="NGM146" s="207"/>
      <c r="NGN146" s="207"/>
      <c r="NGO146" s="207"/>
      <c r="NGP146" s="207"/>
      <c r="NGQ146" s="207"/>
      <c r="NGR146" s="207"/>
      <c r="NGS146" s="210"/>
      <c r="NGT146" s="207"/>
      <c r="NGU146" s="207"/>
      <c r="NGV146" s="207"/>
      <c r="NGW146" s="207"/>
      <c r="NGX146" s="208"/>
      <c r="NGY146" s="207"/>
      <c r="NGZ146" s="207"/>
      <c r="NHA146" s="207"/>
      <c r="NHB146" s="207"/>
      <c r="NHC146" s="207"/>
      <c r="NHD146" s="207"/>
      <c r="NHE146" s="207"/>
      <c r="NHF146" s="207"/>
      <c r="NHG146" s="207"/>
      <c r="NHH146" s="207"/>
      <c r="NHI146" s="210"/>
      <c r="NHJ146" s="207"/>
      <c r="NHK146" s="207"/>
      <c r="NHL146" s="207"/>
      <c r="NHM146" s="207"/>
      <c r="NHN146" s="208"/>
      <c r="NHO146" s="207"/>
      <c r="NHP146" s="207"/>
      <c r="NHQ146" s="207"/>
      <c r="NHR146" s="207"/>
      <c r="NHS146" s="207"/>
      <c r="NHT146" s="207"/>
      <c r="NHU146" s="207"/>
      <c r="NHV146" s="207"/>
      <c r="NHW146" s="207"/>
      <c r="NHX146" s="207"/>
      <c r="NHY146" s="210"/>
      <c r="NHZ146" s="207"/>
      <c r="NIA146" s="207"/>
      <c r="NIB146" s="207"/>
      <c r="NIC146" s="207"/>
      <c r="NID146" s="208"/>
      <c r="NIE146" s="207"/>
      <c r="NIF146" s="207"/>
      <c r="NIG146" s="207"/>
      <c r="NIH146" s="207"/>
      <c r="NII146" s="207"/>
      <c r="NIJ146" s="207"/>
      <c r="NIK146" s="207"/>
      <c r="NIL146" s="207"/>
      <c r="NIM146" s="207"/>
      <c r="NIN146" s="207"/>
      <c r="NIO146" s="210"/>
      <c r="NIP146" s="207"/>
      <c r="NIQ146" s="207"/>
      <c r="NIR146" s="207"/>
      <c r="NIS146" s="207"/>
      <c r="NIT146" s="208"/>
      <c r="NIU146" s="207"/>
      <c r="NIV146" s="207"/>
      <c r="NIW146" s="207"/>
      <c r="NIX146" s="207"/>
      <c r="NIY146" s="207"/>
      <c r="NIZ146" s="207"/>
      <c r="NJA146" s="207"/>
      <c r="NJB146" s="207"/>
      <c r="NJC146" s="207"/>
      <c r="NJD146" s="207"/>
      <c r="NJE146" s="210"/>
      <c r="NJF146" s="207"/>
      <c r="NJG146" s="207"/>
      <c r="NJH146" s="207"/>
      <c r="NJI146" s="207"/>
      <c r="NJJ146" s="208"/>
      <c r="NJK146" s="207"/>
      <c r="NJL146" s="207"/>
      <c r="NJM146" s="207"/>
      <c r="NJN146" s="207"/>
      <c r="NJO146" s="207"/>
      <c r="NJP146" s="207"/>
      <c r="NJQ146" s="207"/>
      <c r="NJR146" s="207"/>
      <c r="NJS146" s="207"/>
      <c r="NJT146" s="207"/>
      <c r="NJU146" s="210"/>
      <c r="NJV146" s="207"/>
      <c r="NJW146" s="207"/>
      <c r="NJX146" s="207"/>
      <c r="NJY146" s="207"/>
      <c r="NJZ146" s="208"/>
      <c r="NKA146" s="207"/>
      <c r="NKB146" s="207"/>
      <c r="NKC146" s="207"/>
      <c r="NKD146" s="207"/>
      <c r="NKE146" s="207"/>
      <c r="NKF146" s="207"/>
      <c r="NKG146" s="207"/>
      <c r="NKH146" s="207"/>
      <c r="NKI146" s="207"/>
      <c r="NKJ146" s="207"/>
      <c r="NKK146" s="210"/>
      <c r="NKL146" s="207"/>
      <c r="NKM146" s="207"/>
      <c r="NKN146" s="207"/>
      <c r="NKO146" s="207"/>
      <c r="NKP146" s="208"/>
      <c r="NKQ146" s="207"/>
      <c r="NKR146" s="207"/>
      <c r="NKS146" s="207"/>
      <c r="NKT146" s="207"/>
      <c r="NKU146" s="207"/>
      <c r="NKV146" s="207"/>
      <c r="NKW146" s="207"/>
      <c r="NKX146" s="207"/>
      <c r="NKY146" s="207"/>
      <c r="NKZ146" s="207"/>
      <c r="NLA146" s="210"/>
      <c r="NLB146" s="207"/>
      <c r="NLC146" s="207"/>
      <c r="NLD146" s="207"/>
      <c r="NLE146" s="207"/>
      <c r="NLF146" s="208"/>
      <c r="NLG146" s="207"/>
      <c r="NLH146" s="207"/>
      <c r="NLI146" s="207"/>
      <c r="NLJ146" s="207"/>
      <c r="NLK146" s="207"/>
      <c r="NLL146" s="207"/>
      <c r="NLM146" s="207"/>
      <c r="NLN146" s="207"/>
      <c r="NLO146" s="207"/>
      <c r="NLP146" s="207"/>
      <c r="NLQ146" s="210"/>
      <c r="NLR146" s="207"/>
      <c r="NLS146" s="207"/>
      <c r="NLT146" s="207"/>
      <c r="NLU146" s="207"/>
      <c r="NLV146" s="208"/>
      <c r="NLW146" s="207"/>
      <c r="NLX146" s="207"/>
      <c r="NLY146" s="207"/>
      <c r="NLZ146" s="207"/>
      <c r="NMA146" s="207"/>
      <c r="NMB146" s="207"/>
      <c r="NMC146" s="207"/>
      <c r="NMD146" s="207"/>
      <c r="NME146" s="207"/>
      <c r="NMF146" s="207"/>
      <c r="NMG146" s="210"/>
      <c r="NMH146" s="207"/>
      <c r="NMI146" s="207"/>
      <c r="NMJ146" s="207"/>
      <c r="NMK146" s="207"/>
      <c r="NML146" s="208"/>
      <c r="NMM146" s="207"/>
      <c r="NMN146" s="207"/>
      <c r="NMO146" s="207"/>
      <c r="NMP146" s="207"/>
      <c r="NMQ146" s="207"/>
      <c r="NMR146" s="207"/>
      <c r="NMS146" s="207"/>
      <c r="NMT146" s="207"/>
      <c r="NMU146" s="207"/>
      <c r="NMV146" s="207"/>
      <c r="NMW146" s="210"/>
      <c r="NMX146" s="207"/>
      <c r="NMY146" s="207"/>
      <c r="NMZ146" s="207"/>
      <c r="NNA146" s="207"/>
      <c r="NNB146" s="208"/>
      <c r="NNC146" s="207"/>
      <c r="NND146" s="207"/>
      <c r="NNE146" s="207"/>
      <c r="NNF146" s="207"/>
      <c r="NNG146" s="207"/>
      <c r="NNH146" s="207"/>
      <c r="NNI146" s="207"/>
      <c r="NNJ146" s="207"/>
      <c r="NNK146" s="207"/>
      <c r="NNL146" s="207"/>
      <c r="NNM146" s="210"/>
      <c r="NNN146" s="207"/>
      <c r="NNO146" s="207"/>
      <c r="NNP146" s="207"/>
      <c r="NNQ146" s="207"/>
      <c r="NNR146" s="208"/>
      <c r="NNS146" s="207"/>
      <c r="NNT146" s="207"/>
      <c r="NNU146" s="207"/>
      <c r="NNV146" s="207"/>
      <c r="NNW146" s="207"/>
      <c r="NNX146" s="207"/>
      <c r="NNY146" s="207"/>
      <c r="NNZ146" s="207"/>
      <c r="NOA146" s="207"/>
      <c r="NOB146" s="207"/>
      <c r="NOC146" s="210"/>
      <c r="NOD146" s="207"/>
      <c r="NOE146" s="207"/>
      <c r="NOF146" s="207"/>
      <c r="NOG146" s="207"/>
      <c r="NOH146" s="208"/>
      <c r="NOI146" s="207"/>
      <c r="NOJ146" s="207"/>
      <c r="NOK146" s="207"/>
      <c r="NOL146" s="207"/>
      <c r="NOM146" s="207"/>
      <c r="NON146" s="207"/>
      <c r="NOO146" s="207"/>
      <c r="NOP146" s="207"/>
      <c r="NOQ146" s="207"/>
      <c r="NOR146" s="207"/>
      <c r="NOS146" s="210"/>
      <c r="NOT146" s="207"/>
      <c r="NOU146" s="207"/>
      <c r="NOV146" s="207"/>
      <c r="NOW146" s="207"/>
      <c r="NOX146" s="208"/>
      <c r="NOY146" s="207"/>
      <c r="NOZ146" s="207"/>
      <c r="NPA146" s="207"/>
      <c r="NPB146" s="207"/>
      <c r="NPC146" s="207"/>
      <c r="NPD146" s="207"/>
      <c r="NPE146" s="207"/>
      <c r="NPF146" s="207"/>
      <c r="NPG146" s="207"/>
      <c r="NPH146" s="207"/>
      <c r="NPI146" s="210"/>
      <c r="NPJ146" s="207"/>
      <c r="NPK146" s="207"/>
      <c r="NPL146" s="207"/>
      <c r="NPM146" s="207"/>
      <c r="NPN146" s="208"/>
      <c r="NPO146" s="207"/>
      <c r="NPP146" s="207"/>
      <c r="NPQ146" s="207"/>
      <c r="NPR146" s="207"/>
      <c r="NPS146" s="207"/>
      <c r="NPT146" s="207"/>
      <c r="NPU146" s="207"/>
      <c r="NPV146" s="207"/>
      <c r="NPW146" s="207"/>
      <c r="NPX146" s="207"/>
      <c r="NPY146" s="210"/>
      <c r="NPZ146" s="207"/>
      <c r="NQA146" s="207"/>
      <c r="NQB146" s="207"/>
      <c r="NQC146" s="207"/>
      <c r="NQD146" s="208"/>
      <c r="NQE146" s="207"/>
      <c r="NQF146" s="207"/>
      <c r="NQG146" s="207"/>
      <c r="NQH146" s="207"/>
      <c r="NQI146" s="207"/>
      <c r="NQJ146" s="207"/>
      <c r="NQK146" s="207"/>
      <c r="NQL146" s="207"/>
      <c r="NQM146" s="207"/>
      <c r="NQN146" s="207"/>
      <c r="NQO146" s="210"/>
      <c r="NQP146" s="207"/>
      <c r="NQQ146" s="207"/>
      <c r="NQR146" s="207"/>
      <c r="NQS146" s="207"/>
      <c r="NQT146" s="208"/>
      <c r="NQU146" s="207"/>
      <c r="NQV146" s="207"/>
      <c r="NQW146" s="207"/>
      <c r="NQX146" s="207"/>
      <c r="NQY146" s="207"/>
      <c r="NQZ146" s="207"/>
      <c r="NRA146" s="207"/>
      <c r="NRB146" s="207"/>
      <c r="NRC146" s="207"/>
      <c r="NRD146" s="207"/>
      <c r="NRE146" s="210"/>
      <c r="NRF146" s="207"/>
      <c r="NRG146" s="207"/>
      <c r="NRH146" s="207"/>
      <c r="NRI146" s="207"/>
      <c r="NRJ146" s="208"/>
      <c r="NRK146" s="207"/>
      <c r="NRL146" s="207"/>
      <c r="NRM146" s="207"/>
      <c r="NRN146" s="207"/>
      <c r="NRO146" s="207"/>
      <c r="NRP146" s="207"/>
      <c r="NRQ146" s="207"/>
      <c r="NRR146" s="207"/>
      <c r="NRS146" s="207"/>
      <c r="NRT146" s="207"/>
      <c r="NRU146" s="210"/>
      <c r="NRV146" s="207"/>
      <c r="NRW146" s="207"/>
      <c r="NRX146" s="207"/>
      <c r="NRY146" s="207"/>
      <c r="NRZ146" s="208"/>
      <c r="NSA146" s="207"/>
      <c r="NSB146" s="207"/>
      <c r="NSC146" s="207"/>
      <c r="NSD146" s="207"/>
      <c r="NSE146" s="207"/>
      <c r="NSF146" s="207"/>
      <c r="NSG146" s="207"/>
      <c r="NSH146" s="207"/>
      <c r="NSI146" s="207"/>
      <c r="NSJ146" s="207"/>
      <c r="NSK146" s="210"/>
      <c r="NSL146" s="207"/>
      <c r="NSM146" s="207"/>
      <c r="NSN146" s="207"/>
      <c r="NSO146" s="207"/>
      <c r="NSP146" s="208"/>
      <c r="NSQ146" s="207"/>
      <c r="NSR146" s="207"/>
      <c r="NSS146" s="207"/>
      <c r="NST146" s="207"/>
      <c r="NSU146" s="207"/>
      <c r="NSV146" s="207"/>
      <c r="NSW146" s="207"/>
      <c r="NSX146" s="207"/>
      <c r="NSY146" s="207"/>
      <c r="NSZ146" s="207"/>
      <c r="NTA146" s="210"/>
      <c r="NTB146" s="207"/>
      <c r="NTC146" s="207"/>
      <c r="NTD146" s="207"/>
      <c r="NTE146" s="207"/>
      <c r="NTF146" s="208"/>
      <c r="NTG146" s="207"/>
      <c r="NTH146" s="207"/>
      <c r="NTI146" s="207"/>
      <c r="NTJ146" s="207"/>
      <c r="NTK146" s="207"/>
      <c r="NTL146" s="207"/>
      <c r="NTM146" s="207"/>
      <c r="NTN146" s="207"/>
      <c r="NTO146" s="207"/>
      <c r="NTP146" s="207"/>
      <c r="NTQ146" s="210"/>
      <c r="NTR146" s="207"/>
      <c r="NTS146" s="207"/>
      <c r="NTT146" s="207"/>
      <c r="NTU146" s="207"/>
      <c r="NTV146" s="208"/>
      <c r="NTW146" s="207"/>
      <c r="NTX146" s="207"/>
      <c r="NTY146" s="207"/>
      <c r="NTZ146" s="207"/>
      <c r="NUA146" s="207"/>
      <c r="NUB146" s="207"/>
      <c r="NUC146" s="207"/>
      <c r="NUD146" s="207"/>
      <c r="NUE146" s="207"/>
      <c r="NUF146" s="207"/>
      <c r="NUG146" s="210"/>
      <c r="NUH146" s="207"/>
      <c r="NUI146" s="207"/>
      <c r="NUJ146" s="207"/>
      <c r="NUK146" s="207"/>
      <c r="NUL146" s="208"/>
      <c r="NUM146" s="207"/>
      <c r="NUN146" s="207"/>
      <c r="NUO146" s="207"/>
      <c r="NUP146" s="207"/>
      <c r="NUQ146" s="207"/>
      <c r="NUR146" s="207"/>
      <c r="NUS146" s="207"/>
      <c r="NUT146" s="207"/>
      <c r="NUU146" s="207"/>
      <c r="NUV146" s="207"/>
      <c r="NUW146" s="210"/>
      <c r="NUX146" s="207"/>
      <c r="NUY146" s="207"/>
      <c r="NUZ146" s="207"/>
      <c r="NVA146" s="207"/>
      <c r="NVB146" s="208"/>
      <c r="NVC146" s="207"/>
      <c r="NVD146" s="207"/>
      <c r="NVE146" s="207"/>
      <c r="NVF146" s="207"/>
      <c r="NVG146" s="207"/>
      <c r="NVH146" s="207"/>
      <c r="NVI146" s="207"/>
      <c r="NVJ146" s="207"/>
      <c r="NVK146" s="207"/>
      <c r="NVL146" s="207"/>
      <c r="NVM146" s="210"/>
      <c r="NVN146" s="207"/>
      <c r="NVO146" s="207"/>
      <c r="NVP146" s="207"/>
      <c r="NVQ146" s="207"/>
      <c r="NVR146" s="208"/>
      <c r="NVS146" s="207"/>
      <c r="NVT146" s="207"/>
      <c r="NVU146" s="207"/>
      <c r="NVV146" s="207"/>
      <c r="NVW146" s="207"/>
      <c r="NVX146" s="207"/>
      <c r="NVY146" s="207"/>
      <c r="NVZ146" s="207"/>
      <c r="NWA146" s="207"/>
      <c r="NWB146" s="207"/>
      <c r="NWC146" s="210"/>
      <c r="NWD146" s="207"/>
      <c r="NWE146" s="207"/>
      <c r="NWF146" s="207"/>
      <c r="NWG146" s="207"/>
      <c r="NWH146" s="208"/>
      <c r="NWI146" s="207"/>
      <c r="NWJ146" s="207"/>
      <c r="NWK146" s="207"/>
      <c r="NWL146" s="207"/>
      <c r="NWM146" s="207"/>
      <c r="NWN146" s="207"/>
      <c r="NWO146" s="207"/>
      <c r="NWP146" s="207"/>
      <c r="NWQ146" s="207"/>
      <c r="NWR146" s="207"/>
      <c r="NWS146" s="210"/>
      <c r="NWT146" s="207"/>
      <c r="NWU146" s="207"/>
      <c r="NWV146" s="207"/>
      <c r="NWW146" s="207"/>
      <c r="NWX146" s="208"/>
      <c r="NWY146" s="207"/>
      <c r="NWZ146" s="207"/>
      <c r="NXA146" s="207"/>
      <c r="NXB146" s="207"/>
      <c r="NXC146" s="207"/>
      <c r="NXD146" s="207"/>
      <c r="NXE146" s="207"/>
      <c r="NXF146" s="207"/>
      <c r="NXG146" s="207"/>
      <c r="NXH146" s="207"/>
      <c r="NXI146" s="210"/>
      <c r="NXJ146" s="207"/>
      <c r="NXK146" s="207"/>
      <c r="NXL146" s="207"/>
      <c r="NXM146" s="207"/>
      <c r="NXN146" s="208"/>
      <c r="NXO146" s="207"/>
      <c r="NXP146" s="207"/>
      <c r="NXQ146" s="207"/>
      <c r="NXR146" s="207"/>
      <c r="NXS146" s="207"/>
      <c r="NXT146" s="207"/>
      <c r="NXU146" s="207"/>
      <c r="NXV146" s="207"/>
      <c r="NXW146" s="207"/>
      <c r="NXX146" s="207"/>
      <c r="NXY146" s="210"/>
      <c r="NXZ146" s="207"/>
      <c r="NYA146" s="207"/>
      <c r="NYB146" s="207"/>
      <c r="NYC146" s="207"/>
      <c r="NYD146" s="208"/>
      <c r="NYE146" s="207"/>
      <c r="NYF146" s="207"/>
      <c r="NYG146" s="207"/>
      <c r="NYH146" s="207"/>
      <c r="NYI146" s="207"/>
      <c r="NYJ146" s="207"/>
      <c r="NYK146" s="207"/>
      <c r="NYL146" s="207"/>
      <c r="NYM146" s="207"/>
      <c r="NYN146" s="207"/>
      <c r="NYO146" s="210"/>
      <c r="NYP146" s="207"/>
      <c r="NYQ146" s="207"/>
      <c r="NYR146" s="207"/>
      <c r="NYS146" s="207"/>
      <c r="NYT146" s="208"/>
      <c r="NYU146" s="207"/>
      <c r="NYV146" s="207"/>
      <c r="NYW146" s="207"/>
      <c r="NYX146" s="207"/>
      <c r="NYY146" s="207"/>
      <c r="NYZ146" s="207"/>
      <c r="NZA146" s="207"/>
      <c r="NZB146" s="207"/>
      <c r="NZC146" s="207"/>
      <c r="NZD146" s="207"/>
      <c r="NZE146" s="210"/>
      <c r="NZF146" s="207"/>
      <c r="NZG146" s="207"/>
      <c r="NZH146" s="207"/>
      <c r="NZI146" s="207"/>
      <c r="NZJ146" s="208"/>
      <c r="NZK146" s="207"/>
      <c r="NZL146" s="207"/>
      <c r="NZM146" s="207"/>
      <c r="NZN146" s="207"/>
      <c r="NZO146" s="207"/>
      <c r="NZP146" s="207"/>
      <c r="NZQ146" s="207"/>
      <c r="NZR146" s="207"/>
      <c r="NZS146" s="207"/>
      <c r="NZT146" s="207"/>
      <c r="NZU146" s="210"/>
      <c r="NZV146" s="207"/>
      <c r="NZW146" s="207"/>
      <c r="NZX146" s="207"/>
      <c r="NZY146" s="207"/>
      <c r="NZZ146" s="208"/>
      <c r="OAA146" s="207"/>
      <c r="OAB146" s="207"/>
      <c r="OAC146" s="207"/>
      <c r="OAD146" s="207"/>
      <c r="OAE146" s="207"/>
      <c r="OAF146" s="207"/>
      <c r="OAG146" s="207"/>
      <c r="OAH146" s="207"/>
      <c r="OAI146" s="207"/>
      <c r="OAJ146" s="207"/>
      <c r="OAK146" s="210"/>
      <c r="OAL146" s="207"/>
      <c r="OAM146" s="207"/>
      <c r="OAN146" s="207"/>
      <c r="OAO146" s="207"/>
      <c r="OAP146" s="208"/>
      <c r="OAQ146" s="207"/>
      <c r="OAR146" s="207"/>
      <c r="OAS146" s="207"/>
      <c r="OAT146" s="207"/>
      <c r="OAU146" s="207"/>
      <c r="OAV146" s="207"/>
      <c r="OAW146" s="207"/>
      <c r="OAX146" s="207"/>
      <c r="OAY146" s="207"/>
      <c r="OAZ146" s="207"/>
      <c r="OBA146" s="210"/>
      <c r="OBB146" s="207"/>
      <c r="OBC146" s="207"/>
      <c r="OBD146" s="207"/>
      <c r="OBE146" s="207"/>
      <c r="OBF146" s="208"/>
      <c r="OBG146" s="207"/>
      <c r="OBH146" s="207"/>
      <c r="OBI146" s="207"/>
      <c r="OBJ146" s="207"/>
      <c r="OBK146" s="207"/>
      <c r="OBL146" s="207"/>
      <c r="OBM146" s="207"/>
      <c r="OBN146" s="207"/>
      <c r="OBO146" s="207"/>
      <c r="OBP146" s="207"/>
      <c r="OBQ146" s="210"/>
      <c r="OBR146" s="207"/>
      <c r="OBS146" s="207"/>
      <c r="OBT146" s="207"/>
      <c r="OBU146" s="207"/>
      <c r="OBV146" s="208"/>
      <c r="OBW146" s="207"/>
      <c r="OBX146" s="207"/>
      <c r="OBY146" s="207"/>
      <c r="OBZ146" s="207"/>
      <c r="OCA146" s="207"/>
      <c r="OCB146" s="207"/>
      <c r="OCC146" s="207"/>
      <c r="OCD146" s="207"/>
      <c r="OCE146" s="207"/>
      <c r="OCF146" s="207"/>
      <c r="OCG146" s="210"/>
      <c r="OCH146" s="207"/>
      <c r="OCI146" s="207"/>
      <c r="OCJ146" s="207"/>
      <c r="OCK146" s="207"/>
      <c r="OCL146" s="208"/>
      <c r="OCM146" s="207"/>
      <c r="OCN146" s="207"/>
      <c r="OCO146" s="207"/>
      <c r="OCP146" s="207"/>
      <c r="OCQ146" s="207"/>
      <c r="OCR146" s="207"/>
      <c r="OCS146" s="207"/>
      <c r="OCT146" s="207"/>
      <c r="OCU146" s="207"/>
      <c r="OCV146" s="207"/>
      <c r="OCW146" s="210"/>
      <c r="OCX146" s="207"/>
      <c r="OCY146" s="207"/>
      <c r="OCZ146" s="207"/>
      <c r="ODA146" s="207"/>
      <c r="ODB146" s="208"/>
      <c r="ODC146" s="207"/>
      <c r="ODD146" s="207"/>
      <c r="ODE146" s="207"/>
      <c r="ODF146" s="207"/>
      <c r="ODG146" s="207"/>
      <c r="ODH146" s="207"/>
      <c r="ODI146" s="207"/>
      <c r="ODJ146" s="207"/>
      <c r="ODK146" s="207"/>
      <c r="ODL146" s="207"/>
      <c r="ODM146" s="210"/>
      <c r="ODN146" s="207"/>
      <c r="ODO146" s="207"/>
      <c r="ODP146" s="207"/>
      <c r="ODQ146" s="207"/>
      <c r="ODR146" s="208"/>
      <c r="ODS146" s="207"/>
      <c r="ODT146" s="207"/>
      <c r="ODU146" s="207"/>
      <c r="ODV146" s="207"/>
      <c r="ODW146" s="207"/>
      <c r="ODX146" s="207"/>
      <c r="ODY146" s="207"/>
      <c r="ODZ146" s="207"/>
      <c r="OEA146" s="207"/>
      <c r="OEB146" s="207"/>
      <c r="OEC146" s="210"/>
      <c r="OED146" s="207"/>
      <c r="OEE146" s="207"/>
      <c r="OEF146" s="207"/>
      <c r="OEG146" s="207"/>
      <c r="OEH146" s="208"/>
      <c r="OEI146" s="207"/>
      <c r="OEJ146" s="207"/>
      <c r="OEK146" s="207"/>
      <c r="OEL146" s="207"/>
      <c r="OEM146" s="207"/>
      <c r="OEN146" s="207"/>
      <c r="OEO146" s="207"/>
      <c r="OEP146" s="207"/>
      <c r="OEQ146" s="207"/>
      <c r="OER146" s="207"/>
      <c r="OES146" s="210"/>
      <c r="OET146" s="207"/>
      <c r="OEU146" s="207"/>
      <c r="OEV146" s="207"/>
      <c r="OEW146" s="207"/>
      <c r="OEX146" s="208"/>
      <c r="OEY146" s="207"/>
      <c r="OEZ146" s="207"/>
      <c r="OFA146" s="207"/>
      <c r="OFB146" s="207"/>
      <c r="OFC146" s="207"/>
      <c r="OFD146" s="207"/>
      <c r="OFE146" s="207"/>
      <c r="OFF146" s="207"/>
      <c r="OFG146" s="207"/>
      <c r="OFH146" s="207"/>
      <c r="OFI146" s="210"/>
      <c r="OFJ146" s="207"/>
      <c r="OFK146" s="207"/>
      <c r="OFL146" s="207"/>
      <c r="OFM146" s="207"/>
      <c r="OFN146" s="208"/>
      <c r="OFO146" s="207"/>
      <c r="OFP146" s="207"/>
      <c r="OFQ146" s="207"/>
      <c r="OFR146" s="207"/>
      <c r="OFS146" s="207"/>
      <c r="OFT146" s="207"/>
      <c r="OFU146" s="207"/>
      <c r="OFV146" s="207"/>
      <c r="OFW146" s="207"/>
      <c r="OFX146" s="207"/>
      <c r="OFY146" s="210"/>
      <c r="OFZ146" s="207"/>
      <c r="OGA146" s="207"/>
      <c r="OGB146" s="207"/>
      <c r="OGC146" s="207"/>
      <c r="OGD146" s="208"/>
      <c r="OGE146" s="207"/>
      <c r="OGF146" s="207"/>
      <c r="OGG146" s="207"/>
      <c r="OGH146" s="207"/>
      <c r="OGI146" s="207"/>
      <c r="OGJ146" s="207"/>
      <c r="OGK146" s="207"/>
      <c r="OGL146" s="207"/>
      <c r="OGM146" s="207"/>
      <c r="OGN146" s="207"/>
      <c r="OGO146" s="210"/>
      <c r="OGP146" s="207"/>
      <c r="OGQ146" s="207"/>
      <c r="OGR146" s="207"/>
      <c r="OGS146" s="207"/>
      <c r="OGT146" s="208"/>
      <c r="OGU146" s="207"/>
      <c r="OGV146" s="207"/>
      <c r="OGW146" s="207"/>
      <c r="OGX146" s="207"/>
      <c r="OGY146" s="207"/>
      <c r="OGZ146" s="207"/>
      <c r="OHA146" s="207"/>
      <c r="OHB146" s="207"/>
      <c r="OHC146" s="207"/>
      <c r="OHD146" s="207"/>
      <c r="OHE146" s="210"/>
      <c r="OHF146" s="207"/>
      <c r="OHG146" s="207"/>
      <c r="OHH146" s="207"/>
      <c r="OHI146" s="207"/>
      <c r="OHJ146" s="208"/>
      <c r="OHK146" s="207"/>
      <c r="OHL146" s="207"/>
      <c r="OHM146" s="207"/>
      <c r="OHN146" s="207"/>
      <c r="OHO146" s="207"/>
      <c r="OHP146" s="207"/>
      <c r="OHQ146" s="207"/>
      <c r="OHR146" s="207"/>
      <c r="OHS146" s="207"/>
      <c r="OHT146" s="207"/>
      <c r="OHU146" s="210"/>
      <c r="OHV146" s="207"/>
      <c r="OHW146" s="207"/>
      <c r="OHX146" s="207"/>
      <c r="OHY146" s="207"/>
      <c r="OHZ146" s="208"/>
      <c r="OIA146" s="207"/>
      <c r="OIB146" s="207"/>
      <c r="OIC146" s="207"/>
      <c r="OID146" s="207"/>
      <c r="OIE146" s="207"/>
      <c r="OIF146" s="207"/>
      <c r="OIG146" s="207"/>
      <c r="OIH146" s="207"/>
      <c r="OII146" s="207"/>
      <c r="OIJ146" s="207"/>
      <c r="OIK146" s="210"/>
      <c r="OIL146" s="207"/>
      <c r="OIM146" s="207"/>
      <c r="OIN146" s="207"/>
      <c r="OIO146" s="207"/>
      <c r="OIP146" s="208"/>
      <c r="OIQ146" s="207"/>
      <c r="OIR146" s="207"/>
      <c r="OIS146" s="207"/>
      <c r="OIT146" s="207"/>
      <c r="OIU146" s="207"/>
      <c r="OIV146" s="207"/>
      <c r="OIW146" s="207"/>
      <c r="OIX146" s="207"/>
      <c r="OIY146" s="207"/>
      <c r="OIZ146" s="207"/>
      <c r="OJA146" s="210"/>
      <c r="OJB146" s="207"/>
      <c r="OJC146" s="207"/>
      <c r="OJD146" s="207"/>
      <c r="OJE146" s="207"/>
      <c r="OJF146" s="208"/>
      <c r="OJG146" s="207"/>
      <c r="OJH146" s="207"/>
      <c r="OJI146" s="207"/>
      <c r="OJJ146" s="207"/>
      <c r="OJK146" s="207"/>
      <c r="OJL146" s="207"/>
      <c r="OJM146" s="207"/>
      <c r="OJN146" s="207"/>
      <c r="OJO146" s="207"/>
      <c r="OJP146" s="207"/>
      <c r="OJQ146" s="210"/>
      <c r="OJR146" s="207"/>
      <c r="OJS146" s="207"/>
      <c r="OJT146" s="207"/>
      <c r="OJU146" s="207"/>
      <c r="OJV146" s="208"/>
      <c r="OJW146" s="207"/>
      <c r="OJX146" s="207"/>
      <c r="OJY146" s="207"/>
      <c r="OJZ146" s="207"/>
      <c r="OKA146" s="207"/>
      <c r="OKB146" s="207"/>
      <c r="OKC146" s="207"/>
      <c r="OKD146" s="207"/>
      <c r="OKE146" s="207"/>
      <c r="OKF146" s="207"/>
      <c r="OKG146" s="210"/>
      <c r="OKH146" s="207"/>
      <c r="OKI146" s="207"/>
      <c r="OKJ146" s="207"/>
      <c r="OKK146" s="207"/>
      <c r="OKL146" s="208"/>
      <c r="OKM146" s="207"/>
      <c r="OKN146" s="207"/>
      <c r="OKO146" s="207"/>
      <c r="OKP146" s="207"/>
      <c r="OKQ146" s="207"/>
      <c r="OKR146" s="207"/>
      <c r="OKS146" s="207"/>
      <c r="OKT146" s="207"/>
      <c r="OKU146" s="207"/>
      <c r="OKV146" s="207"/>
      <c r="OKW146" s="210"/>
      <c r="OKX146" s="207"/>
      <c r="OKY146" s="207"/>
      <c r="OKZ146" s="207"/>
      <c r="OLA146" s="207"/>
      <c r="OLB146" s="208"/>
      <c r="OLC146" s="207"/>
      <c r="OLD146" s="207"/>
      <c r="OLE146" s="207"/>
      <c r="OLF146" s="207"/>
      <c r="OLG146" s="207"/>
      <c r="OLH146" s="207"/>
      <c r="OLI146" s="207"/>
      <c r="OLJ146" s="207"/>
      <c r="OLK146" s="207"/>
      <c r="OLL146" s="207"/>
      <c r="OLM146" s="210"/>
      <c r="OLN146" s="207"/>
      <c r="OLO146" s="207"/>
      <c r="OLP146" s="207"/>
      <c r="OLQ146" s="207"/>
      <c r="OLR146" s="208"/>
      <c r="OLS146" s="207"/>
      <c r="OLT146" s="207"/>
      <c r="OLU146" s="207"/>
      <c r="OLV146" s="207"/>
      <c r="OLW146" s="207"/>
      <c r="OLX146" s="207"/>
      <c r="OLY146" s="207"/>
      <c r="OLZ146" s="207"/>
      <c r="OMA146" s="207"/>
      <c r="OMB146" s="207"/>
      <c r="OMC146" s="210"/>
      <c r="OMD146" s="207"/>
      <c r="OME146" s="207"/>
      <c r="OMF146" s="207"/>
      <c r="OMG146" s="207"/>
      <c r="OMH146" s="208"/>
      <c r="OMI146" s="207"/>
      <c r="OMJ146" s="207"/>
      <c r="OMK146" s="207"/>
      <c r="OML146" s="207"/>
      <c r="OMM146" s="207"/>
      <c r="OMN146" s="207"/>
      <c r="OMO146" s="207"/>
      <c r="OMP146" s="207"/>
      <c r="OMQ146" s="207"/>
      <c r="OMR146" s="207"/>
      <c r="OMS146" s="210"/>
      <c r="OMT146" s="207"/>
      <c r="OMU146" s="207"/>
      <c r="OMV146" s="207"/>
      <c r="OMW146" s="207"/>
      <c r="OMX146" s="208"/>
      <c r="OMY146" s="207"/>
      <c r="OMZ146" s="207"/>
      <c r="ONA146" s="207"/>
      <c r="ONB146" s="207"/>
      <c r="ONC146" s="207"/>
      <c r="OND146" s="207"/>
      <c r="ONE146" s="207"/>
      <c r="ONF146" s="207"/>
      <c r="ONG146" s="207"/>
      <c r="ONH146" s="207"/>
      <c r="ONI146" s="210"/>
      <c r="ONJ146" s="207"/>
      <c r="ONK146" s="207"/>
      <c r="ONL146" s="207"/>
      <c r="ONM146" s="207"/>
      <c r="ONN146" s="208"/>
      <c r="ONO146" s="207"/>
      <c r="ONP146" s="207"/>
      <c r="ONQ146" s="207"/>
      <c r="ONR146" s="207"/>
      <c r="ONS146" s="207"/>
      <c r="ONT146" s="207"/>
      <c r="ONU146" s="207"/>
      <c r="ONV146" s="207"/>
      <c r="ONW146" s="207"/>
      <c r="ONX146" s="207"/>
      <c r="ONY146" s="210"/>
      <c r="ONZ146" s="207"/>
      <c r="OOA146" s="207"/>
      <c r="OOB146" s="207"/>
      <c r="OOC146" s="207"/>
      <c r="OOD146" s="208"/>
      <c r="OOE146" s="207"/>
      <c r="OOF146" s="207"/>
      <c r="OOG146" s="207"/>
      <c r="OOH146" s="207"/>
      <c r="OOI146" s="207"/>
      <c r="OOJ146" s="207"/>
      <c r="OOK146" s="207"/>
      <c r="OOL146" s="207"/>
      <c r="OOM146" s="207"/>
      <c r="OON146" s="207"/>
      <c r="OOO146" s="210"/>
      <c r="OOP146" s="207"/>
      <c r="OOQ146" s="207"/>
      <c r="OOR146" s="207"/>
      <c r="OOS146" s="207"/>
      <c r="OOT146" s="208"/>
      <c r="OOU146" s="207"/>
      <c r="OOV146" s="207"/>
      <c r="OOW146" s="207"/>
      <c r="OOX146" s="207"/>
      <c r="OOY146" s="207"/>
      <c r="OOZ146" s="207"/>
      <c r="OPA146" s="207"/>
      <c r="OPB146" s="207"/>
      <c r="OPC146" s="207"/>
      <c r="OPD146" s="207"/>
      <c r="OPE146" s="210"/>
      <c r="OPF146" s="207"/>
      <c r="OPG146" s="207"/>
      <c r="OPH146" s="207"/>
      <c r="OPI146" s="207"/>
      <c r="OPJ146" s="208"/>
      <c r="OPK146" s="207"/>
      <c r="OPL146" s="207"/>
      <c r="OPM146" s="207"/>
      <c r="OPN146" s="207"/>
      <c r="OPO146" s="207"/>
      <c r="OPP146" s="207"/>
      <c r="OPQ146" s="207"/>
      <c r="OPR146" s="207"/>
      <c r="OPS146" s="207"/>
      <c r="OPT146" s="207"/>
      <c r="OPU146" s="210"/>
      <c r="OPV146" s="207"/>
      <c r="OPW146" s="207"/>
      <c r="OPX146" s="207"/>
      <c r="OPY146" s="207"/>
      <c r="OPZ146" s="208"/>
      <c r="OQA146" s="207"/>
      <c r="OQB146" s="207"/>
      <c r="OQC146" s="207"/>
      <c r="OQD146" s="207"/>
      <c r="OQE146" s="207"/>
      <c r="OQF146" s="207"/>
      <c r="OQG146" s="207"/>
      <c r="OQH146" s="207"/>
      <c r="OQI146" s="207"/>
      <c r="OQJ146" s="207"/>
      <c r="OQK146" s="210"/>
      <c r="OQL146" s="207"/>
      <c r="OQM146" s="207"/>
      <c r="OQN146" s="207"/>
      <c r="OQO146" s="207"/>
      <c r="OQP146" s="208"/>
      <c r="OQQ146" s="207"/>
      <c r="OQR146" s="207"/>
      <c r="OQS146" s="207"/>
      <c r="OQT146" s="207"/>
      <c r="OQU146" s="207"/>
      <c r="OQV146" s="207"/>
      <c r="OQW146" s="207"/>
      <c r="OQX146" s="207"/>
      <c r="OQY146" s="207"/>
      <c r="OQZ146" s="207"/>
      <c r="ORA146" s="210"/>
      <c r="ORB146" s="207"/>
      <c r="ORC146" s="207"/>
      <c r="ORD146" s="207"/>
      <c r="ORE146" s="207"/>
      <c r="ORF146" s="208"/>
      <c r="ORG146" s="207"/>
      <c r="ORH146" s="207"/>
      <c r="ORI146" s="207"/>
      <c r="ORJ146" s="207"/>
      <c r="ORK146" s="207"/>
      <c r="ORL146" s="207"/>
      <c r="ORM146" s="207"/>
      <c r="ORN146" s="207"/>
      <c r="ORO146" s="207"/>
      <c r="ORP146" s="207"/>
      <c r="ORQ146" s="210"/>
      <c r="ORR146" s="207"/>
      <c r="ORS146" s="207"/>
      <c r="ORT146" s="207"/>
      <c r="ORU146" s="207"/>
      <c r="ORV146" s="208"/>
      <c r="ORW146" s="207"/>
      <c r="ORX146" s="207"/>
      <c r="ORY146" s="207"/>
      <c r="ORZ146" s="207"/>
      <c r="OSA146" s="207"/>
      <c r="OSB146" s="207"/>
      <c r="OSC146" s="207"/>
      <c r="OSD146" s="207"/>
      <c r="OSE146" s="207"/>
      <c r="OSF146" s="207"/>
      <c r="OSG146" s="210"/>
      <c r="OSH146" s="207"/>
      <c r="OSI146" s="207"/>
      <c r="OSJ146" s="207"/>
      <c r="OSK146" s="207"/>
      <c r="OSL146" s="208"/>
      <c r="OSM146" s="207"/>
      <c r="OSN146" s="207"/>
      <c r="OSO146" s="207"/>
      <c r="OSP146" s="207"/>
      <c r="OSQ146" s="207"/>
      <c r="OSR146" s="207"/>
      <c r="OSS146" s="207"/>
      <c r="OST146" s="207"/>
      <c r="OSU146" s="207"/>
      <c r="OSV146" s="207"/>
      <c r="OSW146" s="210"/>
      <c r="OSX146" s="207"/>
      <c r="OSY146" s="207"/>
      <c r="OSZ146" s="207"/>
      <c r="OTA146" s="207"/>
      <c r="OTB146" s="208"/>
      <c r="OTC146" s="207"/>
      <c r="OTD146" s="207"/>
      <c r="OTE146" s="207"/>
      <c r="OTF146" s="207"/>
      <c r="OTG146" s="207"/>
      <c r="OTH146" s="207"/>
      <c r="OTI146" s="207"/>
      <c r="OTJ146" s="207"/>
      <c r="OTK146" s="207"/>
      <c r="OTL146" s="207"/>
      <c r="OTM146" s="210"/>
      <c r="OTN146" s="207"/>
      <c r="OTO146" s="207"/>
      <c r="OTP146" s="207"/>
      <c r="OTQ146" s="207"/>
      <c r="OTR146" s="208"/>
      <c r="OTS146" s="207"/>
      <c r="OTT146" s="207"/>
      <c r="OTU146" s="207"/>
      <c r="OTV146" s="207"/>
      <c r="OTW146" s="207"/>
      <c r="OTX146" s="207"/>
      <c r="OTY146" s="207"/>
      <c r="OTZ146" s="207"/>
      <c r="OUA146" s="207"/>
      <c r="OUB146" s="207"/>
      <c r="OUC146" s="210"/>
      <c r="OUD146" s="207"/>
      <c r="OUE146" s="207"/>
      <c r="OUF146" s="207"/>
      <c r="OUG146" s="207"/>
      <c r="OUH146" s="208"/>
      <c r="OUI146" s="207"/>
      <c r="OUJ146" s="207"/>
      <c r="OUK146" s="207"/>
      <c r="OUL146" s="207"/>
      <c r="OUM146" s="207"/>
      <c r="OUN146" s="207"/>
      <c r="OUO146" s="207"/>
      <c r="OUP146" s="207"/>
      <c r="OUQ146" s="207"/>
      <c r="OUR146" s="207"/>
      <c r="OUS146" s="210"/>
      <c r="OUT146" s="207"/>
      <c r="OUU146" s="207"/>
      <c r="OUV146" s="207"/>
      <c r="OUW146" s="207"/>
      <c r="OUX146" s="208"/>
      <c r="OUY146" s="207"/>
      <c r="OUZ146" s="207"/>
      <c r="OVA146" s="207"/>
      <c r="OVB146" s="207"/>
      <c r="OVC146" s="207"/>
      <c r="OVD146" s="207"/>
      <c r="OVE146" s="207"/>
      <c r="OVF146" s="207"/>
      <c r="OVG146" s="207"/>
      <c r="OVH146" s="207"/>
      <c r="OVI146" s="210"/>
      <c r="OVJ146" s="207"/>
      <c r="OVK146" s="207"/>
      <c r="OVL146" s="207"/>
      <c r="OVM146" s="207"/>
      <c r="OVN146" s="208"/>
      <c r="OVO146" s="207"/>
      <c r="OVP146" s="207"/>
      <c r="OVQ146" s="207"/>
      <c r="OVR146" s="207"/>
      <c r="OVS146" s="207"/>
      <c r="OVT146" s="207"/>
      <c r="OVU146" s="207"/>
      <c r="OVV146" s="207"/>
      <c r="OVW146" s="207"/>
      <c r="OVX146" s="207"/>
      <c r="OVY146" s="210"/>
      <c r="OVZ146" s="207"/>
      <c r="OWA146" s="207"/>
      <c r="OWB146" s="207"/>
      <c r="OWC146" s="207"/>
      <c r="OWD146" s="208"/>
      <c r="OWE146" s="207"/>
      <c r="OWF146" s="207"/>
      <c r="OWG146" s="207"/>
      <c r="OWH146" s="207"/>
      <c r="OWI146" s="207"/>
      <c r="OWJ146" s="207"/>
      <c r="OWK146" s="207"/>
      <c r="OWL146" s="207"/>
      <c r="OWM146" s="207"/>
      <c r="OWN146" s="207"/>
      <c r="OWO146" s="210"/>
      <c r="OWP146" s="207"/>
      <c r="OWQ146" s="207"/>
      <c r="OWR146" s="207"/>
      <c r="OWS146" s="207"/>
      <c r="OWT146" s="208"/>
      <c r="OWU146" s="207"/>
      <c r="OWV146" s="207"/>
      <c r="OWW146" s="207"/>
      <c r="OWX146" s="207"/>
      <c r="OWY146" s="207"/>
      <c r="OWZ146" s="207"/>
      <c r="OXA146" s="207"/>
      <c r="OXB146" s="207"/>
      <c r="OXC146" s="207"/>
      <c r="OXD146" s="207"/>
      <c r="OXE146" s="210"/>
      <c r="OXF146" s="207"/>
      <c r="OXG146" s="207"/>
      <c r="OXH146" s="207"/>
      <c r="OXI146" s="207"/>
      <c r="OXJ146" s="208"/>
      <c r="OXK146" s="207"/>
      <c r="OXL146" s="207"/>
      <c r="OXM146" s="207"/>
      <c r="OXN146" s="207"/>
      <c r="OXO146" s="207"/>
      <c r="OXP146" s="207"/>
      <c r="OXQ146" s="207"/>
      <c r="OXR146" s="207"/>
      <c r="OXS146" s="207"/>
      <c r="OXT146" s="207"/>
      <c r="OXU146" s="210"/>
      <c r="OXV146" s="207"/>
      <c r="OXW146" s="207"/>
      <c r="OXX146" s="207"/>
      <c r="OXY146" s="207"/>
      <c r="OXZ146" s="208"/>
      <c r="OYA146" s="207"/>
      <c r="OYB146" s="207"/>
      <c r="OYC146" s="207"/>
      <c r="OYD146" s="207"/>
      <c r="OYE146" s="207"/>
      <c r="OYF146" s="207"/>
      <c r="OYG146" s="207"/>
      <c r="OYH146" s="207"/>
      <c r="OYI146" s="207"/>
      <c r="OYJ146" s="207"/>
      <c r="OYK146" s="210"/>
      <c r="OYL146" s="207"/>
      <c r="OYM146" s="207"/>
      <c r="OYN146" s="207"/>
      <c r="OYO146" s="207"/>
      <c r="OYP146" s="208"/>
      <c r="OYQ146" s="207"/>
      <c r="OYR146" s="207"/>
      <c r="OYS146" s="207"/>
      <c r="OYT146" s="207"/>
      <c r="OYU146" s="207"/>
      <c r="OYV146" s="207"/>
      <c r="OYW146" s="207"/>
      <c r="OYX146" s="207"/>
      <c r="OYY146" s="207"/>
      <c r="OYZ146" s="207"/>
      <c r="OZA146" s="210"/>
      <c r="OZB146" s="207"/>
      <c r="OZC146" s="207"/>
      <c r="OZD146" s="207"/>
      <c r="OZE146" s="207"/>
      <c r="OZF146" s="208"/>
      <c r="OZG146" s="207"/>
      <c r="OZH146" s="207"/>
      <c r="OZI146" s="207"/>
      <c r="OZJ146" s="207"/>
      <c r="OZK146" s="207"/>
      <c r="OZL146" s="207"/>
      <c r="OZM146" s="207"/>
      <c r="OZN146" s="207"/>
      <c r="OZO146" s="207"/>
      <c r="OZP146" s="207"/>
      <c r="OZQ146" s="210"/>
      <c r="OZR146" s="207"/>
      <c r="OZS146" s="207"/>
      <c r="OZT146" s="207"/>
      <c r="OZU146" s="207"/>
      <c r="OZV146" s="208"/>
      <c r="OZW146" s="207"/>
      <c r="OZX146" s="207"/>
      <c r="OZY146" s="207"/>
      <c r="OZZ146" s="207"/>
      <c r="PAA146" s="207"/>
      <c r="PAB146" s="207"/>
      <c r="PAC146" s="207"/>
      <c r="PAD146" s="207"/>
      <c r="PAE146" s="207"/>
      <c r="PAF146" s="207"/>
      <c r="PAG146" s="210"/>
      <c r="PAH146" s="207"/>
      <c r="PAI146" s="207"/>
      <c r="PAJ146" s="207"/>
      <c r="PAK146" s="207"/>
      <c r="PAL146" s="208"/>
      <c r="PAM146" s="207"/>
      <c r="PAN146" s="207"/>
      <c r="PAO146" s="207"/>
      <c r="PAP146" s="207"/>
      <c r="PAQ146" s="207"/>
      <c r="PAR146" s="207"/>
      <c r="PAS146" s="207"/>
      <c r="PAT146" s="207"/>
      <c r="PAU146" s="207"/>
      <c r="PAV146" s="207"/>
      <c r="PAW146" s="210"/>
      <c r="PAX146" s="207"/>
      <c r="PAY146" s="207"/>
      <c r="PAZ146" s="207"/>
      <c r="PBA146" s="207"/>
      <c r="PBB146" s="208"/>
      <c r="PBC146" s="207"/>
      <c r="PBD146" s="207"/>
      <c r="PBE146" s="207"/>
      <c r="PBF146" s="207"/>
      <c r="PBG146" s="207"/>
      <c r="PBH146" s="207"/>
      <c r="PBI146" s="207"/>
      <c r="PBJ146" s="207"/>
      <c r="PBK146" s="207"/>
      <c r="PBL146" s="207"/>
      <c r="PBM146" s="210"/>
      <c r="PBN146" s="207"/>
      <c r="PBO146" s="207"/>
      <c r="PBP146" s="207"/>
      <c r="PBQ146" s="207"/>
      <c r="PBR146" s="208"/>
      <c r="PBS146" s="207"/>
      <c r="PBT146" s="207"/>
      <c r="PBU146" s="207"/>
      <c r="PBV146" s="207"/>
      <c r="PBW146" s="207"/>
      <c r="PBX146" s="207"/>
      <c r="PBY146" s="207"/>
      <c r="PBZ146" s="207"/>
      <c r="PCA146" s="207"/>
      <c r="PCB146" s="207"/>
      <c r="PCC146" s="210"/>
      <c r="PCD146" s="207"/>
      <c r="PCE146" s="207"/>
      <c r="PCF146" s="207"/>
      <c r="PCG146" s="207"/>
      <c r="PCH146" s="208"/>
      <c r="PCI146" s="207"/>
      <c r="PCJ146" s="207"/>
      <c r="PCK146" s="207"/>
      <c r="PCL146" s="207"/>
      <c r="PCM146" s="207"/>
      <c r="PCN146" s="207"/>
      <c r="PCO146" s="207"/>
      <c r="PCP146" s="207"/>
      <c r="PCQ146" s="207"/>
      <c r="PCR146" s="207"/>
      <c r="PCS146" s="210"/>
      <c r="PCT146" s="207"/>
      <c r="PCU146" s="207"/>
      <c r="PCV146" s="207"/>
      <c r="PCW146" s="207"/>
      <c r="PCX146" s="208"/>
      <c r="PCY146" s="207"/>
      <c r="PCZ146" s="207"/>
      <c r="PDA146" s="207"/>
      <c r="PDB146" s="207"/>
      <c r="PDC146" s="207"/>
      <c r="PDD146" s="207"/>
      <c r="PDE146" s="207"/>
      <c r="PDF146" s="207"/>
      <c r="PDG146" s="207"/>
      <c r="PDH146" s="207"/>
      <c r="PDI146" s="210"/>
      <c r="PDJ146" s="207"/>
      <c r="PDK146" s="207"/>
      <c r="PDL146" s="207"/>
      <c r="PDM146" s="207"/>
      <c r="PDN146" s="208"/>
      <c r="PDO146" s="207"/>
      <c r="PDP146" s="207"/>
      <c r="PDQ146" s="207"/>
      <c r="PDR146" s="207"/>
      <c r="PDS146" s="207"/>
      <c r="PDT146" s="207"/>
      <c r="PDU146" s="207"/>
      <c r="PDV146" s="207"/>
      <c r="PDW146" s="207"/>
      <c r="PDX146" s="207"/>
      <c r="PDY146" s="210"/>
      <c r="PDZ146" s="207"/>
      <c r="PEA146" s="207"/>
      <c r="PEB146" s="207"/>
      <c r="PEC146" s="207"/>
      <c r="PED146" s="208"/>
      <c r="PEE146" s="207"/>
      <c r="PEF146" s="207"/>
      <c r="PEG146" s="207"/>
      <c r="PEH146" s="207"/>
      <c r="PEI146" s="207"/>
      <c r="PEJ146" s="207"/>
      <c r="PEK146" s="207"/>
      <c r="PEL146" s="207"/>
      <c r="PEM146" s="207"/>
      <c r="PEN146" s="207"/>
      <c r="PEO146" s="210"/>
      <c r="PEP146" s="207"/>
      <c r="PEQ146" s="207"/>
      <c r="PER146" s="207"/>
      <c r="PES146" s="207"/>
      <c r="PET146" s="208"/>
      <c r="PEU146" s="207"/>
      <c r="PEV146" s="207"/>
      <c r="PEW146" s="207"/>
      <c r="PEX146" s="207"/>
      <c r="PEY146" s="207"/>
      <c r="PEZ146" s="207"/>
      <c r="PFA146" s="207"/>
      <c r="PFB146" s="207"/>
      <c r="PFC146" s="207"/>
      <c r="PFD146" s="207"/>
      <c r="PFE146" s="210"/>
      <c r="PFF146" s="207"/>
      <c r="PFG146" s="207"/>
      <c r="PFH146" s="207"/>
      <c r="PFI146" s="207"/>
      <c r="PFJ146" s="208"/>
      <c r="PFK146" s="207"/>
      <c r="PFL146" s="207"/>
      <c r="PFM146" s="207"/>
      <c r="PFN146" s="207"/>
      <c r="PFO146" s="207"/>
      <c r="PFP146" s="207"/>
      <c r="PFQ146" s="207"/>
      <c r="PFR146" s="207"/>
      <c r="PFS146" s="207"/>
      <c r="PFT146" s="207"/>
      <c r="PFU146" s="210"/>
      <c r="PFV146" s="207"/>
      <c r="PFW146" s="207"/>
      <c r="PFX146" s="207"/>
      <c r="PFY146" s="207"/>
      <c r="PFZ146" s="208"/>
      <c r="PGA146" s="207"/>
      <c r="PGB146" s="207"/>
      <c r="PGC146" s="207"/>
      <c r="PGD146" s="207"/>
      <c r="PGE146" s="207"/>
      <c r="PGF146" s="207"/>
      <c r="PGG146" s="207"/>
      <c r="PGH146" s="207"/>
      <c r="PGI146" s="207"/>
      <c r="PGJ146" s="207"/>
      <c r="PGK146" s="210"/>
      <c r="PGL146" s="207"/>
      <c r="PGM146" s="207"/>
      <c r="PGN146" s="207"/>
      <c r="PGO146" s="207"/>
      <c r="PGP146" s="208"/>
      <c r="PGQ146" s="207"/>
      <c r="PGR146" s="207"/>
      <c r="PGS146" s="207"/>
      <c r="PGT146" s="207"/>
      <c r="PGU146" s="207"/>
      <c r="PGV146" s="207"/>
      <c r="PGW146" s="207"/>
      <c r="PGX146" s="207"/>
      <c r="PGY146" s="207"/>
      <c r="PGZ146" s="207"/>
      <c r="PHA146" s="210"/>
      <c r="PHB146" s="207"/>
      <c r="PHC146" s="207"/>
      <c r="PHD146" s="207"/>
      <c r="PHE146" s="207"/>
      <c r="PHF146" s="208"/>
      <c r="PHG146" s="207"/>
      <c r="PHH146" s="207"/>
      <c r="PHI146" s="207"/>
      <c r="PHJ146" s="207"/>
      <c r="PHK146" s="207"/>
      <c r="PHL146" s="207"/>
      <c r="PHM146" s="207"/>
      <c r="PHN146" s="207"/>
      <c r="PHO146" s="207"/>
      <c r="PHP146" s="207"/>
      <c r="PHQ146" s="210"/>
      <c r="PHR146" s="207"/>
      <c r="PHS146" s="207"/>
      <c r="PHT146" s="207"/>
      <c r="PHU146" s="207"/>
      <c r="PHV146" s="208"/>
      <c r="PHW146" s="207"/>
      <c r="PHX146" s="207"/>
      <c r="PHY146" s="207"/>
      <c r="PHZ146" s="207"/>
      <c r="PIA146" s="207"/>
      <c r="PIB146" s="207"/>
      <c r="PIC146" s="207"/>
      <c r="PID146" s="207"/>
      <c r="PIE146" s="207"/>
      <c r="PIF146" s="207"/>
      <c r="PIG146" s="210"/>
      <c r="PIH146" s="207"/>
      <c r="PII146" s="207"/>
      <c r="PIJ146" s="207"/>
      <c r="PIK146" s="207"/>
      <c r="PIL146" s="208"/>
      <c r="PIM146" s="207"/>
      <c r="PIN146" s="207"/>
      <c r="PIO146" s="207"/>
      <c r="PIP146" s="207"/>
      <c r="PIQ146" s="207"/>
      <c r="PIR146" s="207"/>
      <c r="PIS146" s="207"/>
      <c r="PIT146" s="207"/>
      <c r="PIU146" s="207"/>
      <c r="PIV146" s="207"/>
      <c r="PIW146" s="210"/>
      <c r="PIX146" s="207"/>
      <c r="PIY146" s="207"/>
      <c r="PIZ146" s="207"/>
      <c r="PJA146" s="207"/>
      <c r="PJB146" s="208"/>
      <c r="PJC146" s="207"/>
      <c r="PJD146" s="207"/>
      <c r="PJE146" s="207"/>
      <c r="PJF146" s="207"/>
      <c r="PJG146" s="207"/>
      <c r="PJH146" s="207"/>
      <c r="PJI146" s="207"/>
      <c r="PJJ146" s="207"/>
      <c r="PJK146" s="207"/>
      <c r="PJL146" s="207"/>
      <c r="PJM146" s="210"/>
      <c r="PJN146" s="207"/>
      <c r="PJO146" s="207"/>
      <c r="PJP146" s="207"/>
      <c r="PJQ146" s="207"/>
      <c r="PJR146" s="208"/>
      <c r="PJS146" s="207"/>
      <c r="PJT146" s="207"/>
      <c r="PJU146" s="207"/>
      <c r="PJV146" s="207"/>
      <c r="PJW146" s="207"/>
      <c r="PJX146" s="207"/>
      <c r="PJY146" s="207"/>
      <c r="PJZ146" s="207"/>
      <c r="PKA146" s="207"/>
      <c r="PKB146" s="207"/>
      <c r="PKC146" s="210"/>
      <c r="PKD146" s="207"/>
      <c r="PKE146" s="207"/>
      <c r="PKF146" s="207"/>
      <c r="PKG146" s="207"/>
      <c r="PKH146" s="208"/>
      <c r="PKI146" s="207"/>
      <c r="PKJ146" s="207"/>
      <c r="PKK146" s="207"/>
      <c r="PKL146" s="207"/>
      <c r="PKM146" s="207"/>
      <c r="PKN146" s="207"/>
      <c r="PKO146" s="207"/>
      <c r="PKP146" s="207"/>
      <c r="PKQ146" s="207"/>
      <c r="PKR146" s="207"/>
      <c r="PKS146" s="210"/>
      <c r="PKT146" s="207"/>
      <c r="PKU146" s="207"/>
      <c r="PKV146" s="207"/>
      <c r="PKW146" s="207"/>
      <c r="PKX146" s="208"/>
      <c r="PKY146" s="207"/>
      <c r="PKZ146" s="207"/>
      <c r="PLA146" s="207"/>
      <c r="PLB146" s="207"/>
      <c r="PLC146" s="207"/>
      <c r="PLD146" s="207"/>
      <c r="PLE146" s="207"/>
      <c r="PLF146" s="207"/>
      <c r="PLG146" s="207"/>
      <c r="PLH146" s="207"/>
      <c r="PLI146" s="210"/>
      <c r="PLJ146" s="207"/>
      <c r="PLK146" s="207"/>
      <c r="PLL146" s="207"/>
      <c r="PLM146" s="207"/>
      <c r="PLN146" s="208"/>
      <c r="PLO146" s="207"/>
      <c r="PLP146" s="207"/>
      <c r="PLQ146" s="207"/>
      <c r="PLR146" s="207"/>
      <c r="PLS146" s="207"/>
      <c r="PLT146" s="207"/>
      <c r="PLU146" s="207"/>
      <c r="PLV146" s="207"/>
      <c r="PLW146" s="207"/>
      <c r="PLX146" s="207"/>
      <c r="PLY146" s="210"/>
      <c r="PLZ146" s="207"/>
      <c r="PMA146" s="207"/>
      <c r="PMB146" s="207"/>
      <c r="PMC146" s="207"/>
      <c r="PMD146" s="208"/>
      <c r="PME146" s="207"/>
      <c r="PMF146" s="207"/>
      <c r="PMG146" s="207"/>
      <c r="PMH146" s="207"/>
      <c r="PMI146" s="207"/>
      <c r="PMJ146" s="207"/>
      <c r="PMK146" s="207"/>
      <c r="PML146" s="207"/>
      <c r="PMM146" s="207"/>
      <c r="PMN146" s="207"/>
      <c r="PMO146" s="210"/>
      <c r="PMP146" s="207"/>
      <c r="PMQ146" s="207"/>
      <c r="PMR146" s="207"/>
      <c r="PMS146" s="207"/>
      <c r="PMT146" s="208"/>
      <c r="PMU146" s="207"/>
      <c r="PMV146" s="207"/>
      <c r="PMW146" s="207"/>
      <c r="PMX146" s="207"/>
      <c r="PMY146" s="207"/>
      <c r="PMZ146" s="207"/>
      <c r="PNA146" s="207"/>
      <c r="PNB146" s="207"/>
      <c r="PNC146" s="207"/>
      <c r="PND146" s="207"/>
      <c r="PNE146" s="210"/>
      <c r="PNF146" s="207"/>
      <c r="PNG146" s="207"/>
      <c r="PNH146" s="207"/>
      <c r="PNI146" s="207"/>
      <c r="PNJ146" s="208"/>
      <c r="PNK146" s="207"/>
      <c r="PNL146" s="207"/>
      <c r="PNM146" s="207"/>
      <c r="PNN146" s="207"/>
      <c r="PNO146" s="207"/>
      <c r="PNP146" s="207"/>
      <c r="PNQ146" s="207"/>
      <c r="PNR146" s="207"/>
      <c r="PNS146" s="207"/>
      <c r="PNT146" s="207"/>
      <c r="PNU146" s="210"/>
      <c r="PNV146" s="207"/>
      <c r="PNW146" s="207"/>
      <c r="PNX146" s="207"/>
      <c r="PNY146" s="207"/>
      <c r="PNZ146" s="208"/>
      <c r="POA146" s="207"/>
      <c r="POB146" s="207"/>
      <c r="POC146" s="207"/>
      <c r="POD146" s="207"/>
      <c r="POE146" s="207"/>
      <c r="POF146" s="207"/>
      <c r="POG146" s="207"/>
      <c r="POH146" s="207"/>
      <c r="POI146" s="207"/>
      <c r="POJ146" s="207"/>
      <c r="POK146" s="210"/>
      <c r="POL146" s="207"/>
      <c r="POM146" s="207"/>
      <c r="PON146" s="207"/>
      <c r="POO146" s="207"/>
      <c r="POP146" s="208"/>
      <c r="POQ146" s="207"/>
      <c r="POR146" s="207"/>
      <c r="POS146" s="207"/>
      <c r="POT146" s="207"/>
      <c r="POU146" s="207"/>
      <c r="POV146" s="207"/>
      <c r="POW146" s="207"/>
      <c r="POX146" s="207"/>
      <c r="POY146" s="207"/>
      <c r="POZ146" s="207"/>
      <c r="PPA146" s="210"/>
      <c r="PPB146" s="207"/>
      <c r="PPC146" s="207"/>
      <c r="PPD146" s="207"/>
      <c r="PPE146" s="207"/>
      <c r="PPF146" s="208"/>
      <c r="PPG146" s="207"/>
      <c r="PPH146" s="207"/>
      <c r="PPI146" s="207"/>
      <c r="PPJ146" s="207"/>
      <c r="PPK146" s="207"/>
      <c r="PPL146" s="207"/>
      <c r="PPM146" s="207"/>
      <c r="PPN146" s="207"/>
      <c r="PPO146" s="207"/>
      <c r="PPP146" s="207"/>
      <c r="PPQ146" s="210"/>
      <c r="PPR146" s="207"/>
      <c r="PPS146" s="207"/>
      <c r="PPT146" s="207"/>
      <c r="PPU146" s="207"/>
      <c r="PPV146" s="208"/>
      <c r="PPW146" s="207"/>
      <c r="PPX146" s="207"/>
      <c r="PPY146" s="207"/>
      <c r="PPZ146" s="207"/>
      <c r="PQA146" s="207"/>
      <c r="PQB146" s="207"/>
      <c r="PQC146" s="207"/>
      <c r="PQD146" s="207"/>
      <c r="PQE146" s="207"/>
      <c r="PQF146" s="207"/>
      <c r="PQG146" s="210"/>
      <c r="PQH146" s="207"/>
      <c r="PQI146" s="207"/>
      <c r="PQJ146" s="207"/>
      <c r="PQK146" s="207"/>
      <c r="PQL146" s="208"/>
      <c r="PQM146" s="207"/>
      <c r="PQN146" s="207"/>
      <c r="PQO146" s="207"/>
      <c r="PQP146" s="207"/>
      <c r="PQQ146" s="207"/>
      <c r="PQR146" s="207"/>
      <c r="PQS146" s="207"/>
      <c r="PQT146" s="207"/>
      <c r="PQU146" s="207"/>
      <c r="PQV146" s="207"/>
      <c r="PQW146" s="210"/>
      <c r="PQX146" s="207"/>
      <c r="PQY146" s="207"/>
      <c r="PQZ146" s="207"/>
      <c r="PRA146" s="207"/>
      <c r="PRB146" s="208"/>
      <c r="PRC146" s="207"/>
      <c r="PRD146" s="207"/>
      <c r="PRE146" s="207"/>
      <c r="PRF146" s="207"/>
      <c r="PRG146" s="207"/>
      <c r="PRH146" s="207"/>
      <c r="PRI146" s="207"/>
      <c r="PRJ146" s="207"/>
      <c r="PRK146" s="207"/>
      <c r="PRL146" s="207"/>
      <c r="PRM146" s="210"/>
      <c r="PRN146" s="207"/>
      <c r="PRO146" s="207"/>
      <c r="PRP146" s="207"/>
      <c r="PRQ146" s="207"/>
      <c r="PRR146" s="208"/>
      <c r="PRS146" s="207"/>
      <c r="PRT146" s="207"/>
      <c r="PRU146" s="207"/>
      <c r="PRV146" s="207"/>
      <c r="PRW146" s="207"/>
      <c r="PRX146" s="207"/>
      <c r="PRY146" s="207"/>
      <c r="PRZ146" s="207"/>
      <c r="PSA146" s="207"/>
      <c r="PSB146" s="207"/>
      <c r="PSC146" s="210"/>
      <c r="PSD146" s="207"/>
      <c r="PSE146" s="207"/>
      <c r="PSF146" s="207"/>
      <c r="PSG146" s="207"/>
      <c r="PSH146" s="208"/>
      <c r="PSI146" s="207"/>
      <c r="PSJ146" s="207"/>
      <c r="PSK146" s="207"/>
      <c r="PSL146" s="207"/>
      <c r="PSM146" s="207"/>
      <c r="PSN146" s="207"/>
      <c r="PSO146" s="207"/>
      <c r="PSP146" s="207"/>
      <c r="PSQ146" s="207"/>
      <c r="PSR146" s="207"/>
      <c r="PSS146" s="210"/>
      <c r="PST146" s="207"/>
      <c r="PSU146" s="207"/>
      <c r="PSV146" s="207"/>
      <c r="PSW146" s="207"/>
      <c r="PSX146" s="208"/>
      <c r="PSY146" s="207"/>
      <c r="PSZ146" s="207"/>
      <c r="PTA146" s="207"/>
      <c r="PTB146" s="207"/>
      <c r="PTC146" s="207"/>
      <c r="PTD146" s="207"/>
      <c r="PTE146" s="207"/>
      <c r="PTF146" s="207"/>
      <c r="PTG146" s="207"/>
      <c r="PTH146" s="207"/>
      <c r="PTI146" s="210"/>
      <c r="PTJ146" s="207"/>
      <c r="PTK146" s="207"/>
      <c r="PTL146" s="207"/>
      <c r="PTM146" s="207"/>
      <c r="PTN146" s="208"/>
      <c r="PTO146" s="207"/>
      <c r="PTP146" s="207"/>
      <c r="PTQ146" s="207"/>
      <c r="PTR146" s="207"/>
      <c r="PTS146" s="207"/>
      <c r="PTT146" s="207"/>
      <c r="PTU146" s="207"/>
      <c r="PTV146" s="207"/>
      <c r="PTW146" s="207"/>
      <c r="PTX146" s="207"/>
      <c r="PTY146" s="210"/>
      <c r="PTZ146" s="207"/>
      <c r="PUA146" s="207"/>
      <c r="PUB146" s="207"/>
      <c r="PUC146" s="207"/>
      <c r="PUD146" s="208"/>
      <c r="PUE146" s="207"/>
      <c r="PUF146" s="207"/>
      <c r="PUG146" s="207"/>
      <c r="PUH146" s="207"/>
      <c r="PUI146" s="207"/>
      <c r="PUJ146" s="207"/>
      <c r="PUK146" s="207"/>
      <c r="PUL146" s="207"/>
      <c r="PUM146" s="207"/>
      <c r="PUN146" s="207"/>
      <c r="PUO146" s="210"/>
      <c r="PUP146" s="207"/>
      <c r="PUQ146" s="207"/>
      <c r="PUR146" s="207"/>
      <c r="PUS146" s="207"/>
      <c r="PUT146" s="208"/>
      <c r="PUU146" s="207"/>
      <c r="PUV146" s="207"/>
      <c r="PUW146" s="207"/>
      <c r="PUX146" s="207"/>
      <c r="PUY146" s="207"/>
      <c r="PUZ146" s="207"/>
      <c r="PVA146" s="207"/>
      <c r="PVB146" s="207"/>
      <c r="PVC146" s="207"/>
      <c r="PVD146" s="207"/>
      <c r="PVE146" s="210"/>
      <c r="PVF146" s="207"/>
      <c r="PVG146" s="207"/>
      <c r="PVH146" s="207"/>
      <c r="PVI146" s="207"/>
      <c r="PVJ146" s="208"/>
      <c r="PVK146" s="207"/>
      <c r="PVL146" s="207"/>
      <c r="PVM146" s="207"/>
      <c r="PVN146" s="207"/>
      <c r="PVO146" s="207"/>
      <c r="PVP146" s="207"/>
      <c r="PVQ146" s="207"/>
      <c r="PVR146" s="207"/>
      <c r="PVS146" s="207"/>
      <c r="PVT146" s="207"/>
      <c r="PVU146" s="210"/>
      <c r="PVV146" s="207"/>
      <c r="PVW146" s="207"/>
      <c r="PVX146" s="207"/>
      <c r="PVY146" s="207"/>
      <c r="PVZ146" s="208"/>
      <c r="PWA146" s="207"/>
      <c r="PWB146" s="207"/>
      <c r="PWC146" s="207"/>
      <c r="PWD146" s="207"/>
      <c r="PWE146" s="207"/>
      <c r="PWF146" s="207"/>
      <c r="PWG146" s="207"/>
      <c r="PWH146" s="207"/>
      <c r="PWI146" s="207"/>
      <c r="PWJ146" s="207"/>
      <c r="PWK146" s="210"/>
      <c r="PWL146" s="207"/>
      <c r="PWM146" s="207"/>
      <c r="PWN146" s="207"/>
      <c r="PWO146" s="207"/>
      <c r="PWP146" s="208"/>
      <c r="PWQ146" s="207"/>
      <c r="PWR146" s="207"/>
      <c r="PWS146" s="207"/>
      <c r="PWT146" s="207"/>
      <c r="PWU146" s="207"/>
      <c r="PWV146" s="207"/>
      <c r="PWW146" s="207"/>
      <c r="PWX146" s="207"/>
      <c r="PWY146" s="207"/>
      <c r="PWZ146" s="207"/>
      <c r="PXA146" s="210"/>
      <c r="PXB146" s="207"/>
      <c r="PXC146" s="207"/>
      <c r="PXD146" s="207"/>
      <c r="PXE146" s="207"/>
      <c r="PXF146" s="208"/>
      <c r="PXG146" s="207"/>
      <c r="PXH146" s="207"/>
      <c r="PXI146" s="207"/>
      <c r="PXJ146" s="207"/>
      <c r="PXK146" s="207"/>
      <c r="PXL146" s="207"/>
      <c r="PXM146" s="207"/>
      <c r="PXN146" s="207"/>
      <c r="PXO146" s="207"/>
      <c r="PXP146" s="207"/>
      <c r="PXQ146" s="210"/>
      <c r="PXR146" s="207"/>
      <c r="PXS146" s="207"/>
      <c r="PXT146" s="207"/>
      <c r="PXU146" s="207"/>
      <c r="PXV146" s="208"/>
      <c r="PXW146" s="207"/>
      <c r="PXX146" s="207"/>
      <c r="PXY146" s="207"/>
      <c r="PXZ146" s="207"/>
      <c r="PYA146" s="207"/>
      <c r="PYB146" s="207"/>
      <c r="PYC146" s="207"/>
      <c r="PYD146" s="207"/>
      <c r="PYE146" s="207"/>
      <c r="PYF146" s="207"/>
      <c r="PYG146" s="210"/>
      <c r="PYH146" s="207"/>
      <c r="PYI146" s="207"/>
      <c r="PYJ146" s="207"/>
      <c r="PYK146" s="207"/>
      <c r="PYL146" s="208"/>
      <c r="PYM146" s="207"/>
      <c r="PYN146" s="207"/>
      <c r="PYO146" s="207"/>
      <c r="PYP146" s="207"/>
      <c r="PYQ146" s="207"/>
      <c r="PYR146" s="207"/>
      <c r="PYS146" s="207"/>
      <c r="PYT146" s="207"/>
      <c r="PYU146" s="207"/>
      <c r="PYV146" s="207"/>
      <c r="PYW146" s="210"/>
      <c r="PYX146" s="207"/>
      <c r="PYY146" s="207"/>
      <c r="PYZ146" s="207"/>
      <c r="PZA146" s="207"/>
      <c r="PZB146" s="208"/>
      <c r="PZC146" s="207"/>
      <c r="PZD146" s="207"/>
      <c r="PZE146" s="207"/>
      <c r="PZF146" s="207"/>
      <c r="PZG146" s="207"/>
      <c r="PZH146" s="207"/>
      <c r="PZI146" s="207"/>
      <c r="PZJ146" s="207"/>
      <c r="PZK146" s="207"/>
      <c r="PZL146" s="207"/>
      <c r="PZM146" s="210"/>
      <c r="PZN146" s="207"/>
      <c r="PZO146" s="207"/>
      <c r="PZP146" s="207"/>
      <c r="PZQ146" s="207"/>
      <c r="PZR146" s="208"/>
      <c r="PZS146" s="207"/>
      <c r="PZT146" s="207"/>
      <c r="PZU146" s="207"/>
      <c r="PZV146" s="207"/>
      <c r="PZW146" s="207"/>
      <c r="PZX146" s="207"/>
      <c r="PZY146" s="207"/>
      <c r="PZZ146" s="207"/>
      <c r="QAA146" s="207"/>
      <c r="QAB146" s="207"/>
      <c r="QAC146" s="210"/>
      <c r="QAD146" s="207"/>
      <c r="QAE146" s="207"/>
      <c r="QAF146" s="207"/>
      <c r="QAG146" s="207"/>
      <c r="QAH146" s="208"/>
      <c r="QAI146" s="207"/>
      <c r="QAJ146" s="207"/>
      <c r="QAK146" s="207"/>
      <c r="QAL146" s="207"/>
      <c r="QAM146" s="207"/>
      <c r="QAN146" s="207"/>
      <c r="QAO146" s="207"/>
      <c r="QAP146" s="207"/>
      <c r="QAQ146" s="207"/>
      <c r="QAR146" s="207"/>
      <c r="QAS146" s="210"/>
      <c r="QAT146" s="207"/>
      <c r="QAU146" s="207"/>
      <c r="QAV146" s="207"/>
      <c r="QAW146" s="207"/>
      <c r="QAX146" s="208"/>
      <c r="QAY146" s="207"/>
      <c r="QAZ146" s="207"/>
      <c r="QBA146" s="207"/>
      <c r="QBB146" s="207"/>
      <c r="QBC146" s="207"/>
      <c r="QBD146" s="207"/>
      <c r="QBE146" s="207"/>
      <c r="QBF146" s="207"/>
      <c r="QBG146" s="207"/>
      <c r="QBH146" s="207"/>
      <c r="QBI146" s="210"/>
      <c r="QBJ146" s="207"/>
      <c r="QBK146" s="207"/>
      <c r="QBL146" s="207"/>
      <c r="QBM146" s="207"/>
      <c r="QBN146" s="208"/>
      <c r="QBO146" s="207"/>
      <c r="QBP146" s="207"/>
      <c r="QBQ146" s="207"/>
      <c r="QBR146" s="207"/>
      <c r="QBS146" s="207"/>
      <c r="QBT146" s="207"/>
      <c r="QBU146" s="207"/>
      <c r="QBV146" s="207"/>
      <c r="QBW146" s="207"/>
      <c r="QBX146" s="207"/>
      <c r="QBY146" s="210"/>
      <c r="QBZ146" s="207"/>
      <c r="QCA146" s="207"/>
      <c r="QCB146" s="207"/>
      <c r="QCC146" s="207"/>
      <c r="QCD146" s="208"/>
      <c r="QCE146" s="207"/>
      <c r="QCF146" s="207"/>
      <c r="QCG146" s="207"/>
      <c r="QCH146" s="207"/>
      <c r="QCI146" s="207"/>
      <c r="QCJ146" s="207"/>
      <c r="QCK146" s="207"/>
      <c r="QCL146" s="207"/>
      <c r="QCM146" s="207"/>
      <c r="QCN146" s="207"/>
      <c r="QCO146" s="210"/>
      <c r="QCP146" s="207"/>
      <c r="QCQ146" s="207"/>
      <c r="QCR146" s="207"/>
      <c r="QCS146" s="207"/>
      <c r="QCT146" s="208"/>
      <c r="QCU146" s="207"/>
      <c r="QCV146" s="207"/>
      <c r="QCW146" s="207"/>
      <c r="QCX146" s="207"/>
      <c r="QCY146" s="207"/>
      <c r="QCZ146" s="207"/>
      <c r="QDA146" s="207"/>
      <c r="QDB146" s="207"/>
      <c r="QDC146" s="207"/>
      <c r="QDD146" s="207"/>
      <c r="QDE146" s="210"/>
      <c r="QDF146" s="207"/>
      <c r="QDG146" s="207"/>
      <c r="QDH146" s="207"/>
      <c r="QDI146" s="207"/>
      <c r="QDJ146" s="208"/>
      <c r="QDK146" s="207"/>
      <c r="QDL146" s="207"/>
      <c r="QDM146" s="207"/>
      <c r="QDN146" s="207"/>
      <c r="QDO146" s="207"/>
      <c r="QDP146" s="207"/>
      <c r="QDQ146" s="207"/>
      <c r="QDR146" s="207"/>
      <c r="QDS146" s="207"/>
      <c r="QDT146" s="207"/>
      <c r="QDU146" s="210"/>
      <c r="QDV146" s="207"/>
      <c r="QDW146" s="207"/>
      <c r="QDX146" s="207"/>
      <c r="QDY146" s="207"/>
      <c r="QDZ146" s="208"/>
      <c r="QEA146" s="207"/>
      <c r="QEB146" s="207"/>
      <c r="QEC146" s="207"/>
      <c r="QED146" s="207"/>
      <c r="QEE146" s="207"/>
      <c r="QEF146" s="207"/>
      <c r="QEG146" s="207"/>
      <c r="QEH146" s="207"/>
      <c r="QEI146" s="207"/>
      <c r="QEJ146" s="207"/>
      <c r="QEK146" s="210"/>
      <c r="QEL146" s="207"/>
      <c r="QEM146" s="207"/>
      <c r="QEN146" s="207"/>
      <c r="QEO146" s="207"/>
      <c r="QEP146" s="208"/>
      <c r="QEQ146" s="207"/>
      <c r="QER146" s="207"/>
      <c r="QES146" s="207"/>
      <c r="QET146" s="207"/>
      <c r="QEU146" s="207"/>
      <c r="QEV146" s="207"/>
      <c r="QEW146" s="207"/>
      <c r="QEX146" s="207"/>
      <c r="QEY146" s="207"/>
      <c r="QEZ146" s="207"/>
      <c r="QFA146" s="210"/>
      <c r="QFB146" s="207"/>
      <c r="QFC146" s="207"/>
      <c r="QFD146" s="207"/>
      <c r="QFE146" s="207"/>
      <c r="QFF146" s="208"/>
      <c r="QFG146" s="207"/>
      <c r="QFH146" s="207"/>
      <c r="QFI146" s="207"/>
      <c r="QFJ146" s="207"/>
      <c r="QFK146" s="207"/>
      <c r="QFL146" s="207"/>
      <c r="QFM146" s="207"/>
      <c r="QFN146" s="207"/>
      <c r="QFO146" s="207"/>
      <c r="QFP146" s="207"/>
      <c r="QFQ146" s="210"/>
      <c r="QFR146" s="207"/>
      <c r="QFS146" s="207"/>
      <c r="QFT146" s="207"/>
      <c r="QFU146" s="207"/>
      <c r="QFV146" s="208"/>
      <c r="QFW146" s="207"/>
      <c r="QFX146" s="207"/>
      <c r="QFY146" s="207"/>
      <c r="QFZ146" s="207"/>
      <c r="QGA146" s="207"/>
      <c r="QGB146" s="207"/>
      <c r="QGC146" s="207"/>
      <c r="QGD146" s="207"/>
      <c r="QGE146" s="207"/>
      <c r="QGF146" s="207"/>
      <c r="QGG146" s="210"/>
      <c r="QGH146" s="207"/>
      <c r="QGI146" s="207"/>
      <c r="QGJ146" s="207"/>
      <c r="QGK146" s="207"/>
      <c r="QGL146" s="208"/>
      <c r="QGM146" s="207"/>
      <c r="QGN146" s="207"/>
      <c r="QGO146" s="207"/>
      <c r="QGP146" s="207"/>
      <c r="QGQ146" s="207"/>
      <c r="QGR146" s="207"/>
      <c r="QGS146" s="207"/>
      <c r="QGT146" s="207"/>
      <c r="QGU146" s="207"/>
      <c r="QGV146" s="207"/>
      <c r="QGW146" s="210"/>
      <c r="QGX146" s="207"/>
      <c r="QGY146" s="207"/>
      <c r="QGZ146" s="207"/>
      <c r="QHA146" s="207"/>
      <c r="QHB146" s="208"/>
      <c r="QHC146" s="207"/>
      <c r="QHD146" s="207"/>
      <c r="QHE146" s="207"/>
      <c r="QHF146" s="207"/>
      <c r="QHG146" s="207"/>
      <c r="QHH146" s="207"/>
      <c r="QHI146" s="207"/>
      <c r="QHJ146" s="207"/>
      <c r="QHK146" s="207"/>
      <c r="QHL146" s="207"/>
      <c r="QHM146" s="210"/>
      <c r="QHN146" s="207"/>
      <c r="QHO146" s="207"/>
      <c r="QHP146" s="207"/>
      <c r="QHQ146" s="207"/>
      <c r="QHR146" s="208"/>
      <c r="QHS146" s="207"/>
      <c r="QHT146" s="207"/>
      <c r="QHU146" s="207"/>
      <c r="QHV146" s="207"/>
      <c r="QHW146" s="207"/>
      <c r="QHX146" s="207"/>
      <c r="QHY146" s="207"/>
      <c r="QHZ146" s="207"/>
      <c r="QIA146" s="207"/>
      <c r="QIB146" s="207"/>
      <c r="QIC146" s="210"/>
      <c r="QID146" s="207"/>
      <c r="QIE146" s="207"/>
      <c r="QIF146" s="207"/>
      <c r="QIG146" s="207"/>
      <c r="QIH146" s="208"/>
      <c r="QII146" s="207"/>
      <c r="QIJ146" s="207"/>
      <c r="QIK146" s="207"/>
      <c r="QIL146" s="207"/>
      <c r="QIM146" s="207"/>
      <c r="QIN146" s="207"/>
      <c r="QIO146" s="207"/>
      <c r="QIP146" s="207"/>
      <c r="QIQ146" s="207"/>
      <c r="QIR146" s="207"/>
      <c r="QIS146" s="210"/>
      <c r="QIT146" s="207"/>
      <c r="QIU146" s="207"/>
      <c r="QIV146" s="207"/>
      <c r="QIW146" s="207"/>
      <c r="QIX146" s="208"/>
      <c r="QIY146" s="207"/>
      <c r="QIZ146" s="207"/>
      <c r="QJA146" s="207"/>
      <c r="QJB146" s="207"/>
      <c r="QJC146" s="207"/>
      <c r="QJD146" s="207"/>
      <c r="QJE146" s="207"/>
      <c r="QJF146" s="207"/>
      <c r="QJG146" s="207"/>
      <c r="QJH146" s="207"/>
      <c r="QJI146" s="210"/>
      <c r="QJJ146" s="207"/>
      <c r="QJK146" s="207"/>
      <c r="QJL146" s="207"/>
      <c r="QJM146" s="207"/>
      <c r="QJN146" s="208"/>
      <c r="QJO146" s="207"/>
      <c r="QJP146" s="207"/>
      <c r="QJQ146" s="207"/>
      <c r="QJR146" s="207"/>
      <c r="QJS146" s="207"/>
      <c r="QJT146" s="207"/>
      <c r="QJU146" s="207"/>
      <c r="QJV146" s="207"/>
      <c r="QJW146" s="207"/>
      <c r="QJX146" s="207"/>
      <c r="QJY146" s="210"/>
      <c r="QJZ146" s="207"/>
      <c r="QKA146" s="207"/>
      <c r="QKB146" s="207"/>
      <c r="QKC146" s="207"/>
      <c r="QKD146" s="208"/>
      <c r="QKE146" s="207"/>
      <c r="QKF146" s="207"/>
      <c r="QKG146" s="207"/>
      <c r="QKH146" s="207"/>
      <c r="QKI146" s="207"/>
      <c r="QKJ146" s="207"/>
      <c r="QKK146" s="207"/>
      <c r="QKL146" s="207"/>
      <c r="QKM146" s="207"/>
      <c r="QKN146" s="207"/>
      <c r="QKO146" s="210"/>
      <c r="QKP146" s="207"/>
      <c r="QKQ146" s="207"/>
      <c r="QKR146" s="207"/>
      <c r="QKS146" s="207"/>
      <c r="QKT146" s="208"/>
      <c r="QKU146" s="207"/>
      <c r="QKV146" s="207"/>
      <c r="QKW146" s="207"/>
      <c r="QKX146" s="207"/>
      <c r="QKY146" s="207"/>
      <c r="QKZ146" s="207"/>
      <c r="QLA146" s="207"/>
      <c r="QLB146" s="207"/>
      <c r="QLC146" s="207"/>
      <c r="QLD146" s="207"/>
      <c r="QLE146" s="210"/>
      <c r="QLF146" s="207"/>
      <c r="QLG146" s="207"/>
      <c r="QLH146" s="207"/>
      <c r="QLI146" s="207"/>
      <c r="QLJ146" s="208"/>
      <c r="QLK146" s="207"/>
      <c r="QLL146" s="207"/>
      <c r="QLM146" s="207"/>
      <c r="QLN146" s="207"/>
      <c r="QLO146" s="207"/>
      <c r="QLP146" s="207"/>
      <c r="QLQ146" s="207"/>
      <c r="QLR146" s="207"/>
      <c r="QLS146" s="207"/>
      <c r="QLT146" s="207"/>
      <c r="QLU146" s="210"/>
      <c r="QLV146" s="207"/>
      <c r="QLW146" s="207"/>
      <c r="QLX146" s="207"/>
      <c r="QLY146" s="207"/>
      <c r="QLZ146" s="208"/>
      <c r="QMA146" s="207"/>
      <c r="QMB146" s="207"/>
      <c r="QMC146" s="207"/>
      <c r="QMD146" s="207"/>
      <c r="QME146" s="207"/>
      <c r="QMF146" s="207"/>
      <c r="QMG146" s="207"/>
      <c r="QMH146" s="207"/>
      <c r="QMI146" s="207"/>
      <c r="QMJ146" s="207"/>
      <c r="QMK146" s="210"/>
      <c r="QML146" s="207"/>
      <c r="QMM146" s="207"/>
      <c r="QMN146" s="207"/>
      <c r="QMO146" s="207"/>
      <c r="QMP146" s="208"/>
      <c r="QMQ146" s="207"/>
      <c r="QMR146" s="207"/>
      <c r="QMS146" s="207"/>
      <c r="QMT146" s="207"/>
      <c r="QMU146" s="207"/>
      <c r="QMV146" s="207"/>
      <c r="QMW146" s="207"/>
      <c r="QMX146" s="207"/>
      <c r="QMY146" s="207"/>
      <c r="QMZ146" s="207"/>
      <c r="QNA146" s="210"/>
      <c r="QNB146" s="207"/>
      <c r="QNC146" s="207"/>
      <c r="QND146" s="207"/>
      <c r="QNE146" s="207"/>
      <c r="QNF146" s="208"/>
      <c r="QNG146" s="207"/>
      <c r="QNH146" s="207"/>
      <c r="QNI146" s="207"/>
      <c r="QNJ146" s="207"/>
      <c r="QNK146" s="207"/>
      <c r="QNL146" s="207"/>
      <c r="QNM146" s="207"/>
      <c r="QNN146" s="207"/>
      <c r="QNO146" s="207"/>
      <c r="QNP146" s="207"/>
      <c r="QNQ146" s="210"/>
      <c r="QNR146" s="207"/>
      <c r="QNS146" s="207"/>
      <c r="QNT146" s="207"/>
      <c r="QNU146" s="207"/>
      <c r="QNV146" s="208"/>
      <c r="QNW146" s="207"/>
      <c r="QNX146" s="207"/>
      <c r="QNY146" s="207"/>
      <c r="QNZ146" s="207"/>
      <c r="QOA146" s="207"/>
      <c r="QOB146" s="207"/>
      <c r="QOC146" s="207"/>
      <c r="QOD146" s="207"/>
      <c r="QOE146" s="207"/>
      <c r="QOF146" s="207"/>
      <c r="QOG146" s="210"/>
      <c r="QOH146" s="207"/>
      <c r="QOI146" s="207"/>
      <c r="QOJ146" s="207"/>
      <c r="QOK146" s="207"/>
      <c r="QOL146" s="208"/>
      <c r="QOM146" s="207"/>
      <c r="QON146" s="207"/>
      <c r="QOO146" s="207"/>
      <c r="QOP146" s="207"/>
      <c r="QOQ146" s="207"/>
      <c r="QOR146" s="207"/>
      <c r="QOS146" s="207"/>
      <c r="QOT146" s="207"/>
      <c r="QOU146" s="207"/>
      <c r="QOV146" s="207"/>
      <c r="QOW146" s="210"/>
      <c r="QOX146" s="207"/>
      <c r="QOY146" s="207"/>
      <c r="QOZ146" s="207"/>
      <c r="QPA146" s="207"/>
      <c r="QPB146" s="208"/>
      <c r="QPC146" s="207"/>
      <c r="QPD146" s="207"/>
      <c r="QPE146" s="207"/>
      <c r="QPF146" s="207"/>
      <c r="QPG146" s="207"/>
      <c r="QPH146" s="207"/>
      <c r="QPI146" s="207"/>
      <c r="QPJ146" s="207"/>
      <c r="QPK146" s="207"/>
      <c r="QPL146" s="207"/>
      <c r="QPM146" s="210"/>
      <c r="QPN146" s="207"/>
      <c r="QPO146" s="207"/>
      <c r="QPP146" s="207"/>
      <c r="QPQ146" s="207"/>
      <c r="QPR146" s="208"/>
      <c r="QPS146" s="207"/>
      <c r="QPT146" s="207"/>
      <c r="QPU146" s="207"/>
      <c r="QPV146" s="207"/>
      <c r="QPW146" s="207"/>
      <c r="QPX146" s="207"/>
      <c r="QPY146" s="207"/>
      <c r="QPZ146" s="207"/>
      <c r="QQA146" s="207"/>
      <c r="QQB146" s="207"/>
      <c r="QQC146" s="210"/>
      <c r="QQD146" s="207"/>
      <c r="QQE146" s="207"/>
      <c r="QQF146" s="207"/>
      <c r="QQG146" s="207"/>
      <c r="QQH146" s="208"/>
      <c r="QQI146" s="207"/>
      <c r="QQJ146" s="207"/>
      <c r="QQK146" s="207"/>
      <c r="QQL146" s="207"/>
      <c r="QQM146" s="207"/>
      <c r="QQN146" s="207"/>
      <c r="QQO146" s="207"/>
      <c r="QQP146" s="207"/>
      <c r="QQQ146" s="207"/>
      <c r="QQR146" s="207"/>
      <c r="QQS146" s="210"/>
      <c r="QQT146" s="207"/>
      <c r="QQU146" s="207"/>
      <c r="QQV146" s="207"/>
      <c r="QQW146" s="207"/>
      <c r="QQX146" s="208"/>
      <c r="QQY146" s="207"/>
      <c r="QQZ146" s="207"/>
      <c r="QRA146" s="207"/>
      <c r="QRB146" s="207"/>
      <c r="QRC146" s="207"/>
      <c r="QRD146" s="207"/>
      <c r="QRE146" s="207"/>
      <c r="QRF146" s="207"/>
      <c r="QRG146" s="207"/>
      <c r="QRH146" s="207"/>
      <c r="QRI146" s="210"/>
      <c r="QRJ146" s="207"/>
      <c r="QRK146" s="207"/>
      <c r="QRL146" s="207"/>
      <c r="QRM146" s="207"/>
      <c r="QRN146" s="208"/>
      <c r="QRO146" s="207"/>
      <c r="QRP146" s="207"/>
      <c r="QRQ146" s="207"/>
      <c r="QRR146" s="207"/>
      <c r="QRS146" s="207"/>
      <c r="QRT146" s="207"/>
      <c r="QRU146" s="207"/>
      <c r="QRV146" s="207"/>
      <c r="QRW146" s="207"/>
      <c r="QRX146" s="207"/>
      <c r="QRY146" s="210"/>
      <c r="QRZ146" s="207"/>
      <c r="QSA146" s="207"/>
      <c r="QSB146" s="207"/>
      <c r="QSC146" s="207"/>
      <c r="QSD146" s="208"/>
      <c r="QSE146" s="207"/>
      <c r="QSF146" s="207"/>
      <c r="QSG146" s="207"/>
      <c r="QSH146" s="207"/>
      <c r="QSI146" s="207"/>
      <c r="QSJ146" s="207"/>
      <c r="QSK146" s="207"/>
      <c r="QSL146" s="207"/>
      <c r="QSM146" s="207"/>
      <c r="QSN146" s="207"/>
      <c r="QSO146" s="210"/>
      <c r="QSP146" s="207"/>
      <c r="QSQ146" s="207"/>
      <c r="QSR146" s="207"/>
      <c r="QSS146" s="207"/>
      <c r="QST146" s="208"/>
      <c r="QSU146" s="207"/>
      <c r="QSV146" s="207"/>
      <c r="QSW146" s="207"/>
      <c r="QSX146" s="207"/>
      <c r="QSY146" s="207"/>
      <c r="QSZ146" s="207"/>
      <c r="QTA146" s="207"/>
      <c r="QTB146" s="207"/>
      <c r="QTC146" s="207"/>
      <c r="QTD146" s="207"/>
      <c r="QTE146" s="210"/>
      <c r="QTF146" s="207"/>
      <c r="QTG146" s="207"/>
      <c r="QTH146" s="207"/>
      <c r="QTI146" s="207"/>
      <c r="QTJ146" s="208"/>
      <c r="QTK146" s="207"/>
      <c r="QTL146" s="207"/>
      <c r="QTM146" s="207"/>
      <c r="QTN146" s="207"/>
      <c r="QTO146" s="207"/>
      <c r="QTP146" s="207"/>
      <c r="QTQ146" s="207"/>
      <c r="QTR146" s="207"/>
      <c r="QTS146" s="207"/>
      <c r="QTT146" s="207"/>
      <c r="QTU146" s="210"/>
      <c r="QTV146" s="207"/>
      <c r="QTW146" s="207"/>
      <c r="QTX146" s="207"/>
      <c r="QTY146" s="207"/>
      <c r="QTZ146" s="208"/>
      <c r="QUA146" s="207"/>
      <c r="QUB146" s="207"/>
      <c r="QUC146" s="207"/>
      <c r="QUD146" s="207"/>
      <c r="QUE146" s="207"/>
      <c r="QUF146" s="207"/>
      <c r="QUG146" s="207"/>
      <c r="QUH146" s="207"/>
      <c r="QUI146" s="207"/>
      <c r="QUJ146" s="207"/>
      <c r="QUK146" s="210"/>
      <c r="QUL146" s="207"/>
      <c r="QUM146" s="207"/>
      <c r="QUN146" s="207"/>
      <c r="QUO146" s="207"/>
      <c r="QUP146" s="208"/>
      <c r="QUQ146" s="207"/>
      <c r="QUR146" s="207"/>
      <c r="QUS146" s="207"/>
      <c r="QUT146" s="207"/>
      <c r="QUU146" s="207"/>
      <c r="QUV146" s="207"/>
      <c r="QUW146" s="207"/>
      <c r="QUX146" s="207"/>
      <c r="QUY146" s="207"/>
      <c r="QUZ146" s="207"/>
      <c r="QVA146" s="210"/>
      <c r="QVB146" s="207"/>
      <c r="QVC146" s="207"/>
      <c r="QVD146" s="207"/>
      <c r="QVE146" s="207"/>
      <c r="QVF146" s="208"/>
      <c r="QVG146" s="207"/>
      <c r="QVH146" s="207"/>
      <c r="QVI146" s="207"/>
      <c r="QVJ146" s="207"/>
      <c r="QVK146" s="207"/>
      <c r="QVL146" s="207"/>
      <c r="QVM146" s="207"/>
      <c r="QVN146" s="207"/>
      <c r="QVO146" s="207"/>
      <c r="QVP146" s="207"/>
      <c r="QVQ146" s="210"/>
      <c r="QVR146" s="207"/>
      <c r="QVS146" s="207"/>
      <c r="QVT146" s="207"/>
      <c r="QVU146" s="207"/>
      <c r="QVV146" s="208"/>
      <c r="QVW146" s="207"/>
      <c r="QVX146" s="207"/>
      <c r="QVY146" s="207"/>
      <c r="QVZ146" s="207"/>
      <c r="QWA146" s="207"/>
      <c r="QWB146" s="207"/>
      <c r="QWC146" s="207"/>
      <c r="QWD146" s="207"/>
      <c r="QWE146" s="207"/>
      <c r="QWF146" s="207"/>
      <c r="QWG146" s="210"/>
      <c r="QWH146" s="207"/>
      <c r="QWI146" s="207"/>
      <c r="QWJ146" s="207"/>
      <c r="QWK146" s="207"/>
      <c r="QWL146" s="208"/>
      <c r="QWM146" s="207"/>
      <c r="QWN146" s="207"/>
      <c r="QWO146" s="207"/>
      <c r="QWP146" s="207"/>
      <c r="QWQ146" s="207"/>
      <c r="QWR146" s="207"/>
      <c r="QWS146" s="207"/>
      <c r="QWT146" s="207"/>
      <c r="QWU146" s="207"/>
      <c r="QWV146" s="207"/>
      <c r="QWW146" s="210"/>
      <c r="QWX146" s="207"/>
      <c r="QWY146" s="207"/>
      <c r="QWZ146" s="207"/>
      <c r="QXA146" s="207"/>
      <c r="QXB146" s="208"/>
      <c r="QXC146" s="207"/>
      <c r="QXD146" s="207"/>
      <c r="QXE146" s="207"/>
      <c r="QXF146" s="207"/>
      <c r="QXG146" s="207"/>
      <c r="QXH146" s="207"/>
      <c r="QXI146" s="207"/>
      <c r="QXJ146" s="207"/>
      <c r="QXK146" s="207"/>
      <c r="QXL146" s="207"/>
      <c r="QXM146" s="210"/>
      <c r="QXN146" s="207"/>
      <c r="QXO146" s="207"/>
      <c r="QXP146" s="207"/>
      <c r="QXQ146" s="207"/>
      <c r="QXR146" s="208"/>
      <c r="QXS146" s="207"/>
      <c r="QXT146" s="207"/>
      <c r="QXU146" s="207"/>
      <c r="QXV146" s="207"/>
      <c r="QXW146" s="207"/>
      <c r="QXX146" s="207"/>
      <c r="QXY146" s="207"/>
      <c r="QXZ146" s="207"/>
      <c r="QYA146" s="207"/>
      <c r="QYB146" s="207"/>
      <c r="QYC146" s="210"/>
      <c r="QYD146" s="207"/>
      <c r="QYE146" s="207"/>
      <c r="QYF146" s="207"/>
      <c r="QYG146" s="207"/>
      <c r="QYH146" s="208"/>
      <c r="QYI146" s="207"/>
      <c r="QYJ146" s="207"/>
      <c r="QYK146" s="207"/>
      <c r="QYL146" s="207"/>
      <c r="QYM146" s="207"/>
      <c r="QYN146" s="207"/>
      <c r="QYO146" s="207"/>
      <c r="QYP146" s="207"/>
      <c r="QYQ146" s="207"/>
      <c r="QYR146" s="207"/>
      <c r="QYS146" s="210"/>
      <c r="QYT146" s="207"/>
      <c r="QYU146" s="207"/>
      <c r="QYV146" s="207"/>
      <c r="QYW146" s="207"/>
      <c r="QYX146" s="208"/>
      <c r="QYY146" s="207"/>
      <c r="QYZ146" s="207"/>
      <c r="QZA146" s="207"/>
      <c r="QZB146" s="207"/>
      <c r="QZC146" s="207"/>
      <c r="QZD146" s="207"/>
      <c r="QZE146" s="207"/>
      <c r="QZF146" s="207"/>
      <c r="QZG146" s="207"/>
      <c r="QZH146" s="207"/>
      <c r="QZI146" s="210"/>
      <c r="QZJ146" s="207"/>
      <c r="QZK146" s="207"/>
      <c r="QZL146" s="207"/>
      <c r="QZM146" s="207"/>
      <c r="QZN146" s="208"/>
      <c r="QZO146" s="207"/>
      <c r="QZP146" s="207"/>
      <c r="QZQ146" s="207"/>
      <c r="QZR146" s="207"/>
      <c r="QZS146" s="207"/>
      <c r="QZT146" s="207"/>
      <c r="QZU146" s="207"/>
      <c r="QZV146" s="207"/>
      <c r="QZW146" s="207"/>
      <c r="QZX146" s="207"/>
      <c r="QZY146" s="210"/>
      <c r="QZZ146" s="207"/>
      <c r="RAA146" s="207"/>
      <c r="RAB146" s="207"/>
      <c r="RAC146" s="207"/>
      <c r="RAD146" s="208"/>
      <c r="RAE146" s="207"/>
      <c r="RAF146" s="207"/>
      <c r="RAG146" s="207"/>
      <c r="RAH146" s="207"/>
      <c r="RAI146" s="207"/>
      <c r="RAJ146" s="207"/>
      <c r="RAK146" s="207"/>
      <c r="RAL146" s="207"/>
      <c r="RAM146" s="207"/>
      <c r="RAN146" s="207"/>
      <c r="RAO146" s="210"/>
      <c r="RAP146" s="207"/>
      <c r="RAQ146" s="207"/>
      <c r="RAR146" s="207"/>
      <c r="RAS146" s="207"/>
      <c r="RAT146" s="208"/>
      <c r="RAU146" s="207"/>
      <c r="RAV146" s="207"/>
      <c r="RAW146" s="207"/>
      <c r="RAX146" s="207"/>
      <c r="RAY146" s="207"/>
      <c r="RAZ146" s="207"/>
      <c r="RBA146" s="207"/>
      <c r="RBB146" s="207"/>
      <c r="RBC146" s="207"/>
      <c r="RBD146" s="207"/>
      <c r="RBE146" s="210"/>
      <c r="RBF146" s="207"/>
      <c r="RBG146" s="207"/>
      <c r="RBH146" s="207"/>
      <c r="RBI146" s="207"/>
      <c r="RBJ146" s="208"/>
      <c r="RBK146" s="207"/>
      <c r="RBL146" s="207"/>
      <c r="RBM146" s="207"/>
      <c r="RBN146" s="207"/>
      <c r="RBO146" s="207"/>
      <c r="RBP146" s="207"/>
      <c r="RBQ146" s="207"/>
      <c r="RBR146" s="207"/>
      <c r="RBS146" s="207"/>
      <c r="RBT146" s="207"/>
      <c r="RBU146" s="210"/>
      <c r="RBV146" s="207"/>
      <c r="RBW146" s="207"/>
      <c r="RBX146" s="207"/>
      <c r="RBY146" s="207"/>
      <c r="RBZ146" s="208"/>
      <c r="RCA146" s="207"/>
      <c r="RCB146" s="207"/>
      <c r="RCC146" s="207"/>
      <c r="RCD146" s="207"/>
      <c r="RCE146" s="207"/>
      <c r="RCF146" s="207"/>
      <c r="RCG146" s="207"/>
      <c r="RCH146" s="207"/>
      <c r="RCI146" s="207"/>
      <c r="RCJ146" s="207"/>
      <c r="RCK146" s="210"/>
      <c r="RCL146" s="207"/>
      <c r="RCM146" s="207"/>
      <c r="RCN146" s="207"/>
      <c r="RCO146" s="207"/>
      <c r="RCP146" s="208"/>
      <c r="RCQ146" s="207"/>
      <c r="RCR146" s="207"/>
      <c r="RCS146" s="207"/>
      <c r="RCT146" s="207"/>
      <c r="RCU146" s="207"/>
      <c r="RCV146" s="207"/>
      <c r="RCW146" s="207"/>
      <c r="RCX146" s="207"/>
      <c r="RCY146" s="207"/>
      <c r="RCZ146" s="207"/>
      <c r="RDA146" s="210"/>
      <c r="RDB146" s="207"/>
      <c r="RDC146" s="207"/>
      <c r="RDD146" s="207"/>
      <c r="RDE146" s="207"/>
      <c r="RDF146" s="208"/>
      <c r="RDG146" s="207"/>
      <c r="RDH146" s="207"/>
      <c r="RDI146" s="207"/>
      <c r="RDJ146" s="207"/>
      <c r="RDK146" s="207"/>
      <c r="RDL146" s="207"/>
      <c r="RDM146" s="207"/>
      <c r="RDN146" s="207"/>
      <c r="RDO146" s="207"/>
      <c r="RDP146" s="207"/>
      <c r="RDQ146" s="210"/>
      <c r="RDR146" s="207"/>
      <c r="RDS146" s="207"/>
      <c r="RDT146" s="207"/>
      <c r="RDU146" s="207"/>
      <c r="RDV146" s="208"/>
      <c r="RDW146" s="207"/>
      <c r="RDX146" s="207"/>
      <c r="RDY146" s="207"/>
      <c r="RDZ146" s="207"/>
      <c r="REA146" s="207"/>
      <c r="REB146" s="207"/>
      <c r="REC146" s="207"/>
      <c r="RED146" s="207"/>
      <c r="REE146" s="207"/>
      <c r="REF146" s="207"/>
      <c r="REG146" s="210"/>
      <c r="REH146" s="207"/>
      <c r="REI146" s="207"/>
      <c r="REJ146" s="207"/>
      <c r="REK146" s="207"/>
      <c r="REL146" s="208"/>
      <c r="REM146" s="207"/>
      <c r="REN146" s="207"/>
      <c r="REO146" s="207"/>
      <c r="REP146" s="207"/>
      <c r="REQ146" s="207"/>
      <c r="RER146" s="207"/>
      <c r="RES146" s="207"/>
      <c r="RET146" s="207"/>
      <c r="REU146" s="207"/>
      <c r="REV146" s="207"/>
      <c r="REW146" s="210"/>
      <c r="REX146" s="207"/>
      <c r="REY146" s="207"/>
      <c r="REZ146" s="207"/>
      <c r="RFA146" s="207"/>
      <c r="RFB146" s="208"/>
      <c r="RFC146" s="207"/>
      <c r="RFD146" s="207"/>
      <c r="RFE146" s="207"/>
      <c r="RFF146" s="207"/>
      <c r="RFG146" s="207"/>
      <c r="RFH146" s="207"/>
      <c r="RFI146" s="207"/>
      <c r="RFJ146" s="207"/>
      <c r="RFK146" s="207"/>
      <c r="RFL146" s="207"/>
      <c r="RFM146" s="210"/>
      <c r="RFN146" s="207"/>
      <c r="RFO146" s="207"/>
      <c r="RFP146" s="207"/>
      <c r="RFQ146" s="207"/>
      <c r="RFR146" s="208"/>
      <c r="RFS146" s="207"/>
      <c r="RFT146" s="207"/>
      <c r="RFU146" s="207"/>
      <c r="RFV146" s="207"/>
      <c r="RFW146" s="207"/>
      <c r="RFX146" s="207"/>
      <c r="RFY146" s="207"/>
      <c r="RFZ146" s="207"/>
      <c r="RGA146" s="207"/>
      <c r="RGB146" s="207"/>
      <c r="RGC146" s="210"/>
      <c r="RGD146" s="207"/>
      <c r="RGE146" s="207"/>
      <c r="RGF146" s="207"/>
      <c r="RGG146" s="207"/>
      <c r="RGH146" s="208"/>
      <c r="RGI146" s="207"/>
      <c r="RGJ146" s="207"/>
      <c r="RGK146" s="207"/>
      <c r="RGL146" s="207"/>
      <c r="RGM146" s="207"/>
      <c r="RGN146" s="207"/>
      <c r="RGO146" s="207"/>
      <c r="RGP146" s="207"/>
      <c r="RGQ146" s="207"/>
      <c r="RGR146" s="207"/>
      <c r="RGS146" s="210"/>
      <c r="RGT146" s="207"/>
      <c r="RGU146" s="207"/>
      <c r="RGV146" s="207"/>
      <c r="RGW146" s="207"/>
      <c r="RGX146" s="208"/>
      <c r="RGY146" s="207"/>
      <c r="RGZ146" s="207"/>
      <c r="RHA146" s="207"/>
      <c r="RHB146" s="207"/>
      <c r="RHC146" s="207"/>
      <c r="RHD146" s="207"/>
      <c r="RHE146" s="207"/>
      <c r="RHF146" s="207"/>
      <c r="RHG146" s="207"/>
      <c r="RHH146" s="207"/>
      <c r="RHI146" s="210"/>
      <c r="RHJ146" s="207"/>
      <c r="RHK146" s="207"/>
      <c r="RHL146" s="207"/>
      <c r="RHM146" s="207"/>
      <c r="RHN146" s="208"/>
      <c r="RHO146" s="207"/>
      <c r="RHP146" s="207"/>
      <c r="RHQ146" s="207"/>
      <c r="RHR146" s="207"/>
      <c r="RHS146" s="207"/>
      <c r="RHT146" s="207"/>
      <c r="RHU146" s="207"/>
      <c r="RHV146" s="207"/>
      <c r="RHW146" s="207"/>
      <c r="RHX146" s="207"/>
      <c r="RHY146" s="210"/>
      <c r="RHZ146" s="207"/>
      <c r="RIA146" s="207"/>
      <c r="RIB146" s="207"/>
      <c r="RIC146" s="207"/>
      <c r="RID146" s="208"/>
      <c r="RIE146" s="207"/>
      <c r="RIF146" s="207"/>
      <c r="RIG146" s="207"/>
      <c r="RIH146" s="207"/>
      <c r="RII146" s="207"/>
      <c r="RIJ146" s="207"/>
      <c r="RIK146" s="207"/>
      <c r="RIL146" s="207"/>
      <c r="RIM146" s="207"/>
      <c r="RIN146" s="207"/>
      <c r="RIO146" s="210"/>
      <c r="RIP146" s="207"/>
      <c r="RIQ146" s="207"/>
      <c r="RIR146" s="207"/>
      <c r="RIS146" s="207"/>
      <c r="RIT146" s="208"/>
      <c r="RIU146" s="207"/>
      <c r="RIV146" s="207"/>
      <c r="RIW146" s="207"/>
      <c r="RIX146" s="207"/>
      <c r="RIY146" s="207"/>
      <c r="RIZ146" s="207"/>
      <c r="RJA146" s="207"/>
      <c r="RJB146" s="207"/>
      <c r="RJC146" s="207"/>
      <c r="RJD146" s="207"/>
      <c r="RJE146" s="210"/>
      <c r="RJF146" s="207"/>
      <c r="RJG146" s="207"/>
      <c r="RJH146" s="207"/>
      <c r="RJI146" s="207"/>
      <c r="RJJ146" s="208"/>
      <c r="RJK146" s="207"/>
      <c r="RJL146" s="207"/>
      <c r="RJM146" s="207"/>
      <c r="RJN146" s="207"/>
      <c r="RJO146" s="207"/>
      <c r="RJP146" s="207"/>
      <c r="RJQ146" s="207"/>
      <c r="RJR146" s="207"/>
      <c r="RJS146" s="207"/>
      <c r="RJT146" s="207"/>
      <c r="RJU146" s="210"/>
      <c r="RJV146" s="207"/>
      <c r="RJW146" s="207"/>
      <c r="RJX146" s="207"/>
      <c r="RJY146" s="207"/>
      <c r="RJZ146" s="208"/>
      <c r="RKA146" s="207"/>
      <c r="RKB146" s="207"/>
      <c r="RKC146" s="207"/>
      <c r="RKD146" s="207"/>
      <c r="RKE146" s="207"/>
      <c r="RKF146" s="207"/>
      <c r="RKG146" s="207"/>
      <c r="RKH146" s="207"/>
      <c r="RKI146" s="207"/>
      <c r="RKJ146" s="207"/>
      <c r="RKK146" s="210"/>
      <c r="RKL146" s="207"/>
      <c r="RKM146" s="207"/>
      <c r="RKN146" s="207"/>
      <c r="RKO146" s="207"/>
      <c r="RKP146" s="208"/>
      <c r="RKQ146" s="207"/>
      <c r="RKR146" s="207"/>
      <c r="RKS146" s="207"/>
      <c r="RKT146" s="207"/>
      <c r="RKU146" s="207"/>
      <c r="RKV146" s="207"/>
      <c r="RKW146" s="207"/>
      <c r="RKX146" s="207"/>
      <c r="RKY146" s="207"/>
      <c r="RKZ146" s="207"/>
      <c r="RLA146" s="210"/>
      <c r="RLB146" s="207"/>
      <c r="RLC146" s="207"/>
      <c r="RLD146" s="207"/>
      <c r="RLE146" s="207"/>
      <c r="RLF146" s="208"/>
      <c r="RLG146" s="207"/>
      <c r="RLH146" s="207"/>
      <c r="RLI146" s="207"/>
      <c r="RLJ146" s="207"/>
      <c r="RLK146" s="207"/>
      <c r="RLL146" s="207"/>
      <c r="RLM146" s="207"/>
      <c r="RLN146" s="207"/>
      <c r="RLO146" s="207"/>
      <c r="RLP146" s="207"/>
      <c r="RLQ146" s="210"/>
      <c r="RLR146" s="207"/>
      <c r="RLS146" s="207"/>
      <c r="RLT146" s="207"/>
      <c r="RLU146" s="207"/>
      <c r="RLV146" s="208"/>
      <c r="RLW146" s="207"/>
      <c r="RLX146" s="207"/>
      <c r="RLY146" s="207"/>
      <c r="RLZ146" s="207"/>
      <c r="RMA146" s="207"/>
      <c r="RMB146" s="207"/>
      <c r="RMC146" s="207"/>
      <c r="RMD146" s="207"/>
      <c r="RME146" s="207"/>
      <c r="RMF146" s="207"/>
      <c r="RMG146" s="210"/>
      <c r="RMH146" s="207"/>
      <c r="RMI146" s="207"/>
      <c r="RMJ146" s="207"/>
      <c r="RMK146" s="207"/>
      <c r="RML146" s="208"/>
      <c r="RMM146" s="207"/>
      <c r="RMN146" s="207"/>
      <c r="RMO146" s="207"/>
      <c r="RMP146" s="207"/>
      <c r="RMQ146" s="207"/>
      <c r="RMR146" s="207"/>
      <c r="RMS146" s="207"/>
      <c r="RMT146" s="207"/>
      <c r="RMU146" s="207"/>
      <c r="RMV146" s="207"/>
      <c r="RMW146" s="210"/>
      <c r="RMX146" s="207"/>
      <c r="RMY146" s="207"/>
      <c r="RMZ146" s="207"/>
      <c r="RNA146" s="207"/>
      <c r="RNB146" s="208"/>
      <c r="RNC146" s="207"/>
      <c r="RND146" s="207"/>
      <c r="RNE146" s="207"/>
      <c r="RNF146" s="207"/>
      <c r="RNG146" s="207"/>
      <c r="RNH146" s="207"/>
      <c r="RNI146" s="207"/>
      <c r="RNJ146" s="207"/>
      <c r="RNK146" s="207"/>
      <c r="RNL146" s="207"/>
      <c r="RNM146" s="210"/>
      <c r="RNN146" s="207"/>
      <c r="RNO146" s="207"/>
      <c r="RNP146" s="207"/>
      <c r="RNQ146" s="207"/>
      <c r="RNR146" s="208"/>
      <c r="RNS146" s="207"/>
      <c r="RNT146" s="207"/>
      <c r="RNU146" s="207"/>
      <c r="RNV146" s="207"/>
      <c r="RNW146" s="207"/>
      <c r="RNX146" s="207"/>
      <c r="RNY146" s="207"/>
      <c r="RNZ146" s="207"/>
      <c r="ROA146" s="207"/>
      <c r="ROB146" s="207"/>
      <c r="ROC146" s="210"/>
      <c r="ROD146" s="207"/>
      <c r="ROE146" s="207"/>
      <c r="ROF146" s="207"/>
      <c r="ROG146" s="207"/>
      <c r="ROH146" s="208"/>
      <c r="ROI146" s="207"/>
      <c r="ROJ146" s="207"/>
      <c r="ROK146" s="207"/>
      <c r="ROL146" s="207"/>
      <c r="ROM146" s="207"/>
      <c r="RON146" s="207"/>
      <c r="ROO146" s="207"/>
      <c r="ROP146" s="207"/>
      <c r="ROQ146" s="207"/>
      <c r="ROR146" s="207"/>
      <c r="ROS146" s="210"/>
      <c r="ROT146" s="207"/>
      <c r="ROU146" s="207"/>
      <c r="ROV146" s="207"/>
      <c r="ROW146" s="207"/>
      <c r="ROX146" s="208"/>
      <c r="ROY146" s="207"/>
      <c r="ROZ146" s="207"/>
      <c r="RPA146" s="207"/>
      <c r="RPB146" s="207"/>
      <c r="RPC146" s="207"/>
      <c r="RPD146" s="207"/>
      <c r="RPE146" s="207"/>
      <c r="RPF146" s="207"/>
      <c r="RPG146" s="207"/>
      <c r="RPH146" s="207"/>
      <c r="RPI146" s="210"/>
      <c r="RPJ146" s="207"/>
      <c r="RPK146" s="207"/>
      <c r="RPL146" s="207"/>
      <c r="RPM146" s="207"/>
      <c r="RPN146" s="208"/>
      <c r="RPO146" s="207"/>
      <c r="RPP146" s="207"/>
      <c r="RPQ146" s="207"/>
      <c r="RPR146" s="207"/>
      <c r="RPS146" s="207"/>
      <c r="RPT146" s="207"/>
      <c r="RPU146" s="207"/>
      <c r="RPV146" s="207"/>
      <c r="RPW146" s="207"/>
      <c r="RPX146" s="207"/>
      <c r="RPY146" s="210"/>
      <c r="RPZ146" s="207"/>
      <c r="RQA146" s="207"/>
      <c r="RQB146" s="207"/>
      <c r="RQC146" s="207"/>
      <c r="RQD146" s="208"/>
      <c r="RQE146" s="207"/>
      <c r="RQF146" s="207"/>
      <c r="RQG146" s="207"/>
      <c r="RQH146" s="207"/>
      <c r="RQI146" s="207"/>
      <c r="RQJ146" s="207"/>
      <c r="RQK146" s="207"/>
      <c r="RQL146" s="207"/>
      <c r="RQM146" s="207"/>
      <c r="RQN146" s="207"/>
      <c r="RQO146" s="210"/>
      <c r="RQP146" s="207"/>
      <c r="RQQ146" s="207"/>
      <c r="RQR146" s="207"/>
      <c r="RQS146" s="207"/>
      <c r="RQT146" s="208"/>
      <c r="RQU146" s="207"/>
      <c r="RQV146" s="207"/>
      <c r="RQW146" s="207"/>
      <c r="RQX146" s="207"/>
      <c r="RQY146" s="207"/>
      <c r="RQZ146" s="207"/>
      <c r="RRA146" s="207"/>
      <c r="RRB146" s="207"/>
      <c r="RRC146" s="207"/>
      <c r="RRD146" s="207"/>
      <c r="RRE146" s="210"/>
      <c r="RRF146" s="207"/>
      <c r="RRG146" s="207"/>
      <c r="RRH146" s="207"/>
      <c r="RRI146" s="207"/>
      <c r="RRJ146" s="208"/>
      <c r="RRK146" s="207"/>
      <c r="RRL146" s="207"/>
      <c r="RRM146" s="207"/>
      <c r="RRN146" s="207"/>
      <c r="RRO146" s="207"/>
      <c r="RRP146" s="207"/>
      <c r="RRQ146" s="207"/>
      <c r="RRR146" s="207"/>
      <c r="RRS146" s="207"/>
      <c r="RRT146" s="207"/>
      <c r="RRU146" s="210"/>
      <c r="RRV146" s="207"/>
      <c r="RRW146" s="207"/>
      <c r="RRX146" s="207"/>
      <c r="RRY146" s="207"/>
      <c r="RRZ146" s="208"/>
      <c r="RSA146" s="207"/>
      <c r="RSB146" s="207"/>
      <c r="RSC146" s="207"/>
      <c r="RSD146" s="207"/>
      <c r="RSE146" s="207"/>
      <c r="RSF146" s="207"/>
      <c r="RSG146" s="207"/>
      <c r="RSH146" s="207"/>
      <c r="RSI146" s="207"/>
      <c r="RSJ146" s="207"/>
      <c r="RSK146" s="210"/>
      <c r="RSL146" s="207"/>
      <c r="RSM146" s="207"/>
      <c r="RSN146" s="207"/>
      <c r="RSO146" s="207"/>
      <c r="RSP146" s="208"/>
      <c r="RSQ146" s="207"/>
      <c r="RSR146" s="207"/>
      <c r="RSS146" s="207"/>
      <c r="RST146" s="207"/>
      <c r="RSU146" s="207"/>
      <c r="RSV146" s="207"/>
      <c r="RSW146" s="207"/>
      <c r="RSX146" s="207"/>
      <c r="RSY146" s="207"/>
      <c r="RSZ146" s="207"/>
      <c r="RTA146" s="210"/>
      <c r="RTB146" s="207"/>
      <c r="RTC146" s="207"/>
      <c r="RTD146" s="207"/>
      <c r="RTE146" s="207"/>
      <c r="RTF146" s="208"/>
      <c r="RTG146" s="207"/>
      <c r="RTH146" s="207"/>
      <c r="RTI146" s="207"/>
      <c r="RTJ146" s="207"/>
      <c r="RTK146" s="207"/>
      <c r="RTL146" s="207"/>
      <c r="RTM146" s="207"/>
      <c r="RTN146" s="207"/>
      <c r="RTO146" s="207"/>
      <c r="RTP146" s="207"/>
      <c r="RTQ146" s="210"/>
      <c r="RTR146" s="207"/>
      <c r="RTS146" s="207"/>
      <c r="RTT146" s="207"/>
      <c r="RTU146" s="207"/>
      <c r="RTV146" s="208"/>
      <c r="RTW146" s="207"/>
      <c r="RTX146" s="207"/>
      <c r="RTY146" s="207"/>
      <c r="RTZ146" s="207"/>
      <c r="RUA146" s="207"/>
      <c r="RUB146" s="207"/>
      <c r="RUC146" s="207"/>
      <c r="RUD146" s="207"/>
      <c r="RUE146" s="207"/>
      <c r="RUF146" s="207"/>
      <c r="RUG146" s="210"/>
      <c r="RUH146" s="207"/>
      <c r="RUI146" s="207"/>
      <c r="RUJ146" s="207"/>
      <c r="RUK146" s="207"/>
      <c r="RUL146" s="208"/>
      <c r="RUM146" s="207"/>
      <c r="RUN146" s="207"/>
      <c r="RUO146" s="207"/>
      <c r="RUP146" s="207"/>
      <c r="RUQ146" s="207"/>
      <c r="RUR146" s="207"/>
      <c r="RUS146" s="207"/>
      <c r="RUT146" s="207"/>
      <c r="RUU146" s="207"/>
      <c r="RUV146" s="207"/>
      <c r="RUW146" s="210"/>
      <c r="RUX146" s="207"/>
      <c r="RUY146" s="207"/>
      <c r="RUZ146" s="207"/>
      <c r="RVA146" s="207"/>
      <c r="RVB146" s="208"/>
      <c r="RVC146" s="207"/>
      <c r="RVD146" s="207"/>
      <c r="RVE146" s="207"/>
      <c r="RVF146" s="207"/>
      <c r="RVG146" s="207"/>
      <c r="RVH146" s="207"/>
      <c r="RVI146" s="207"/>
      <c r="RVJ146" s="207"/>
      <c r="RVK146" s="207"/>
      <c r="RVL146" s="207"/>
      <c r="RVM146" s="210"/>
      <c r="RVN146" s="207"/>
      <c r="RVO146" s="207"/>
      <c r="RVP146" s="207"/>
      <c r="RVQ146" s="207"/>
      <c r="RVR146" s="208"/>
      <c r="RVS146" s="207"/>
      <c r="RVT146" s="207"/>
      <c r="RVU146" s="207"/>
      <c r="RVV146" s="207"/>
      <c r="RVW146" s="207"/>
      <c r="RVX146" s="207"/>
      <c r="RVY146" s="207"/>
      <c r="RVZ146" s="207"/>
      <c r="RWA146" s="207"/>
      <c r="RWB146" s="207"/>
      <c r="RWC146" s="210"/>
      <c r="RWD146" s="207"/>
      <c r="RWE146" s="207"/>
      <c r="RWF146" s="207"/>
      <c r="RWG146" s="207"/>
      <c r="RWH146" s="208"/>
      <c r="RWI146" s="207"/>
      <c r="RWJ146" s="207"/>
      <c r="RWK146" s="207"/>
      <c r="RWL146" s="207"/>
      <c r="RWM146" s="207"/>
      <c r="RWN146" s="207"/>
      <c r="RWO146" s="207"/>
      <c r="RWP146" s="207"/>
      <c r="RWQ146" s="207"/>
      <c r="RWR146" s="207"/>
      <c r="RWS146" s="210"/>
      <c r="RWT146" s="207"/>
      <c r="RWU146" s="207"/>
      <c r="RWV146" s="207"/>
      <c r="RWW146" s="207"/>
      <c r="RWX146" s="208"/>
      <c r="RWY146" s="207"/>
      <c r="RWZ146" s="207"/>
      <c r="RXA146" s="207"/>
      <c r="RXB146" s="207"/>
      <c r="RXC146" s="207"/>
      <c r="RXD146" s="207"/>
      <c r="RXE146" s="207"/>
      <c r="RXF146" s="207"/>
      <c r="RXG146" s="207"/>
      <c r="RXH146" s="207"/>
      <c r="RXI146" s="210"/>
      <c r="RXJ146" s="207"/>
      <c r="RXK146" s="207"/>
      <c r="RXL146" s="207"/>
      <c r="RXM146" s="207"/>
      <c r="RXN146" s="208"/>
      <c r="RXO146" s="207"/>
      <c r="RXP146" s="207"/>
      <c r="RXQ146" s="207"/>
      <c r="RXR146" s="207"/>
      <c r="RXS146" s="207"/>
      <c r="RXT146" s="207"/>
      <c r="RXU146" s="207"/>
      <c r="RXV146" s="207"/>
      <c r="RXW146" s="207"/>
      <c r="RXX146" s="207"/>
      <c r="RXY146" s="210"/>
      <c r="RXZ146" s="207"/>
      <c r="RYA146" s="207"/>
      <c r="RYB146" s="207"/>
      <c r="RYC146" s="207"/>
      <c r="RYD146" s="208"/>
      <c r="RYE146" s="207"/>
      <c r="RYF146" s="207"/>
      <c r="RYG146" s="207"/>
      <c r="RYH146" s="207"/>
      <c r="RYI146" s="207"/>
      <c r="RYJ146" s="207"/>
      <c r="RYK146" s="207"/>
      <c r="RYL146" s="207"/>
      <c r="RYM146" s="207"/>
      <c r="RYN146" s="207"/>
      <c r="RYO146" s="210"/>
      <c r="RYP146" s="207"/>
      <c r="RYQ146" s="207"/>
      <c r="RYR146" s="207"/>
      <c r="RYS146" s="207"/>
      <c r="RYT146" s="208"/>
      <c r="RYU146" s="207"/>
      <c r="RYV146" s="207"/>
      <c r="RYW146" s="207"/>
      <c r="RYX146" s="207"/>
      <c r="RYY146" s="207"/>
      <c r="RYZ146" s="207"/>
      <c r="RZA146" s="207"/>
      <c r="RZB146" s="207"/>
      <c r="RZC146" s="207"/>
      <c r="RZD146" s="207"/>
      <c r="RZE146" s="210"/>
      <c r="RZF146" s="207"/>
      <c r="RZG146" s="207"/>
      <c r="RZH146" s="207"/>
      <c r="RZI146" s="207"/>
      <c r="RZJ146" s="208"/>
      <c r="RZK146" s="207"/>
      <c r="RZL146" s="207"/>
      <c r="RZM146" s="207"/>
      <c r="RZN146" s="207"/>
      <c r="RZO146" s="207"/>
      <c r="RZP146" s="207"/>
      <c r="RZQ146" s="207"/>
      <c r="RZR146" s="207"/>
      <c r="RZS146" s="207"/>
      <c r="RZT146" s="207"/>
      <c r="RZU146" s="210"/>
      <c r="RZV146" s="207"/>
      <c r="RZW146" s="207"/>
      <c r="RZX146" s="207"/>
      <c r="RZY146" s="207"/>
      <c r="RZZ146" s="208"/>
      <c r="SAA146" s="207"/>
      <c r="SAB146" s="207"/>
      <c r="SAC146" s="207"/>
      <c r="SAD146" s="207"/>
      <c r="SAE146" s="207"/>
      <c r="SAF146" s="207"/>
      <c r="SAG146" s="207"/>
      <c r="SAH146" s="207"/>
      <c r="SAI146" s="207"/>
      <c r="SAJ146" s="207"/>
      <c r="SAK146" s="210"/>
      <c r="SAL146" s="207"/>
      <c r="SAM146" s="207"/>
      <c r="SAN146" s="207"/>
      <c r="SAO146" s="207"/>
      <c r="SAP146" s="208"/>
      <c r="SAQ146" s="207"/>
      <c r="SAR146" s="207"/>
      <c r="SAS146" s="207"/>
      <c r="SAT146" s="207"/>
      <c r="SAU146" s="207"/>
      <c r="SAV146" s="207"/>
      <c r="SAW146" s="207"/>
      <c r="SAX146" s="207"/>
      <c r="SAY146" s="207"/>
      <c r="SAZ146" s="207"/>
      <c r="SBA146" s="210"/>
      <c r="SBB146" s="207"/>
      <c r="SBC146" s="207"/>
      <c r="SBD146" s="207"/>
      <c r="SBE146" s="207"/>
      <c r="SBF146" s="208"/>
      <c r="SBG146" s="207"/>
      <c r="SBH146" s="207"/>
      <c r="SBI146" s="207"/>
      <c r="SBJ146" s="207"/>
      <c r="SBK146" s="207"/>
      <c r="SBL146" s="207"/>
      <c r="SBM146" s="207"/>
      <c r="SBN146" s="207"/>
      <c r="SBO146" s="207"/>
      <c r="SBP146" s="207"/>
      <c r="SBQ146" s="210"/>
      <c r="SBR146" s="207"/>
      <c r="SBS146" s="207"/>
      <c r="SBT146" s="207"/>
      <c r="SBU146" s="207"/>
      <c r="SBV146" s="208"/>
      <c r="SBW146" s="207"/>
      <c r="SBX146" s="207"/>
      <c r="SBY146" s="207"/>
      <c r="SBZ146" s="207"/>
      <c r="SCA146" s="207"/>
      <c r="SCB146" s="207"/>
      <c r="SCC146" s="207"/>
      <c r="SCD146" s="207"/>
      <c r="SCE146" s="207"/>
      <c r="SCF146" s="207"/>
      <c r="SCG146" s="210"/>
      <c r="SCH146" s="207"/>
      <c r="SCI146" s="207"/>
      <c r="SCJ146" s="207"/>
      <c r="SCK146" s="207"/>
      <c r="SCL146" s="208"/>
      <c r="SCM146" s="207"/>
      <c r="SCN146" s="207"/>
      <c r="SCO146" s="207"/>
      <c r="SCP146" s="207"/>
      <c r="SCQ146" s="207"/>
      <c r="SCR146" s="207"/>
      <c r="SCS146" s="207"/>
      <c r="SCT146" s="207"/>
      <c r="SCU146" s="207"/>
      <c r="SCV146" s="207"/>
      <c r="SCW146" s="210"/>
      <c r="SCX146" s="207"/>
      <c r="SCY146" s="207"/>
      <c r="SCZ146" s="207"/>
      <c r="SDA146" s="207"/>
      <c r="SDB146" s="208"/>
      <c r="SDC146" s="207"/>
      <c r="SDD146" s="207"/>
      <c r="SDE146" s="207"/>
      <c r="SDF146" s="207"/>
      <c r="SDG146" s="207"/>
      <c r="SDH146" s="207"/>
      <c r="SDI146" s="207"/>
      <c r="SDJ146" s="207"/>
      <c r="SDK146" s="207"/>
      <c r="SDL146" s="207"/>
      <c r="SDM146" s="210"/>
      <c r="SDN146" s="207"/>
      <c r="SDO146" s="207"/>
      <c r="SDP146" s="207"/>
      <c r="SDQ146" s="207"/>
      <c r="SDR146" s="208"/>
      <c r="SDS146" s="207"/>
      <c r="SDT146" s="207"/>
      <c r="SDU146" s="207"/>
      <c r="SDV146" s="207"/>
      <c r="SDW146" s="207"/>
      <c r="SDX146" s="207"/>
      <c r="SDY146" s="207"/>
      <c r="SDZ146" s="207"/>
      <c r="SEA146" s="207"/>
      <c r="SEB146" s="207"/>
      <c r="SEC146" s="210"/>
      <c r="SED146" s="207"/>
      <c r="SEE146" s="207"/>
      <c r="SEF146" s="207"/>
      <c r="SEG146" s="207"/>
      <c r="SEH146" s="208"/>
      <c r="SEI146" s="207"/>
      <c r="SEJ146" s="207"/>
      <c r="SEK146" s="207"/>
      <c r="SEL146" s="207"/>
      <c r="SEM146" s="207"/>
      <c r="SEN146" s="207"/>
      <c r="SEO146" s="207"/>
      <c r="SEP146" s="207"/>
      <c r="SEQ146" s="207"/>
      <c r="SER146" s="207"/>
      <c r="SES146" s="210"/>
      <c r="SET146" s="207"/>
      <c r="SEU146" s="207"/>
      <c r="SEV146" s="207"/>
      <c r="SEW146" s="207"/>
      <c r="SEX146" s="208"/>
      <c r="SEY146" s="207"/>
      <c r="SEZ146" s="207"/>
      <c r="SFA146" s="207"/>
      <c r="SFB146" s="207"/>
      <c r="SFC146" s="207"/>
      <c r="SFD146" s="207"/>
      <c r="SFE146" s="207"/>
      <c r="SFF146" s="207"/>
      <c r="SFG146" s="207"/>
      <c r="SFH146" s="207"/>
      <c r="SFI146" s="210"/>
      <c r="SFJ146" s="207"/>
      <c r="SFK146" s="207"/>
      <c r="SFL146" s="207"/>
      <c r="SFM146" s="207"/>
      <c r="SFN146" s="208"/>
      <c r="SFO146" s="207"/>
      <c r="SFP146" s="207"/>
      <c r="SFQ146" s="207"/>
      <c r="SFR146" s="207"/>
      <c r="SFS146" s="207"/>
      <c r="SFT146" s="207"/>
      <c r="SFU146" s="207"/>
      <c r="SFV146" s="207"/>
      <c r="SFW146" s="207"/>
      <c r="SFX146" s="207"/>
      <c r="SFY146" s="210"/>
      <c r="SFZ146" s="207"/>
      <c r="SGA146" s="207"/>
      <c r="SGB146" s="207"/>
      <c r="SGC146" s="207"/>
      <c r="SGD146" s="208"/>
      <c r="SGE146" s="207"/>
      <c r="SGF146" s="207"/>
      <c r="SGG146" s="207"/>
      <c r="SGH146" s="207"/>
      <c r="SGI146" s="207"/>
      <c r="SGJ146" s="207"/>
      <c r="SGK146" s="207"/>
      <c r="SGL146" s="207"/>
      <c r="SGM146" s="207"/>
      <c r="SGN146" s="207"/>
      <c r="SGO146" s="210"/>
      <c r="SGP146" s="207"/>
      <c r="SGQ146" s="207"/>
      <c r="SGR146" s="207"/>
      <c r="SGS146" s="207"/>
      <c r="SGT146" s="208"/>
      <c r="SGU146" s="207"/>
      <c r="SGV146" s="207"/>
      <c r="SGW146" s="207"/>
      <c r="SGX146" s="207"/>
      <c r="SGY146" s="207"/>
      <c r="SGZ146" s="207"/>
      <c r="SHA146" s="207"/>
      <c r="SHB146" s="207"/>
      <c r="SHC146" s="207"/>
      <c r="SHD146" s="207"/>
      <c r="SHE146" s="210"/>
      <c r="SHF146" s="207"/>
      <c r="SHG146" s="207"/>
      <c r="SHH146" s="207"/>
      <c r="SHI146" s="207"/>
      <c r="SHJ146" s="208"/>
      <c r="SHK146" s="207"/>
      <c r="SHL146" s="207"/>
      <c r="SHM146" s="207"/>
      <c r="SHN146" s="207"/>
      <c r="SHO146" s="207"/>
      <c r="SHP146" s="207"/>
      <c r="SHQ146" s="207"/>
      <c r="SHR146" s="207"/>
      <c r="SHS146" s="207"/>
      <c r="SHT146" s="207"/>
      <c r="SHU146" s="210"/>
      <c r="SHV146" s="207"/>
      <c r="SHW146" s="207"/>
      <c r="SHX146" s="207"/>
      <c r="SHY146" s="207"/>
      <c r="SHZ146" s="208"/>
      <c r="SIA146" s="207"/>
      <c r="SIB146" s="207"/>
      <c r="SIC146" s="207"/>
      <c r="SID146" s="207"/>
      <c r="SIE146" s="207"/>
      <c r="SIF146" s="207"/>
      <c r="SIG146" s="207"/>
      <c r="SIH146" s="207"/>
      <c r="SII146" s="207"/>
      <c r="SIJ146" s="207"/>
      <c r="SIK146" s="210"/>
      <c r="SIL146" s="207"/>
      <c r="SIM146" s="207"/>
      <c r="SIN146" s="207"/>
      <c r="SIO146" s="207"/>
      <c r="SIP146" s="208"/>
      <c r="SIQ146" s="207"/>
      <c r="SIR146" s="207"/>
      <c r="SIS146" s="207"/>
      <c r="SIT146" s="207"/>
      <c r="SIU146" s="207"/>
      <c r="SIV146" s="207"/>
      <c r="SIW146" s="207"/>
      <c r="SIX146" s="207"/>
      <c r="SIY146" s="207"/>
      <c r="SIZ146" s="207"/>
      <c r="SJA146" s="210"/>
      <c r="SJB146" s="207"/>
      <c r="SJC146" s="207"/>
      <c r="SJD146" s="207"/>
      <c r="SJE146" s="207"/>
      <c r="SJF146" s="208"/>
      <c r="SJG146" s="207"/>
      <c r="SJH146" s="207"/>
      <c r="SJI146" s="207"/>
      <c r="SJJ146" s="207"/>
      <c r="SJK146" s="207"/>
      <c r="SJL146" s="207"/>
      <c r="SJM146" s="207"/>
      <c r="SJN146" s="207"/>
      <c r="SJO146" s="207"/>
      <c r="SJP146" s="207"/>
      <c r="SJQ146" s="210"/>
      <c r="SJR146" s="207"/>
      <c r="SJS146" s="207"/>
      <c r="SJT146" s="207"/>
      <c r="SJU146" s="207"/>
      <c r="SJV146" s="208"/>
      <c r="SJW146" s="207"/>
      <c r="SJX146" s="207"/>
      <c r="SJY146" s="207"/>
      <c r="SJZ146" s="207"/>
      <c r="SKA146" s="207"/>
      <c r="SKB146" s="207"/>
      <c r="SKC146" s="207"/>
      <c r="SKD146" s="207"/>
      <c r="SKE146" s="207"/>
      <c r="SKF146" s="207"/>
      <c r="SKG146" s="210"/>
      <c r="SKH146" s="207"/>
      <c r="SKI146" s="207"/>
      <c r="SKJ146" s="207"/>
      <c r="SKK146" s="207"/>
      <c r="SKL146" s="208"/>
      <c r="SKM146" s="207"/>
      <c r="SKN146" s="207"/>
      <c r="SKO146" s="207"/>
      <c r="SKP146" s="207"/>
      <c r="SKQ146" s="207"/>
      <c r="SKR146" s="207"/>
      <c r="SKS146" s="207"/>
      <c r="SKT146" s="207"/>
      <c r="SKU146" s="207"/>
      <c r="SKV146" s="207"/>
      <c r="SKW146" s="210"/>
      <c r="SKX146" s="207"/>
      <c r="SKY146" s="207"/>
      <c r="SKZ146" s="207"/>
      <c r="SLA146" s="207"/>
      <c r="SLB146" s="208"/>
      <c r="SLC146" s="207"/>
      <c r="SLD146" s="207"/>
      <c r="SLE146" s="207"/>
      <c r="SLF146" s="207"/>
      <c r="SLG146" s="207"/>
      <c r="SLH146" s="207"/>
      <c r="SLI146" s="207"/>
      <c r="SLJ146" s="207"/>
      <c r="SLK146" s="207"/>
      <c r="SLL146" s="207"/>
      <c r="SLM146" s="210"/>
      <c r="SLN146" s="207"/>
      <c r="SLO146" s="207"/>
      <c r="SLP146" s="207"/>
      <c r="SLQ146" s="207"/>
      <c r="SLR146" s="208"/>
      <c r="SLS146" s="207"/>
      <c r="SLT146" s="207"/>
      <c r="SLU146" s="207"/>
      <c r="SLV146" s="207"/>
      <c r="SLW146" s="207"/>
      <c r="SLX146" s="207"/>
      <c r="SLY146" s="207"/>
      <c r="SLZ146" s="207"/>
      <c r="SMA146" s="207"/>
      <c r="SMB146" s="207"/>
      <c r="SMC146" s="210"/>
      <c r="SMD146" s="207"/>
      <c r="SME146" s="207"/>
      <c r="SMF146" s="207"/>
      <c r="SMG146" s="207"/>
      <c r="SMH146" s="208"/>
      <c r="SMI146" s="207"/>
      <c r="SMJ146" s="207"/>
      <c r="SMK146" s="207"/>
      <c r="SML146" s="207"/>
      <c r="SMM146" s="207"/>
      <c r="SMN146" s="207"/>
      <c r="SMO146" s="207"/>
      <c r="SMP146" s="207"/>
      <c r="SMQ146" s="207"/>
      <c r="SMR146" s="207"/>
      <c r="SMS146" s="210"/>
      <c r="SMT146" s="207"/>
      <c r="SMU146" s="207"/>
      <c r="SMV146" s="207"/>
      <c r="SMW146" s="207"/>
      <c r="SMX146" s="208"/>
      <c r="SMY146" s="207"/>
      <c r="SMZ146" s="207"/>
      <c r="SNA146" s="207"/>
      <c r="SNB146" s="207"/>
      <c r="SNC146" s="207"/>
      <c r="SND146" s="207"/>
      <c r="SNE146" s="207"/>
      <c r="SNF146" s="207"/>
      <c r="SNG146" s="207"/>
      <c r="SNH146" s="207"/>
      <c r="SNI146" s="210"/>
      <c r="SNJ146" s="207"/>
      <c r="SNK146" s="207"/>
      <c r="SNL146" s="207"/>
      <c r="SNM146" s="207"/>
      <c r="SNN146" s="208"/>
      <c r="SNO146" s="207"/>
      <c r="SNP146" s="207"/>
      <c r="SNQ146" s="207"/>
      <c r="SNR146" s="207"/>
      <c r="SNS146" s="207"/>
      <c r="SNT146" s="207"/>
      <c r="SNU146" s="207"/>
      <c r="SNV146" s="207"/>
      <c r="SNW146" s="207"/>
      <c r="SNX146" s="207"/>
      <c r="SNY146" s="210"/>
      <c r="SNZ146" s="207"/>
      <c r="SOA146" s="207"/>
      <c r="SOB146" s="207"/>
      <c r="SOC146" s="207"/>
      <c r="SOD146" s="208"/>
      <c r="SOE146" s="207"/>
      <c r="SOF146" s="207"/>
      <c r="SOG146" s="207"/>
      <c r="SOH146" s="207"/>
      <c r="SOI146" s="207"/>
      <c r="SOJ146" s="207"/>
      <c r="SOK146" s="207"/>
      <c r="SOL146" s="207"/>
      <c r="SOM146" s="207"/>
      <c r="SON146" s="207"/>
      <c r="SOO146" s="210"/>
      <c r="SOP146" s="207"/>
      <c r="SOQ146" s="207"/>
      <c r="SOR146" s="207"/>
      <c r="SOS146" s="207"/>
      <c r="SOT146" s="208"/>
      <c r="SOU146" s="207"/>
      <c r="SOV146" s="207"/>
      <c r="SOW146" s="207"/>
      <c r="SOX146" s="207"/>
      <c r="SOY146" s="207"/>
      <c r="SOZ146" s="207"/>
      <c r="SPA146" s="207"/>
      <c r="SPB146" s="207"/>
      <c r="SPC146" s="207"/>
      <c r="SPD146" s="207"/>
      <c r="SPE146" s="210"/>
      <c r="SPF146" s="207"/>
      <c r="SPG146" s="207"/>
      <c r="SPH146" s="207"/>
      <c r="SPI146" s="207"/>
      <c r="SPJ146" s="208"/>
      <c r="SPK146" s="207"/>
      <c r="SPL146" s="207"/>
      <c r="SPM146" s="207"/>
      <c r="SPN146" s="207"/>
      <c r="SPO146" s="207"/>
      <c r="SPP146" s="207"/>
      <c r="SPQ146" s="207"/>
      <c r="SPR146" s="207"/>
      <c r="SPS146" s="207"/>
      <c r="SPT146" s="207"/>
      <c r="SPU146" s="210"/>
      <c r="SPV146" s="207"/>
      <c r="SPW146" s="207"/>
      <c r="SPX146" s="207"/>
      <c r="SPY146" s="207"/>
      <c r="SPZ146" s="208"/>
      <c r="SQA146" s="207"/>
      <c r="SQB146" s="207"/>
      <c r="SQC146" s="207"/>
      <c r="SQD146" s="207"/>
      <c r="SQE146" s="207"/>
      <c r="SQF146" s="207"/>
      <c r="SQG146" s="207"/>
      <c r="SQH146" s="207"/>
      <c r="SQI146" s="207"/>
      <c r="SQJ146" s="207"/>
      <c r="SQK146" s="210"/>
      <c r="SQL146" s="207"/>
      <c r="SQM146" s="207"/>
      <c r="SQN146" s="207"/>
      <c r="SQO146" s="207"/>
      <c r="SQP146" s="208"/>
      <c r="SQQ146" s="207"/>
      <c r="SQR146" s="207"/>
      <c r="SQS146" s="207"/>
      <c r="SQT146" s="207"/>
      <c r="SQU146" s="207"/>
      <c r="SQV146" s="207"/>
      <c r="SQW146" s="207"/>
      <c r="SQX146" s="207"/>
      <c r="SQY146" s="207"/>
      <c r="SQZ146" s="207"/>
      <c r="SRA146" s="210"/>
      <c r="SRB146" s="207"/>
      <c r="SRC146" s="207"/>
      <c r="SRD146" s="207"/>
      <c r="SRE146" s="207"/>
      <c r="SRF146" s="208"/>
      <c r="SRG146" s="207"/>
      <c r="SRH146" s="207"/>
      <c r="SRI146" s="207"/>
      <c r="SRJ146" s="207"/>
      <c r="SRK146" s="207"/>
      <c r="SRL146" s="207"/>
      <c r="SRM146" s="207"/>
      <c r="SRN146" s="207"/>
      <c r="SRO146" s="207"/>
      <c r="SRP146" s="207"/>
      <c r="SRQ146" s="210"/>
      <c r="SRR146" s="207"/>
      <c r="SRS146" s="207"/>
      <c r="SRT146" s="207"/>
      <c r="SRU146" s="207"/>
      <c r="SRV146" s="208"/>
      <c r="SRW146" s="207"/>
      <c r="SRX146" s="207"/>
      <c r="SRY146" s="207"/>
      <c r="SRZ146" s="207"/>
      <c r="SSA146" s="207"/>
      <c r="SSB146" s="207"/>
      <c r="SSC146" s="207"/>
      <c r="SSD146" s="207"/>
      <c r="SSE146" s="207"/>
      <c r="SSF146" s="207"/>
      <c r="SSG146" s="210"/>
      <c r="SSH146" s="207"/>
      <c r="SSI146" s="207"/>
      <c r="SSJ146" s="207"/>
      <c r="SSK146" s="207"/>
      <c r="SSL146" s="208"/>
      <c r="SSM146" s="207"/>
      <c r="SSN146" s="207"/>
      <c r="SSO146" s="207"/>
      <c r="SSP146" s="207"/>
      <c r="SSQ146" s="207"/>
      <c r="SSR146" s="207"/>
      <c r="SSS146" s="207"/>
      <c r="SST146" s="207"/>
      <c r="SSU146" s="207"/>
      <c r="SSV146" s="207"/>
      <c r="SSW146" s="210"/>
      <c r="SSX146" s="207"/>
      <c r="SSY146" s="207"/>
      <c r="SSZ146" s="207"/>
      <c r="STA146" s="207"/>
      <c r="STB146" s="208"/>
      <c r="STC146" s="207"/>
      <c r="STD146" s="207"/>
      <c r="STE146" s="207"/>
      <c r="STF146" s="207"/>
      <c r="STG146" s="207"/>
      <c r="STH146" s="207"/>
      <c r="STI146" s="207"/>
      <c r="STJ146" s="207"/>
      <c r="STK146" s="207"/>
      <c r="STL146" s="207"/>
      <c r="STM146" s="210"/>
      <c r="STN146" s="207"/>
      <c r="STO146" s="207"/>
      <c r="STP146" s="207"/>
      <c r="STQ146" s="207"/>
      <c r="STR146" s="208"/>
      <c r="STS146" s="207"/>
      <c r="STT146" s="207"/>
      <c r="STU146" s="207"/>
      <c r="STV146" s="207"/>
      <c r="STW146" s="207"/>
      <c r="STX146" s="207"/>
      <c r="STY146" s="207"/>
      <c r="STZ146" s="207"/>
      <c r="SUA146" s="207"/>
      <c r="SUB146" s="207"/>
      <c r="SUC146" s="210"/>
      <c r="SUD146" s="207"/>
      <c r="SUE146" s="207"/>
      <c r="SUF146" s="207"/>
      <c r="SUG146" s="207"/>
      <c r="SUH146" s="208"/>
      <c r="SUI146" s="207"/>
      <c r="SUJ146" s="207"/>
      <c r="SUK146" s="207"/>
      <c r="SUL146" s="207"/>
      <c r="SUM146" s="207"/>
      <c r="SUN146" s="207"/>
      <c r="SUO146" s="207"/>
      <c r="SUP146" s="207"/>
      <c r="SUQ146" s="207"/>
      <c r="SUR146" s="207"/>
      <c r="SUS146" s="210"/>
      <c r="SUT146" s="207"/>
      <c r="SUU146" s="207"/>
      <c r="SUV146" s="207"/>
      <c r="SUW146" s="207"/>
      <c r="SUX146" s="208"/>
      <c r="SUY146" s="207"/>
      <c r="SUZ146" s="207"/>
      <c r="SVA146" s="207"/>
      <c r="SVB146" s="207"/>
      <c r="SVC146" s="207"/>
      <c r="SVD146" s="207"/>
      <c r="SVE146" s="207"/>
      <c r="SVF146" s="207"/>
      <c r="SVG146" s="207"/>
      <c r="SVH146" s="207"/>
      <c r="SVI146" s="210"/>
      <c r="SVJ146" s="207"/>
      <c r="SVK146" s="207"/>
      <c r="SVL146" s="207"/>
      <c r="SVM146" s="207"/>
      <c r="SVN146" s="208"/>
      <c r="SVO146" s="207"/>
      <c r="SVP146" s="207"/>
      <c r="SVQ146" s="207"/>
      <c r="SVR146" s="207"/>
      <c r="SVS146" s="207"/>
      <c r="SVT146" s="207"/>
      <c r="SVU146" s="207"/>
      <c r="SVV146" s="207"/>
      <c r="SVW146" s="207"/>
      <c r="SVX146" s="207"/>
      <c r="SVY146" s="210"/>
      <c r="SVZ146" s="207"/>
      <c r="SWA146" s="207"/>
      <c r="SWB146" s="207"/>
      <c r="SWC146" s="207"/>
      <c r="SWD146" s="208"/>
      <c r="SWE146" s="207"/>
      <c r="SWF146" s="207"/>
      <c r="SWG146" s="207"/>
      <c r="SWH146" s="207"/>
      <c r="SWI146" s="207"/>
      <c r="SWJ146" s="207"/>
      <c r="SWK146" s="207"/>
      <c r="SWL146" s="207"/>
      <c r="SWM146" s="207"/>
      <c r="SWN146" s="207"/>
      <c r="SWO146" s="210"/>
      <c r="SWP146" s="207"/>
      <c r="SWQ146" s="207"/>
      <c r="SWR146" s="207"/>
      <c r="SWS146" s="207"/>
      <c r="SWT146" s="208"/>
      <c r="SWU146" s="207"/>
      <c r="SWV146" s="207"/>
      <c r="SWW146" s="207"/>
      <c r="SWX146" s="207"/>
      <c r="SWY146" s="207"/>
      <c r="SWZ146" s="207"/>
      <c r="SXA146" s="207"/>
      <c r="SXB146" s="207"/>
      <c r="SXC146" s="207"/>
      <c r="SXD146" s="207"/>
      <c r="SXE146" s="210"/>
      <c r="SXF146" s="207"/>
      <c r="SXG146" s="207"/>
      <c r="SXH146" s="207"/>
      <c r="SXI146" s="207"/>
      <c r="SXJ146" s="208"/>
      <c r="SXK146" s="207"/>
      <c r="SXL146" s="207"/>
      <c r="SXM146" s="207"/>
      <c r="SXN146" s="207"/>
      <c r="SXO146" s="207"/>
      <c r="SXP146" s="207"/>
      <c r="SXQ146" s="207"/>
      <c r="SXR146" s="207"/>
      <c r="SXS146" s="207"/>
      <c r="SXT146" s="207"/>
      <c r="SXU146" s="210"/>
      <c r="SXV146" s="207"/>
      <c r="SXW146" s="207"/>
      <c r="SXX146" s="207"/>
      <c r="SXY146" s="207"/>
      <c r="SXZ146" s="208"/>
      <c r="SYA146" s="207"/>
      <c r="SYB146" s="207"/>
      <c r="SYC146" s="207"/>
      <c r="SYD146" s="207"/>
      <c r="SYE146" s="207"/>
      <c r="SYF146" s="207"/>
      <c r="SYG146" s="207"/>
      <c r="SYH146" s="207"/>
      <c r="SYI146" s="207"/>
      <c r="SYJ146" s="207"/>
      <c r="SYK146" s="210"/>
      <c r="SYL146" s="207"/>
      <c r="SYM146" s="207"/>
      <c r="SYN146" s="207"/>
      <c r="SYO146" s="207"/>
      <c r="SYP146" s="208"/>
      <c r="SYQ146" s="207"/>
      <c r="SYR146" s="207"/>
      <c r="SYS146" s="207"/>
      <c r="SYT146" s="207"/>
      <c r="SYU146" s="207"/>
      <c r="SYV146" s="207"/>
      <c r="SYW146" s="207"/>
      <c r="SYX146" s="207"/>
      <c r="SYY146" s="207"/>
      <c r="SYZ146" s="207"/>
      <c r="SZA146" s="210"/>
      <c r="SZB146" s="207"/>
      <c r="SZC146" s="207"/>
      <c r="SZD146" s="207"/>
      <c r="SZE146" s="207"/>
      <c r="SZF146" s="208"/>
      <c r="SZG146" s="207"/>
      <c r="SZH146" s="207"/>
      <c r="SZI146" s="207"/>
      <c r="SZJ146" s="207"/>
      <c r="SZK146" s="207"/>
      <c r="SZL146" s="207"/>
      <c r="SZM146" s="207"/>
      <c r="SZN146" s="207"/>
      <c r="SZO146" s="207"/>
      <c r="SZP146" s="207"/>
      <c r="SZQ146" s="210"/>
      <c r="SZR146" s="207"/>
      <c r="SZS146" s="207"/>
      <c r="SZT146" s="207"/>
      <c r="SZU146" s="207"/>
      <c r="SZV146" s="208"/>
      <c r="SZW146" s="207"/>
      <c r="SZX146" s="207"/>
      <c r="SZY146" s="207"/>
      <c r="SZZ146" s="207"/>
      <c r="TAA146" s="207"/>
      <c r="TAB146" s="207"/>
      <c r="TAC146" s="207"/>
      <c r="TAD146" s="207"/>
      <c r="TAE146" s="207"/>
      <c r="TAF146" s="207"/>
      <c r="TAG146" s="210"/>
      <c r="TAH146" s="207"/>
      <c r="TAI146" s="207"/>
      <c r="TAJ146" s="207"/>
      <c r="TAK146" s="207"/>
      <c r="TAL146" s="208"/>
      <c r="TAM146" s="207"/>
      <c r="TAN146" s="207"/>
      <c r="TAO146" s="207"/>
      <c r="TAP146" s="207"/>
      <c r="TAQ146" s="207"/>
      <c r="TAR146" s="207"/>
      <c r="TAS146" s="207"/>
      <c r="TAT146" s="207"/>
      <c r="TAU146" s="207"/>
      <c r="TAV146" s="207"/>
      <c r="TAW146" s="210"/>
      <c r="TAX146" s="207"/>
      <c r="TAY146" s="207"/>
      <c r="TAZ146" s="207"/>
      <c r="TBA146" s="207"/>
      <c r="TBB146" s="208"/>
      <c r="TBC146" s="207"/>
      <c r="TBD146" s="207"/>
      <c r="TBE146" s="207"/>
      <c r="TBF146" s="207"/>
      <c r="TBG146" s="207"/>
      <c r="TBH146" s="207"/>
      <c r="TBI146" s="207"/>
      <c r="TBJ146" s="207"/>
      <c r="TBK146" s="207"/>
      <c r="TBL146" s="207"/>
      <c r="TBM146" s="210"/>
      <c r="TBN146" s="207"/>
      <c r="TBO146" s="207"/>
      <c r="TBP146" s="207"/>
      <c r="TBQ146" s="207"/>
      <c r="TBR146" s="208"/>
      <c r="TBS146" s="207"/>
      <c r="TBT146" s="207"/>
      <c r="TBU146" s="207"/>
      <c r="TBV146" s="207"/>
      <c r="TBW146" s="207"/>
      <c r="TBX146" s="207"/>
      <c r="TBY146" s="207"/>
      <c r="TBZ146" s="207"/>
      <c r="TCA146" s="207"/>
      <c r="TCB146" s="207"/>
      <c r="TCC146" s="210"/>
      <c r="TCD146" s="207"/>
      <c r="TCE146" s="207"/>
      <c r="TCF146" s="207"/>
      <c r="TCG146" s="207"/>
      <c r="TCH146" s="208"/>
      <c r="TCI146" s="207"/>
      <c r="TCJ146" s="207"/>
      <c r="TCK146" s="207"/>
      <c r="TCL146" s="207"/>
      <c r="TCM146" s="207"/>
      <c r="TCN146" s="207"/>
      <c r="TCO146" s="207"/>
      <c r="TCP146" s="207"/>
      <c r="TCQ146" s="207"/>
      <c r="TCR146" s="207"/>
      <c r="TCS146" s="210"/>
      <c r="TCT146" s="207"/>
      <c r="TCU146" s="207"/>
      <c r="TCV146" s="207"/>
      <c r="TCW146" s="207"/>
      <c r="TCX146" s="208"/>
      <c r="TCY146" s="207"/>
      <c r="TCZ146" s="207"/>
      <c r="TDA146" s="207"/>
      <c r="TDB146" s="207"/>
      <c r="TDC146" s="207"/>
      <c r="TDD146" s="207"/>
      <c r="TDE146" s="207"/>
      <c r="TDF146" s="207"/>
      <c r="TDG146" s="207"/>
      <c r="TDH146" s="207"/>
      <c r="TDI146" s="210"/>
      <c r="TDJ146" s="207"/>
      <c r="TDK146" s="207"/>
      <c r="TDL146" s="207"/>
      <c r="TDM146" s="207"/>
      <c r="TDN146" s="208"/>
      <c r="TDO146" s="207"/>
      <c r="TDP146" s="207"/>
      <c r="TDQ146" s="207"/>
      <c r="TDR146" s="207"/>
      <c r="TDS146" s="207"/>
      <c r="TDT146" s="207"/>
      <c r="TDU146" s="207"/>
      <c r="TDV146" s="207"/>
      <c r="TDW146" s="207"/>
      <c r="TDX146" s="207"/>
      <c r="TDY146" s="210"/>
      <c r="TDZ146" s="207"/>
      <c r="TEA146" s="207"/>
      <c r="TEB146" s="207"/>
      <c r="TEC146" s="207"/>
      <c r="TED146" s="208"/>
      <c r="TEE146" s="207"/>
      <c r="TEF146" s="207"/>
      <c r="TEG146" s="207"/>
      <c r="TEH146" s="207"/>
      <c r="TEI146" s="207"/>
      <c r="TEJ146" s="207"/>
      <c r="TEK146" s="207"/>
      <c r="TEL146" s="207"/>
      <c r="TEM146" s="207"/>
      <c r="TEN146" s="207"/>
      <c r="TEO146" s="210"/>
      <c r="TEP146" s="207"/>
      <c r="TEQ146" s="207"/>
      <c r="TER146" s="207"/>
      <c r="TES146" s="207"/>
      <c r="TET146" s="208"/>
      <c r="TEU146" s="207"/>
      <c r="TEV146" s="207"/>
      <c r="TEW146" s="207"/>
      <c r="TEX146" s="207"/>
      <c r="TEY146" s="207"/>
      <c r="TEZ146" s="207"/>
      <c r="TFA146" s="207"/>
      <c r="TFB146" s="207"/>
      <c r="TFC146" s="207"/>
      <c r="TFD146" s="207"/>
      <c r="TFE146" s="210"/>
      <c r="TFF146" s="207"/>
      <c r="TFG146" s="207"/>
      <c r="TFH146" s="207"/>
      <c r="TFI146" s="207"/>
      <c r="TFJ146" s="208"/>
      <c r="TFK146" s="207"/>
      <c r="TFL146" s="207"/>
      <c r="TFM146" s="207"/>
      <c r="TFN146" s="207"/>
      <c r="TFO146" s="207"/>
      <c r="TFP146" s="207"/>
      <c r="TFQ146" s="207"/>
      <c r="TFR146" s="207"/>
      <c r="TFS146" s="207"/>
      <c r="TFT146" s="207"/>
      <c r="TFU146" s="210"/>
      <c r="TFV146" s="207"/>
      <c r="TFW146" s="207"/>
      <c r="TFX146" s="207"/>
      <c r="TFY146" s="207"/>
      <c r="TFZ146" s="208"/>
      <c r="TGA146" s="207"/>
      <c r="TGB146" s="207"/>
      <c r="TGC146" s="207"/>
      <c r="TGD146" s="207"/>
      <c r="TGE146" s="207"/>
      <c r="TGF146" s="207"/>
      <c r="TGG146" s="207"/>
      <c r="TGH146" s="207"/>
      <c r="TGI146" s="207"/>
      <c r="TGJ146" s="207"/>
      <c r="TGK146" s="210"/>
      <c r="TGL146" s="207"/>
      <c r="TGM146" s="207"/>
      <c r="TGN146" s="207"/>
      <c r="TGO146" s="207"/>
      <c r="TGP146" s="208"/>
      <c r="TGQ146" s="207"/>
      <c r="TGR146" s="207"/>
      <c r="TGS146" s="207"/>
      <c r="TGT146" s="207"/>
      <c r="TGU146" s="207"/>
      <c r="TGV146" s="207"/>
      <c r="TGW146" s="207"/>
      <c r="TGX146" s="207"/>
      <c r="TGY146" s="207"/>
      <c r="TGZ146" s="207"/>
      <c r="THA146" s="210"/>
      <c r="THB146" s="207"/>
      <c r="THC146" s="207"/>
      <c r="THD146" s="207"/>
      <c r="THE146" s="207"/>
      <c r="THF146" s="208"/>
      <c r="THG146" s="207"/>
      <c r="THH146" s="207"/>
      <c r="THI146" s="207"/>
      <c r="THJ146" s="207"/>
      <c r="THK146" s="207"/>
      <c r="THL146" s="207"/>
      <c r="THM146" s="207"/>
      <c r="THN146" s="207"/>
      <c r="THO146" s="207"/>
      <c r="THP146" s="207"/>
      <c r="THQ146" s="210"/>
      <c r="THR146" s="207"/>
      <c r="THS146" s="207"/>
      <c r="THT146" s="207"/>
      <c r="THU146" s="207"/>
      <c r="THV146" s="208"/>
      <c r="THW146" s="207"/>
      <c r="THX146" s="207"/>
      <c r="THY146" s="207"/>
      <c r="THZ146" s="207"/>
      <c r="TIA146" s="207"/>
      <c r="TIB146" s="207"/>
      <c r="TIC146" s="207"/>
      <c r="TID146" s="207"/>
      <c r="TIE146" s="207"/>
      <c r="TIF146" s="207"/>
      <c r="TIG146" s="210"/>
      <c r="TIH146" s="207"/>
      <c r="TII146" s="207"/>
      <c r="TIJ146" s="207"/>
      <c r="TIK146" s="207"/>
      <c r="TIL146" s="208"/>
      <c r="TIM146" s="207"/>
      <c r="TIN146" s="207"/>
      <c r="TIO146" s="207"/>
      <c r="TIP146" s="207"/>
      <c r="TIQ146" s="207"/>
      <c r="TIR146" s="207"/>
      <c r="TIS146" s="207"/>
      <c r="TIT146" s="207"/>
      <c r="TIU146" s="207"/>
      <c r="TIV146" s="207"/>
      <c r="TIW146" s="210"/>
      <c r="TIX146" s="207"/>
      <c r="TIY146" s="207"/>
      <c r="TIZ146" s="207"/>
      <c r="TJA146" s="207"/>
      <c r="TJB146" s="208"/>
      <c r="TJC146" s="207"/>
      <c r="TJD146" s="207"/>
      <c r="TJE146" s="207"/>
      <c r="TJF146" s="207"/>
      <c r="TJG146" s="207"/>
      <c r="TJH146" s="207"/>
      <c r="TJI146" s="207"/>
      <c r="TJJ146" s="207"/>
      <c r="TJK146" s="207"/>
      <c r="TJL146" s="207"/>
      <c r="TJM146" s="210"/>
      <c r="TJN146" s="207"/>
      <c r="TJO146" s="207"/>
      <c r="TJP146" s="207"/>
      <c r="TJQ146" s="207"/>
      <c r="TJR146" s="208"/>
      <c r="TJS146" s="207"/>
      <c r="TJT146" s="207"/>
      <c r="TJU146" s="207"/>
      <c r="TJV146" s="207"/>
      <c r="TJW146" s="207"/>
      <c r="TJX146" s="207"/>
      <c r="TJY146" s="207"/>
      <c r="TJZ146" s="207"/>
      <c r="TKA146" s="207"/>
      <c r="TKB146" s="207"/>
      <c r="TKC146" s="210"/>
      <c r="TKD146" s="207"/>
      <c r="TKE146" s="207"/>
      <c r="TKF146" s="207"/>
      <c r="TKG146" s="207"/>
      <c r="TKH146" s="208"/>
      <c r="TKI146" s="207"/>
      <c r="TKJ146" s="207"/>
      <c r="TKK146" s="207"/>
      <c r="TKL146" s="207"/>
      <c r="TKM146" s="207"/>
      <c r="TKN146" s="207"/>
      <c r="TKO146" s="207"/>
      <c r="TKP146" s="207"/>
      <c r="TKQ146" s="207"/>
      <c r="TKR146" s="207"/>
      <c r="TKS146" s="210"/>
      <c r="TKT146" s="207"/>
      <c r="TKU146" s="207"/>
      <c r="TKV146" s="207"/>
      <c r="TKW146" s="207"/>
      <c r="TKX146" s="208"/>
      <c r="TKY146" s="207"/>
      <c r="TKZ146" s="207"/>
      <c r="TLA146" s="207"/>
      <c r="TLB146" s="207"/>
      <c r="TLC146" s="207"/>
      <c r="TLD146" s="207"/>
      <c r="TLE146" s="207"/>
      <c r="TLF146" s="207"/>
      <c r="TLG146" s="207"/>
      <c r="TLH146" s="207"/>
      <c r="TLI146" s="210"/>
      <c r="TLJ146" s="207"/>
      <c r="TLK146" s="207"/>
      <c r="TLL146" s="207"/>
      <c r="TLM146" s="207"/>
      <c r="TLN146" s="208"/>
      <c r="TLO146" s="207"/>
      <c r="TLP146" s="207"/>
      <c r="TLQ146" s="207"/>
      <c r="TLR146" s="207"/>
      <c r="TLS146" s="207"/>
      <c r="TLT146" s="207"/>
      <c r="TLU146" s="207"/>
      <c r="TLV146" s="207"/>
      <c r="TLW146" s="207"/>
      <c r="TLX146" s="207"/>
      <c r="TLY146" s="210"/>
      <c r="TLZ146" s="207"/>
      <c r="TMA146" s="207"/>
      <c r="TMB146" s="207"/>
      <c r="TMC146" s="207"/>
      <c r="TMD146" s="208"/>
      <c r="TME146" s="207"/>
      <c r="TMF146" s="207"/>
      <c r="TMG146" s="207"/>
      <c r="TMH146" s="207"/>
      <c r="TMI146" s="207"/>
      <c r="TMJ146" s="207"/>
      <c r="TMK146" s="207"/>
      <c r="TML146" s="207"/>
      <c r="TMM146" s="207"/>
      <c r="TMN146" s="207"/>
      <c r="TMO146" s="210"/>
      <c r="TMP146" s="207"/>
      <c r="TMQ146" s="207"/>
      <c r="TMR146" s="207"/>
      <c r="TMS146" s="207"/>
      <c r="TMT146" s="208"/>
      <c r="TMU146" s="207"/>
      <c r="TMV146" s="207"/>
      <c r="TMW146" s="207"/>
      <c r="TMX146" s="207"/>
      <c r="TMY146" s="207"/>
      <c r="TMZ146" s="207"/>
      <c r="TNA146" s="207"/>
      <c r="TNB146" s="207"/>
      <c r="TNC146" s="207"/>
      <c r="TND146" s="207"/>
      <c r="TNE146" s="210"/>
      <c r="TNF146" s="207"/>
      <c r="TNG146" s="207"/>
      <c r="TNH146" s="207"/>
      <c r="TNI146" s="207"/>
      <c r="TNJ146" s="208"/>
      <c r="TNK146" s="207"/>
      <c r="TNL146" s="207"/>
      <c r="TNM146" s="207"/>
      <c r="TNN146" s="207"/>
      <c r="TNO146" s="207"/>
      <c r="TNP146" s="207"/>
      <c r="TNQ146" s="207"/>
      <c r="TNR146" s="207"/>
      <c r="TNS146" s="207"/>
      <c r="TNT146" s="207"/>
      <c r="TNU146" s="210"/>
      <c r="TNV146" s="207"/>
      <c r="TNW146" s="207"/>
      <c r="TNX146" s="207"/>
      <c r="TNY146" s="207"/>
      <c r="TNZ146" s="208"/>
      <c r="TOA146" s="207"/>
      <c r="TOB146" s="207"/>
      <c r="TOC146" s="207"/>
      <c r="TOD146" s="207"/>
      <c r="TOE146" s="207"/>
      <c r="TOF146" s="207"/>
      <c r="TOG146" s="207"/>
      <c r="TOH146" s="207"/>
      <c r="TOI146" s="207"/>
      <c r="TOJ146" s="207"/>
      <c r="TOK146" s="210"/>
      <c r="TOL146" s="207"/>
      <c r="TOM146" s="207"/>
      <c r="TON146" s="207"/>
      <c r="TOO146" s="207"/>
      <c r="TOP146" s="208"/>
      <c r="TOQ146" s="207"/>
      <c r="TOR146" s="207"/>
      <c r="TOS146" s="207"/>
      <c r="TOT146" s="207"/>
      <c r="TOU146" s="207"/>
      <c r="TOV146" s="207"/>
      <c r="TOW146" s="207"/>
      <c r="TOX146" s="207"/>
      <c r="TOY146" s="207"/>
      <c r="TOZ146" s="207"/>
      <c r="TPA146" s="210"/>
      <c r="TPB146" s="207"/>
      <c r="TPC146" s="207"/>
      <c r="TPD146" s="207"/>
      <c r="TPE146" s="207"/>
      <c r="TPF146" s="208"/>
      <c r="TPG146" s="207"/>
      <c r="TPH146" s="207"/>
      <c r="TPI146" s="207"/>
      <c r="TPJ146" s="207"/>
      <c r="TPK146" s="207"/>
      <c r="TPL146" s="207"/>
      <c r="TPM146" s="207"/>
      <c r="TPN146" s="207"/>
      <c r="TPO146" s="207"/>
      <c r="TPP146" s="207"/>
      <c r="TPQ146" s="210"/>
      <c r="TPR146" s="207"/>
      <c r="TPS146" s="207"/>
      <c r="TPT146" s="207"/>
      <c r="TPU146" s="207"/>
      <c r="TPV146" s="208"/>
      <c r="TPW146" s="207"/>
      <c r="TPX146" s="207"/>
      <c r="TPY146" s="207"/>
      <c r="TPZ146" s="207"/>
      <c r="TQA146" s="207"/>
      <c r="TQB146" s="207"/>
      <c r="TQC146" s="207"/>
      <c r="TQD146" s="207"/>
      <c r="TQE146" s="207"/>
      <c r="TQF146" s="207"/>
      <c r="TQG146" s="210"/>
      <c r="TQH146" s="207"/>
      <c r="TQI146" s="207"/>
      <c r="TQJ146" s="207"/>
      <c r="TQK146" s="207"/>
      <c r="TQL146" s="208"/>
      <c r="TQM146" s="207"/>
      <c r="TQN146" s="207"/>
      <c r="TQO146" s="207"/>
      <c r="TQP146" s="207"/>
      <c r="TQQ146" s="207"/>
      <c r="TQR146" s="207"/>
      <c r="TQS146" s="207"/>
      <c r="TQT146" s="207"/>
      <c r="TQU146" s="207"/>
      <c r="TQV146" s="207"/>
      <c r="TQW146" s="210"/>
      <c r="TQX146" s="207"/>
      <c r="TQY146" s="207"/>
      <c r="TQZ146" s="207"/>
      <c r="TRA146" s="207"/>
      <c r="TRB146" s="208"/>
      <c r="TRC146" s="207"/>
      <c r="TRD146" s="207"/>
      <c r="TRE146" s="207"/>
      <c r="TRF146" s="207"/>
      <c r="TRG146" s="207"/>
      <c r="TRH146" s="207"/>
      <c r="TRI146" s="207"/>
      <c r="TRJ146" s="207"/>
      <c r="TRK146" s="207"/>
      <c r="TRL146" s="207"/>
      <c r="TRM146" s="210"/>
      <c r="TRN146" s="207"/>
      <c r="TRO146" s="207"/>
      <c r="TRP146" s="207"/>
      <c r="TRQ146" s="207"/>
      <c r="TRR146" s="208"/>
      <c r="TRS146" s="207"/>
      <c r="TRT146" s="207"/>
      <c r="TRU146" s="207"/>
      <c r="TRV146" s="207"/>
      <c r="TRW146" s="207"/>
      <c r="TRX146" s="207"/>
      <c r="TRY146" s="207"/>
      <c r="TRZ146" s="207"/>
      <c r="TSA146" s="207"/>
      <c r="TSB146" s="207"/>
      <c r="TSC146" s="210"/>
      <c r="TSD146" s="207"/>
      <c r="TSE146" s="207"/>
      <c r="TSF146" s="207"/>
      <c r="TSG146" s="207"/>
      <c r="TSH146" s="208"/>
      <c r="TSI146" s="207"/>
      <c r="TSJ146" s="207"/>
      <c r="TSK146" s="207"/>
      <c r="TSL146" s="207"/>
      <c r="TSM146" s="207"/>
      <c r="TSN146" s="207"/>
      <c r="TSO146" s="207"/>
      <c r="TSP146" s="207"/>
      <c r="TSQ146" s="207"/>
      <c r="TSR146" s="207"/>
      <c r="TSS146" s="210"/>
      <c r="TST146" s="207"/>
      <c r="TSU146" s="207"/>
      <c r="TSV146" s="207"/>
      <c r="TSW146" s="207"/>
      <c r="TSX146" s="208"/>
      <c r="TSY146" s="207"/>
      <c r="TSZ146" s="207"/>
      <c r="TTA146" s="207"/>
      <c r="TTB146" s="207"/>
      <c r="TTC146" s="207"/>
      <c r="TTD146" s="207"/>
      <c r="TTE146" s="207"/>
      <c r="TTF146" s="207"/>
      <c r="TTG146" s="207"/>
      <c r="TTH146" s="207"/>
      <c r="TTI146" s="210"/>
      <c r="TTJ146" s="207"/>
      <c r="TTK146" s="207"/>
      <c r="TTL146" s="207"/>
      <c r="TTM146" s="207"/>
      <c r="TTN146" s="208"/>
      <c r="TTO146" s="207"/>
      <c r="TTP146" s="207"/>
      <c r="TTQ146" s="207"/>
      <c r="TTR146" s="207"/>
      <c r="TTS146" s="207"/>
      <c r="TTT146" s="207"/>
      <c r="TTU146" s="207"/>
      <c r="TTV146" s="207"/>
      <c r="TTW146" s="207"/>
      <c r="TTX146" s="207"/>
      <c r="TTY146" s="210"/>
      <c r="TTZ146" s="207"/>
      <c r="TUA146" s="207"/>
      <c r="TUB146" s="207"/>
      <c r="TUC146" s="207"/>
      <c r="TUD146" s="208"/>
      <c r="TUE146" s="207"/>
      <c r="TUF146" s="207"/>
      <c r="TUG146" s="207"/>
      <c r="TUH146" s="207"/>
      <c r="TUI146" s="207"/>
      <c r="TUJ146" s="207"/>
      <c r="TUK146" s="207"/>
      <c r="TUL146" s="207"/>
      <c r="TUM146" s="207"/>
      <c r="TUN146" s="207"/>
      <c r="TUO146" s="210"/>
      <c r="TUP146" s="207"/>
      <c r="TUQ146" s="207"/>
      <c r="TUR146" s="207"/>
      <c r="TUS146" s="207"/>
      <c r="TUT146" s="208"/>
      <c r="TUU146" s="207"/>
      <c r="TUV146" s="207"/>
      <c r="TUW146" s="207"/>
      <c r="TUX146" s="207"/>
      <c r="TUY146" s="207"/>
      <c r="TUZ146" s="207"/>
      <c r="TVA146" s="207"/>
      <c r="TVB146" s="207"/>
      <c r="TVC146" s="207"/>
      <c r="TVD146" s="207"/>
      <c r="TVE146" s="210"/>
      <c r="TVF146" s="207"/>
      <c r="TVG146" s="207"/>
      <c r="TVH146" s="207"/>
      <c r="TVI146" s="207"/>
      <c r="TVJ146" s="208"/>
      <c r="TVK146" s="207"/>
      <c r="TVL146" s="207"/>
      <c r="TVM146" s="207"/>
      <c r="TVN146" s="207"/>
      <c r="TVO146" s="207"/>
      <c r="TVP146" s="207"/>
      <c r="TVQ146" s="207"/>
      <c r="TVR146" s="207"/>
      <c r="TVS146" s="207"/>
      <c r="TVT146" s="207"/>
      <c r="TVU146" s="210"/>
      <c r="TVV146" s="207"/>
      <c r="TVW146" s="207"/>
      <c r="TVX146" s="207"/>
      <c r="TVY146" s="207"/>
      <c r="TVZ146" s="208"/>
      <c r="TWA146" s="207"/>
      <c r="TWB146" s="207"/>
      <c r="TWC146" s="207"/>
      <c r="TWD146" s="207"/>
      <c r="TWE146" s="207"/>
      <c r="TWF146" s="207"/>
      <c r="TWG146" s="207"/>
      <c r="TWH146" s="207"/>
      <c r="TWI146" s="207"/>
      <c r="TWJ146" s="207"/>
      <c r="TWK146" s="210"/>
      <c r="TWL146" s="207"/>
      <c r="TWM146" s="207"/>
      <c r="TWN146" s="207"/>
      <c r="TWO146" s="207"/>
      <c r="TWP146" s="208"/>
      <c r="TWQ146" s="207"/>
      <c r="TWR146" s="207"/>
      <c r="TWS146" s="207"/>
      <c r="TWT146" s="207"/>
      <c r="TWU146" s="207"/>
      <c r="TWV146" s="207"/>
      <c r="TWW146" s="207"/>
      <c r="TWX146" s="207"/>
      <c r="TWY146" s="207"/>
      <c r="TWZ146" s="207"/>
      <c r="TXA146" s="210"/>
      <c r="TXB146" s="207"/>
      <c r="TXC146" s="207"/>
      <c r="TXD146" s="207"/>
      <c r="TXE146" s="207"/>
      <c r="TXF146" s="208"/>
      <c r="TXG146" s="207"/>
      <c r="TXH146" s="207"/>
      <c r="TXI146" s="207"/>
      <c r="TXJ146" s="207"/>
      <c r="TXK146" s="207"/>
      <c r="TXL146" s="207"/>
      <c r="TXM146" s="207"/>
      <c r="TXN146" s="207"/>
      <c r="TXO146" s="207"/>
      <c r="TXP146" s="207"/>
      <c r="TXQ146" s="210"/>
      <c r="TXR146" s="207"/>
      <c r="TXS146" s="207"/>
      <c r="TXT146" s="207"/>
      <c r="TXU146" s="207"/>
      <c r="TXV146" s="208"/>
      <c r="TXW146" s="207"/>
      <c r="TXX146" s="207"/>
      <c r="TXY146" s="207"/>
      <c r="TXZ146" s="207"/>
      <c r="TYA146" s="207"/>
      <c r="TYB146" s="207"/>
      <c r="TYC146" s="207"/>
      <c r="TYD146" s="207"/>
      <c r="TYE146" s="207"/>
      <c r="TYF146" s="207"/>
      <c r="TYG146" s="210"/>
      <c r="TYH146" s="207"/>
      <c r="TYI146" s="207"/>
      <c r="TYJ146" s="207"/>
      <c r="TYK146" s="207"/>
      <c r="TYL146" s="208"/>
      <c r="TYM146" s="207"/>
      <c r="TYN146" s="207"/>
      <c r="TYO146" s="207"/>
      <c r="TYP146" s="207"/>
      <c r="TYQ146" s="207"/>
      <c r="TYR146" s="207"/>
      <c r="TYS146" s="207"/>
      <c r="TYT146" s="207"/>
      <c r="TYU146" s="207"/>
      <c r="TYV146" s="207"/>
      <c r="TYW146" s="210"/>
      <c r="TYX146" s="207"/>
      <c r="TYY146" s="207"/>
      <c r="TYZ146" s="207"/>
      <c r="TZA146" s="207"/>
      <c r="TZB146" s="208"/>
      <c r="TZC146" s="207"/>
      <c r="TZD146" s="207"/>
      <c r="TZE146" s="207"/>
      <c r="TZF146" s="207"/>
      <c r="TZG146" s="207"/>
      <c r="TZH146" s="207"/>
      <c r="TZI146" s="207"/>
      <c r="TZJ146" s="207"/>
      <c r="TZK146" s="207"/>
      <c r="TZL146" s="207"/>
      <c r="TZM146" s="210"/>
      <c r="TZN146" s="207"/>
      <c r="TZO146" s="207"/>
      <c r="TZP146" s="207"/>
      <c r="TZQ146" s="207"/>
      <c r="TZR146" s="208"/>
      <c r="TZS146" s="207"/>
      <c r="TZT146" s="207"/>
      <c r="TZU146" s="207"/>
      <c r="TZV146" s="207"/>
      <c r="TZW146" s="207"/>
      <c r="TZX146" s="207"/>
      <c r="TZY146" s="207"/>
      <c r="TZZ146" s="207"/>
      <c r="UAA146" s="207"/>
      <c r="UAB146" s="207"/>
      <c r="UAC146" s="210"/>
      <c r="UAD146" s="207"/>
      <c r="UAE146" s="207"/>
      <c r="UAF146" s="207"/>
      <c r="UAG146" s="207"/>
      <c r="UAH146" s="208"/>
      <c r="UAI146" s="207"/>
      <c r="UAJ146" s="207"/>
      <c r="UAK146" s="207"/>
      <c r="UAL146" s="207"/>
      <c r="UAM146" s="207"/>
      <c r="UAN146" s="207"/>
      <c r="UAO146" s="207"/>
      <c r="UAP146" s="207"/>
      <c r="UAQ146" s="207"/>
      <c r="UAR146" s="207"/>
      <c r="UAS146" s="210"/>
      <c r="UAT146" s="207"/>
      <c r="UAU146" s="207"/>
      <c r="UAV146" s="207"/>
      <c r="UAW146" s="207"/>
      <c r="UAX146" s="208"/>
      <c r="UAY146" s="207"/>
      <c r="UAZ146" s="207"/>
      <c r="UBA146" s="207"/>
      <c r="UBB146" s="207"/>
      <c r="UBC146" s="207"/>
      <c r="UBD146" s="207"/>
      <c r="UBE146" s="207"/>
      <c r="UBF146" s="207"/>
      <c r="UBG146" s="207"/>
      <c r="UBH146" s="207"/>
      <c r="UBI146" s="210"/>
      <c r="UBJ146" s="207"/>
      <c r="UBK146" s="207"/>
      <c r="UBL146" s="207"/>
      <c r="UBM146" s="207"/>
      <c r="UBN146" s="208"/>
      <c r="UBO146" s="207"/>
      <c r="UBP146" s="207"/>
      <c r="UBQ146" s="207"/>
      <c r="UBR146" s="207"/>
      <c r="UBS146" s="207"/>
      <c r="UBT146" s="207"/>
      <c r="UBU146" s="207"/>
      <c r="UBV146" s="207"/>
      <c r="UBW146" s="207"/>
      <c r="UBX146" s="207"/>
      <c r="UBY146" s="210"/>
      <c r="UBZ146" s="207"/>
      <c r="UCA146" s="207"/>
      <c r="UCB146" s="207"/>
      <c r="UCC146" s="207"/>
      <c r="UCD146" s="208"/>
      <c r="UCE146" s="207"/>
      <c r="UCF146" s="207"/>
      <c r="UCG146" s="207"/>
      <c r="UCH146" s="207"/>
      <c r="UCI146" s="207"/>
      <c r="UCJ146" s="207"/>
      <c r="UCK146" s="207"/>
      <c r="UCL146" s="207"/>
      <c r="UCM146" s="207"/>
      <c r="UCN146" s="207"/>
      <c r="UCO146" s="210"/>
      <c r="UCP146" s="207"/>
      <c r="UCQ146" s="207"/>
      <c r="UCR146" s="207"/>
      <c r="UCS146" s="207"/>
      <c r="UCT146" s="208"/>
      <c r="UCU146" s="207"/>
      <c r="UCV146" s="207"/>
      <c r="UCW146" s="207"/>
      <c r="UCX146" s="207"/>
      <c r="UCY146" s="207"/>
      <c r="UCZ146" s="207"/>
      <c r="UDA146" s="207"/>
      <c r="UDB146" s="207"/>
      <c r="UDC146" s="207"/>
      <c r="UDD146" s="207"/>
      <c r="UDE146" s="210"/>
      <c r="UDF146" s="207"/>
      <c r="UDG146" s="207"/>
      <c r="UDH146" s="207"/>
      <c r="UDI146" s="207"/>
      <c r="UDJ146" s="208"/>
      <c r="UDK146" s="207"/>
      <c r="UDL146" s="207"/>
      <c r="UDM146" s="207"/>
      <c r="UDN146" s="207"/>
      <c r="UDO146" s="207"/>
      <c r="UDP146" s="207"/>
      <c r="UDQ146" s="207"/>
      <c r="UDR146" s="207"/>
      <c r="UDS146" s="207"/>
      <c r="UDT146" s="207"/>
      <c r="UDU146" s="210"/>
      <c r="UDV146" s="207"/>
      <c r="UDW146" s="207"/>
      <c r="UDX146" s="207"/>
      <c r="UDY146" s="207"/>
      <c r="UDZ146" s="208"/>
      <c r="UEA146" s="207"/>
      <c r="UEB146" s="207"/>
      <c r="UEC146" s="207"/>
      <c r="UED146" s="207"/>
      <c r="UEE146" s="207"/>
      <c r="UEF146" s="207"/>
      <c r="UEG146" s="207"/>
      <c r="UEH146" s="207"/>
      <c r="UEI146" s="207"/>
      <c r="UEJ146" s="207"/>
      <c r="UEK146" s="210"/>
      <c r="UEL146" s="207"/>
      <c r="UEM146" s="207"/>
      <c r="UEN146" s="207"/>
      <c r="UEO146" s="207"/>
      <c r="UEP146" s="208"/>
      <c r="UEQ146" s="207"/>
      <c r="UER146" s="207"/>
      <c r="UES146" s="207"/>
      <c r="UET146" s="207"/>
      <c r="UEU146" s="207"/>
      <c r="UEV146" s="207"/>
      <c r="UEW146" s="207"/>
      <c r="UEX146" s="207"/>
      <c r="UEY146" s="207"/>
      <c r="UEZ146" s="207"/>
      <c r="UFA146" s="210"/>
      <c r="UFB146" s="207"/>
      <c r="UFC146" s="207"/>
      <c r="UFD146" s="207"/>
      <c r="UFE146" s="207"/>
      <c r="UFF146" s="208"/>
      <c r="UFG146" s="207"/>
      <c r="UFH146" s="207"/>
      <c r="UFI146" s="207"/>
      <c r="UFJ146" s="207"/>
      <c r="UFK146" s="207"/>
      <c r="UFL146" s="207"/>
      <c r="UFM146" s="207"/>
      <c r="UFN146" s="207"/>
      <c r="UFO146" s="207"/>
      <c r="UFP146" s="207"/>
      <c r="UFQ146" s="210"/>
      <c r="UFR146" s="207"/>
      <c r="UFS146" s="207"/>
      <c r="UFT146" s="207"/>
      <c r="UFU146" s="207"/>
      <c r="UFV146" s="208"/>
      <c r="UFW146" s="207"/>
      <c r="UFX146" s="207"/>
      <c r="UFY146" s="207"/>
      <c r="UFZ146" s="207"/>
      <c r="UGA146" s="207"/>
      <c r="UGB146" s="207"/>
      <c r="UGC146" s="207"/>
      <c r="UGD146" s="207"/>
      <c r="UGE146" s="207"/>
      <c r="UGF146" s="207"/>
      <c r="UGG146" s="210"/>
      <c r="UGH146" s="207"/>
      <c r="UGI146" s="207"/>
      <c r="UGJ146" s="207"/>
      <c r="UGK146" s="207"/>
      <c r="UGL146" s="208"/>
      <c r="UGM146" s="207"/>
      <c r="UGN146" s="207"/>
      <c r="UGO146" s="207"/>
      <c r="UGP146" s="207"/>
      <c r="UGQ146" s="207"/>
      <c r="UGR146" s="207"/>
      <c r="UGS146" s="207"/>
      <c r="UGT146" s="207"/>
      <c r="UGU146" s="207"/>
      <c r="UGV146" s="207"/>
      <c r="UGW146" s="210"/>
      <c r="UGX146" s="207"/>
      <c r="UGY146" s="207"/>
      <c r="UGZ146" s="207"/>
      <c r="UHA146" s="207"/>
      <c r="UHB146" s="208"/>
      <c r="UHC146" s="207"/>
      <c r="UHD146" s="207"/>
      <c r="UHE146" s="207"/>
      <c r="UHF146" s="207"/>
      <c r="UHG146" s="207"/>
      <c r="UHH146" s="207"/>
      <c r="UHI146" s="207"/>
      <c r="UHJ146" s="207"/>
      <c r="UHK146" s="207"/>
      <c r="UHL146" s="207"/>
      <c r="UHM146" s="210"/>
      <c r="UHN146" s="207"/>
      <c r="UHO146" s="207"/>
      <c r="UHP146" s="207"/>
      <c r="UHQ146" s="207"/>
      <c r="UHR146" s="208"/>
      <c r="UHS146" s="207"/>
      <c r="UHT146" s="207"/>
      <c r="UHU146" s="207"/>
      <c r="UHV146" s="207"/>
      <c r="UHW146" s="207"/>
      <c r="UHX146" s="207"/>
      <c r="UHY146" s="207"/>
      <c r="UHZ146" s="207"/>
      <c r="UIA146" s="207"/>
      <c r="UIB146" s="207"/>
      <c r="UIC146" s="210"/>
      <c r="UID146" s="207"/>
      <c r="UIE146" s="207"/>
      <c r="UIF146" s="207"/>
      <c r="UIG146" s="207"/>
      <c r="UIH146" s="208"/>
      <c r="UII146" s="207"/>
      <c r="UIJ146" s="207"/>
      <c r="UIK146" s="207"/>
      <c r="UIL146" s="207"/>
      <c r="UIM146" s="207"/>
      <c r="UIN146" s="207"/>
      <c r="UIO146" s="207"/>
      <c r="UIP146" s="207"/>
      <c r="UIQ146" s="207"/>
      <c r="UIR146" s="207"/>
      <c r="UIS146" s="210"/>
      <c r="UIT146" s="207"/>
      <c r="UIU146" s="207"/>
      <c r="UIV146" s="207"/>
      <c r="UIW146" s="207"/>
      <c r="UIX146" s="208"/>
      <c r="UIY146" s="207"/>
      <c r="UIZ146" s="207"/>
      <c r="UJA146" s="207"/>
      <c r="UJB146" s="207"/>
      <c r="UJC146" s="207"/>
      <c r="UJD146" s="207"/>
      <c r="UJE146" s="207"/>
      <c r="UJF146" s="207"/>
      <c r="UJG146" s="207"/>
      <c r="UJH146" s="207"/>
      <c r="UJI146" s="210"/>
      <c r="UJJ146" s="207"/>
      <c r="UJK146" s="207"/>
      <c r="UJL146" s="207"/>
      <c r="UJM146" s="207"/>
      <c r="UJN146" s="208"/>
      <c r="UJO146" s="207"/>
      <c r="UJP146" s="207"/>
      <c r="UJQ146" s="207"/>
      <c r="UJR146" s="207"/>
      <c r="UJS146" s="207"/>
      <c r="UJT146" s="207"/>
      <c r="UJU146" s="207"/>
      <c r="UJV146" s="207"/>
      <c r="UJW146" s="207"/>
      <c r="UJX146" s="207"/>
      <c r="UJY146" s="210"/>
      <c r="UJZ146" s="207"/>
      <c r="UKA146" s="207"/>
      <c r="UKB146" s="207"/>
      <c r="UKC146" s="207"/>
      <c r="UKD146" s="208"/>
      <c r="UKE146" s="207"/>
      <c r="UKF146" s="207"/>
      <c r="UKG146" s="207"/>
      <c r="UKH146" s="207"/>
      <c r="UKI146" s="207"/>
      <c r="UKJ146" s="207"/>
      <c r="UKK146" s="207"/>
      <c r="UKL146" s="207"/>
      <c r="UKM146" s="207"/>
      <c r="UKN146" s="207"/>
      <c r="UKO146" s="210"/>
      <c r="UKP146" s="207"/>
      <c r="UKQ146" s="207"/>
      <c r="UKR146" s="207"/>
      <c r="UKS146" s="207"/>
      <c r="UKT146" s="208"/>
      <c r="UKU146" s="207"/>
      <c r="UKV146" s="207"/>
      <c r="UKW146" s="207"/>
      <c r="UKX146" s="207"/>
      <c r="UKY146" s="207"/>
      <c r="UKZ146" s="207"/>
      <c r="ULA146" s="207"/>
      <c r="ULB146" s="207"/>
      <c r="ULC146" s="207"/>
      <c r="ULD146" s="207"/>
      <c r="ULE146" s="210"/>
      <c r="ULF146" s="207"/>
      <c r="ULG146" s="207"/>
      <c r="ULH146" s="207"/>
      <c r="ULI146" s="207"/>
      <c r="ULJ146" s="208"/>
      <c r="ULK146" s="207"/>
      <c r="ULL146" s="207"/>
      <c r="ULM146" s="207"/>
      <c r="ULN146" s="207"/>
      <c r="ULO146" s="207"/>
      <c r="ULP146" s="207"/>
      <c r="ULQ146" s="207"/>
      <c r="ULR146" s="207"/>
      <c r="ULS146" s="207"/>
      <c r="ULT146" s="207"/>
      <c r="ULU146" s="210"/>
      <c r="ULV146" s="207"/>
      <c r="ULW146" s="207"/>
      <c r="ULX146" s="207"/>
      <c r="ULY146" s="207"/>
      <c r="ULZ146" s="208"/>
      <c r="UMA146" s="207"/>
      <c r="UMB146" s="207"/>
      <c r="UMC146" s="207"/>
      <c r="UMD146" s="207"/>
      <c r="UME146" s="207"/>
      <c r="UMF146" s="207"/>
      <c r="UMG146" s="207"/>
      <c r="UMH146" s="207"/>
      <c r="UMI146" s="207"/>
      <c r="UMJ146" s="207"/>
      <c r="UMK146" s="210"/>
      <c r="UML146" s="207"/>
      <c r="UMM146" s="207"/>
      <c r="UMN146" s="207"/>
      <c r="UMO146" s="207"/>
      <c r="UMP146" s="208"/>
      <c r="UMQ146" s="207"/>
      <c r="UMR146" s="207"/>
      <c r="UMS146" s="207"/>
      <c r="UMT146" s="207"/>
      <c r="UMU146" s="207"/>
      <c r="UMV146" s="207"/>
      <c r="UMW146" s="207"/>
      <c r="UMX146" s="207"/>
      <c r="UMY146" s="207"/>
      <c r="UMZ146" s="207"/>
      <c r="UNA146" s="210"/>
      <c r="UNB146" s="207"/>
      <c r="UNC146" s="207"/>
      <c r="UND146" s="207"/>
      <c r="UNE146" s="207"/>
      <c r="UNF146" s="208"/>
      <c r="UNG146" s="207"/>
      <c r="UNH146" s="207"/>
      <c r="UNI146" s="207"/>
      <c r="UNJ146" s="207"/>
      <c r="UNK146" s="207"/>
      <c r="UNL146" s="207"/>
      <c r="UNM146" s="207"/>
      <c r="UNN146" s="207"/>
      <c r="UNO146" s="207"/>
      <c r="UNP146" s="207"/>
      <c r="UNQ146" s="210"/>
      <c r="UNR146" s="207"/>
      <c r="UNS146" s="207"/>
      <c r="UNT146" s="207"/>
      <c r="UNU146" s="207"/>
      <c r="UNV146" s="208"/>
      <c r="UNW146" s="207"/>
      <c r="UNX146" s="207"/>
      <c r="UNY146" s="207"/>
      <c r="UNZ146" s="207"/>
      <c r="UOA146" s="207"/>
      <c r="UOB146" s="207"/>
      <c r="UOC146" s="207"/>
      <c r="UOD146" s="207"/>
      <c r="UOE146" s="207"/>
      <c r="UOF146" s="207"/>
      <c r="UOG146" s="210"/>
      <c r="UOH146" s="207"/>
      <c r="UOI146" s="207"/>
      <c r="UOJ146" s="207"/>
      <c r="UOK146" s="207"/>
      <c r="UOL146" s="208"/>
      <c r="UOM146" s="207"/>
      <c r="UON146" s="207"/>
      <c r="UOO146" s="207"/>
      <c r="UOP146" s="207"/>
      <c r="UOQ146" s="207"/>
      <c r="UOR146" s="207"/>
      <c r="UOS146" s="207"/>
      <c r="UOT146" s="207"/>
      <c r="UOU146" s="207"/>
      <c r="UOV146" s="207"/>
      <c r="UOW146" s="210"/>
      <c r="UOX146" s="207"/>
      <c r="UOY146" s="207"/>
      <c r="UOZ146" s="207"/>
      <c r="UPA146" s="207"/>
      <c r="UPB146" s="208"/>
      <c r="UPC146" s="207"/>
      <c r="UPD146" s="207"/>
      <c r="UPE146" s="207"/>
      <c r="UPF146" s="207"/>
      <c r="UPG146" s="207"/>
      <c r="UPH146" s="207"/>
      <c r="UPI146" s="207"/>
      <c r="UPJ146" s="207"/>
      <c r="UPK146" s="207"/>
      <c r="UPL146" s="207"/>
      <c r="UPM146" s="210"/>
      <c r="UPN146" s="207"/>
      <c r="UPO146" s="207"/>
      <c r="UPP146" s="207"/>
      <c r="UPQ146" s="207"/>
      <c r="UPR146" s="208"/>
      <c r="UPS146" s="207"/>
      <c r="UPT146" s="207"/>
      <c r="UPU146" s="207"/>
      <c r="UPV146" s="207"/>
      <c r="UPW146" s="207"/>
      <c r="UPX146" s="207"/>
      <c r="UPY146" s="207"/>
      <c r="UPZ146" s="207"/>
      <c r="UQA146" s="207"/>
      <c r="UQB146" s="207"/>
      <c r="UQC146" s="210"/>
      <c r="UQD146" s="207"/>
      <c r="UQE146" s="207"/>
      <c r="UQF146" s="207"/>
      <c r="UQG146" s="207"/>
      <c r="UQH146" s="208"/>
      <c r="UQI146" s="207"/>
      <c r="UQJ146" s="207"/>
      <c r="UQK146" s="207"/>
      <c r="UQL146" s="207"/>
      <c r="UQM146" s="207"/>
      <c r="UQN146" s="207"/>
      <c r="UQO146" s="207"/>
      <c r="UQP146" s="207"/>
      <c r="UQQ146" s="207"/>
      <c r="UQR146" s="207"/>
      <c r="UQS146" s="210"/>
      <c r="UQT146" s="207"/>
      <c r="UQU146" s="207"/>
      <c r="UQV146" s="207"/>
      <c r="UQW146" s="207"/>
      <c r="UQX146" s="208"/>
      <c r="UQY146" s="207"/>
      <c r="UQZ146" s="207"/>
      <c r="URA146" s="207"/>
      <c r="URB146" s="207"/>
      <c r="URC146" s="207"/>
      <c r="URD146" s="207"/>
      <c r="URE146" s="207"/>
      <c r="URF146" s="207"/>
      <c r="URG146" s="207"/>
      <c r="URH146" s="207"/>
      <c r="URI146" s="210"/>
      <c r="URJ146" s="207"/>
      <c r="URK146" s="207"/>
      <c r="URL146" s="207"/>
      <c r="URM146" s="207"/>
      <c r="URN146" s="208"/>
      <c r="URO146" s="207"/>
      <c r="URP146" s="207"/>
      <c r="URQ146" s="207"/>
      <c r="URR146" s="207"/>
      <c r="URS146" s="207"/>
      <c r="URT146" s="207"/>
      <c r="URU146" s="207"/>
      <c r="URV146" s="207"/>
      <c r="URW146" s="207"/>
      <c r="URX146" s="207"/>
      <c r="URY146" s="210"/>
      <c r="URZ146" s="207"/>
      <c r="USA146" s="207"/>
      <c r="USB146" s="207"/>
      <c r="USC146" s="207"/>
      <c r="USD146" s="208"/>
      <c r="USE146" s="207"/>
      <c r="USF146" s="207"/>
      <c r="USG146" s="207"/>
      <c r="USH146" s="207"/>
      <c r="USI146" s="207"/>
      <c r="USJ146" s="207"/>
      <c r="USK146" s="207"/>
      <c r="USL146" s="207"/>
      <c r="USM146" s="207"/>
      <c r="USN146" s="207"/>
      <c r="USO146" s="210"/>
      <c r="USP146" s="207"/>
      <c r="USQ146" s="207"/>
      <c r="USR146" s="207"/>
      <c r="USS146" s="207"/>
      <c r="UST146" s="208"/>
      <c r="USU146" s="207"/>
      <c r="USV146" s="207"/>
      <c r="USW146" s="207"/>
      <c r="USX146" s="207"/>
      <c r="USY146" s="207"/>
      <c r="USZ146" s="207"/>
      <c r="UTA146" s="207"/>
      <c r="UTB146" s="207"/>
      <c r="UTC146" s="207"/>
      <c r="UTD146" s="207"/>
      <c r="UTE146" s="210"/>
      <c r="UTF146" s="207"/>
      <c r="UTG146" s="207"/>
      <c r="UTH146" s="207"/>
      <c r="UTI146" s="207"/>
      <c r="UTJ146" s="208"/>
      <c r="UTK146" s="207"/>
      <c r="UTL146" s="207"/>
      <c r="UTM146" s="207"/>
      <c r="UTN146" s="207"/>
      <c r="UTO146" s="207"/>
      <c r="UTP146" s="207"/>
      <c r="UTQ146" s="207"/>
      <c r="UTR146" s="207"/>
      <c r="UTS146" s="207"/>
      <c r="UTT146" s="207"/>
      <c r="UTU146" s="210"/>
      <c r="UTV146" s="207"/>
      <c r="UTW146" s="207"/>
      <c r="UTX146" s="207"/>
      <c r="UTY146" s="207"/>
      <c r="UTZ146" s="208"/>
      <c r="UUA146" s="207"/>
      <c r="UUB146" s="207"/>
      <c r="UUC146" s="207"/>
      <c r="UUD146" s="207"/>
      <c r="UUE146" s="207"/>
      <c r="UUF146" s="207"/>
      <c r="UUG146" s="207"/>
      <c r="UUH146" s="207"/>
      <c r="UUI146" s="207"/>
      <c r="UUJ146" s="207"/>
      <c r="UUK146" s="210"/>
      <c r="UUL146" s="207"/>
      <c r="UUM146" s="207"/>
      <c r="UUN146" s="207"/>
      <c r="UUO146" s="207"/>
      <c r="UUP146" s="208"/>
      <c r="UUQ146" s="207"/>
      <c r="UUR146" s="207"/>
      <c r="UUS146" s="207"/>
      <c r="UUT146" s="207"/>
      <c r="UUU146" s="207"/>
      <c r="UUV146" s="207"/>
      <c r="UUW146" s="207"/>
      <c r="UUX146" s="207"/>
      <c r="UUY146" s="207"/>
      <c r="UUZ146" s="207"/>
      <c r="UVA146" s="210"/>
      <c r="UVB146" s="207"/>
      <c r="UVC146" s="207"/>
      <c r="UVD146" s="207"/>
      <c r="UVE146" s="207"/>
      <c r="UVF146" s="208"/>
      <c r="UVG146" s="207"/>
      <c r="UVH146" s="207"/>
      <c r="UVI146" s="207"/>
      <c r="UVJ146" s="207"/>
      <c r="UVK146" s="207"/>
      <c r="UVL146" s="207"/>
      <c r="UVM146" s="207"/>
      <c r="UVN146" s="207"/>
      <c r="UVO146" s="207"/>
      <c r="UVP146" s="207"/>
      <c r="UVQ146" s="210"/>
      <c r="UVR146" s="207"/>
      <c r="UVS146" s="207"/>
      <c r="UVT146" s="207"/>
      <c r="UVU146" s="207"/>
      <c r="UVV146" s="208"/>
      <c r="UVW146" s="207"/>
      <c r="UVX146" s="207"/>
      <c r="UVY146" s="207"/>
      <c r="UVZ146" s="207"/>
      <c r="UWA146" s="207"/>
      <c r="UWB146" s="207"/>
      <c r="UWC146" s="207"/>
      <c r="UWD146" s="207"/>
      <c r="UWE146" s="207"/>
      <c r="UWF146" s="207"/>
      <c r="UWG146" s="210"/>
      <c r="UWH146" s="207"/>
      <c r="UWI146" s="207"/>
      <c r="UWJ146" s="207"/>
      <c r="UWK146" s="207"/>
      <c r="UWL146" s="208"/>
      <c r="UWM146" s="207"/>
      <c r="UWN146" s="207"/>
      <c r="UWO146" s="207"/>
      <c r="UWP146" s="207"/>
      <c r="UWQ146" s="207"/>
      <c r="UWR146" s="207"/>
      <c r="UWS146" s="207"/>
      <c r="UWT146" s="207"/>
      <c r="UWU146" s="207"/>
      <c r="UWV146" s="207"/>
      <c r="UWW146" s="210"/>
      <c r="UWX146" s="207"/>
      <c r="UWY146" s="207"/>
      <c r="UWZ146" s="207"/>
      <c r="UXA146" s="207"/>
      <c r="UXB146" s="208"/>
      <c r="UXC146" s="207"/>
      <c r="UXD146" s="207"/>
      <c r="UXE146" s="207"/>
      <c r="UXF146" s="207"/>
      <c r="UXG146" s="207"/>
      <c r="UXH146" s="207"/>
      <c r="UXI146" s="207"/>
      <c r="UXJ146" s="207"/>
      <c r="UXK146" s="207"/>
      <c r="UXL146" s="207"/>
      <c r="UXM146" s="210"/>
      <c r="UXN146" s="207"/>
      <c r="UXO146" s="207"/>
      <c r="UXP146" s="207"/>
      <c r="UXQ146" s="207"/>
      <c r="UXR146" s="208"/>
      <c r="UXS146" s="207"/>
      <c r="UXT146" s="207"/>
      <c r="UXU146" s="207"/>
      <c r="UXV146" s="207"/>
      <c r="UXW146" s="207"/>
      <c r="UXX146" s="207"/>
      <c r="UXY146" s="207"/>
      <c r="UXZ146" s="207"/>
      <c r="UYA146" s="207"/>
      <c r="UYB146" s="207"/>
      <c r="UYC146" s="210"/>
      <c r="UYD146" s="207"/>
      <c r="UYE146" s="207"/>
      <c r="UYF146" s="207"/>
      <c r="UYG146" s="207"/>
      <c r="UYH146" s="208"/>
      <c r="UYI146" s="207"/>
      <c r="UYJ146" s="207"/>
      <c r="UYK146" s="207"/>
      <c r="UYL146" s="207"/>
      <c r="UYM146" s="207"/>
      <c r="UYN146" s="207"/>
      <c r="UYO146" s="207"/>
      <c r="UYP146" s="207"/>
      <c r="UYQ146" s="207"/>
      <c r="UYR146" s="207"/>
      <c r="UYS146" s="210"/>
      <c r="UYT146" s="207"/>
      <c r="UYU146" s="207"/>
      <c r="UYV146" s="207"/>
      <c r="UYW146" s="207"/>
      <c r="UYX146" s="208"/>
      <c r="UYY146" s="207"/>
      <c r="UYZ146" s="207"/>
      <c r="UZA146" s="207"/>
      <c r="UZB146" s="207"/>
      <c r="UZC146" s="207"/>
      <c r="UZD146" s="207"/>
      <c r="UZE146" s="207"/>
      <c r="UZF146" s="207"/>
      <c r="UZG146" s="207"/>
      <c r="UZH146" s="207"/>
      <c r="UZI146" s="210"/>
      <c r="UZJ146" s="207"/>
      <c r="UZK146" s="207"/>
      <c r="UZL146" s="207"/>
      <c r="UZM146" s="207"/>
      <c r="UZN146" s="208"/>
      <c r="UZO146" s="207"/>
      <c r="UZP146" s="207"/>
      <c r="UZQ146" s="207"/>
      <c r="UZR146" s="207"/>
      <c r="UZS146" s="207"/>
      <c r="UZT146" s="207"/>
      <c r="UZU146" s="207"/>
      <c r="UZV146" s="207"/>
      <c r="UZW146" s="207"/>
      <c r="UZX146" s="207"/>
      <c r="UZY146" s="210"/>
      <c r="UZZ146" s="207"/>
      <c r="VAA146" s="207"/>
      <c r="VAB146" s="207"/>
      <c r="VAC146" s="207"/>
      <c r="VAD146" s="208"/>
      <c r="VAE146" s="207"/>
      <c r="VAF146" s="207"/>
      <c r="VAG146" s="207"/>
      <c r="VAH146" s="207"/>
      <c r="VAI146" s="207"/>
      <c r="VAJ146" s="207"/>
      <c r="VAK146" s="207"/>
      <c r="VAL146" s="207"/>
      <c r="VAM146" s="207"/>
      <c r="VAN146" s="207"/>
      <c r="VAO146" s="210"/>
      <c r="VAP146" s="207"/>
      <c r="VAQ146" s="207"/>
      <c r="VAR146" s="207"/>
      <c r="VAS146" s="207"/>
      <c r="VAT146" s="208"/>
      <c r="VAU146" s="207"/>
      <c r="VAV146" s="207"/>
      <c r="VAW146" s="207"/>
      <c r="VAX146" s="207"/>
      <c r="VAY146" s="207"/>
      <c r="VAZ146" s="207"/>
      <c r="VBA146" s="207"/>
      <c r="VBB146" s="207"/>
      <c r="VBC146" s="207"/>
      <c r="VBD146" s="207"/>
      <c r="VBE146" s="210"/>
      <c r="VBF146" s="207"/>
      <c r="VBG146" s="207"/>
      <c r="VBH146" s="207"/>
      <c r="VBI146" s="207"/>
      <c r="VBJ146" s="208"/>
      <c r="VBK146" s="207"/>
      <c r="VBL146" s="207"/>
      <c r="VBM146" s="207"/>
      <c r="VBN146" s="207"/>
      <c r="VBO146" s="207"/>
      <c r="VBP146" s="207"/>
      <c r="VBQ146" s="207"/>
      <c r="VBR146" s="207"/>
      <c r="VBS146" s="207"/>
      <c r="VBT146" s="207"/>
      <c r="VBU146" s="210"/>
      <c r="VBV146" s="207"/>
      <c r="VBW146" s="207"/>
      <c r="VBX146" s="207"/>
      <c r="VBY146" s="207"/>
      <c r="VBZ146" s="208"/>
      <c r="VCA146" s="207"/>
      <c r="VCB146" s="207"/>
      <c r="VCC146" s="207"/>
      <c r="VCD146" s="207"/>
      <c r="VCE146" s="207"/>
      <c r="VCF146" s="207"/>
      <c r="VCG146" s="207"/>
      <c r="VCH146" s="207"/>
      <c r="VCI146" s="207"/>
      <c r="VCJ146" s="207"/>
      <c r="VCK146" s="210"/>
      <c r="VCL146" s="207"/>
      <c r="VCM146" s="207"/>
      <c r="VCN146" s="207"/>
      <c r="VCO146" s="207"/>
      <c r="VCP146" s="208"/>
      <c r="VCQ146" s="207"/>
      <c r="VCR146" s="207"/>
      <c r="VCS146" s="207"/>
      <c r="VCT146" s="207"/>
      <c r="VCU146" s="207"/>
      <c r="VCV146" s="207"/>
      <c r="VCW146" s="207"/>
      <c r="VCX146" s="207"/>
      <c r="VCY146" s="207"/>
      <c r="VCZ146" s="207"/>
      <c r="VDA146" s="210"/>
      <c r="VDB146" s="207"/>
      <c r="VDC146" s="207"/>
      <c r="VDD146" s="207"/>
      <c r="VDE146" s="207"/>
      <c r="VDF146" s="208"/>
      <c r="VDG146" s="207"/>
      <c r="VDH146" s="207"/>
      <c r="VDI146" s="207"/>
      <c r="VDJ146" s="207"/>
      <c r="VDK146" s="207"/>
      <c r="VDL146" s="207"/>
      <c r="VDM146" s="207"/>
      <c r="VDN146" s="207"/>
      <c r="VDO146" s="207"/>
      <c r="VDP146" s="207"/>
      <c r="VDQ146" s="210"/>
      <c r="VDR146" s="207"/>
      <c r="VDS146" s="207"/>
      <c r="VDT146" s="207"/>
      <c r="VDU146" s="207"/>
      <c r="VDV146" s="208"/>
      <c r="VDW146" s="207"/>
      <c r="VDX146" s="207"/>
      <c r="VDY146" s="207"/>
      <c r="VDZ146" s="207"/>
      <c r="VEA146" s="207"/>
      <c r="VEB146" s="207"/>
      <c r="VEC146" s="207"/>
      <c r="VED146" s="207"/>
      <c r="VEE146" s="207"/>
      <c r="VEF146" s="207"/>
      <c r="VEG146" s="210"/>
      <c r="VEH146" s="207"/>
      <c r="VEI146" s="207"/>
      <c r="VEJ146" s="207"/>
      <c r="VEK146" s="207"/>
      <c r="VEL146" s="208"/>
      <c r="VEM146" s="207"/>
      <c r="VEN146" s="207"/>
      <c r="VEO146" s="207"/>
      <c r="VEP146" s="207"/>
      <c r="VEQ146" s="207"/>
      <c r="VER146" s="207"/>
      <c r="VES146" s="207"/>
      <c r="VET146" s="207"/>
      <c r="VEU146" s="207"/>
      <c r="VEV146" s="207"/>
      <c r="VEW146" s="210"/>
      <c r="VEX146" s="207"/>
      <c r="VEY146" s="207"/>
      <c r="VEZ146" s="207"/>
      <c r="VFA146" s="207"/>
      <c r="VFB146" s="208"/>
      <c r="VFC146" s="207"/>
      <c r="VFD146" s="207"/>
      <c r="VFE146" s="207"/>
      <c r="VFF146" s="207"/>
      <c r="VFG146" s="207"/>
      <c r="VFH146" s="207"/>
      <c r="VFI146" s="207"/>
      <c r="VFJ146" s="207"/>
      <c r="VFK146" s="207"/>
      <c r="VFL146" s="207"/>
      <c r="VFM146" s="210"/>
      <c r="VFN146" s="207"/>
      <c r="VFO146" s="207"/>
      <c r="VFP146" s="207"/>
      <c r="VFQ146" s="207"/>
      <c r="VFR146" s="208"/>
      <c r="VFS146" s="207"/>
      <c r="VFT146" s="207"/>
      <c r="VFU146" s="207"/>
      <c r="VFV146" s="207"/>
      <c r="VFW146" s="207"/>
      <c r="VFX146" s="207"/>
      <c r="VFY146" s="207"/>
      <c r="VFZ146" s="207"/>
      <c r="VGA146" s="207"/>
      <c r="VGB146" s="207"/>
      <c r="VGC146" s="210"/>
      <c r="VGD146" s="207"/>
      <c r="VGE146" s="207"/>
      <c r="VGF146" s="207"/>
      <c r="VGG146" s="207"/>
      <c r="VGH146" s="208"/>
      <c r="VGI146" s="207"/>
      <c r="VGJ146" s="207"/>
      <c r="VGK146" s="207"/>
      <c r="VGL146" s="207"/>
      <c r="VGM146" s="207"/>
      <c r="VGN146" s="207"/>
      <c r="VGO146" s="207"/>
      <c r="VGP146" s="207"/>
      <c r="VGQ146" s="207"/>
      <c r="VGR146" s="207"/>
      <c r="VGS146" s="210"/>
      <c r="VGT146" s="207"/>
      <c r="VGU146" s="207"/>
      <c r="VGV146" s="207"/>
      <c r="VGW146" s="207"/>
      <c r="VGX146" s="208"/>
      <c r="VGY146" s="207"/>
      <c r="VGZ146" s="207"/>
      <c r="VHA146" s="207"/>
      <c r="VHB146" s="207"/>
      <c r="VHC146" s="207"/>
      <c r="VHD146" s="207"/>
      <c r="VHE146" s="207"/>
      <c r="VHF146" s="207"/>
      <c r="VHG146" s="207"/>
      <c r="VHH146" s="207"/>
      <c r="VHI146" s="210"/>
      <c r="VHJ146" s="207"/>
      <c r="VHK146" s="207"/>
      <c r="VHL146" s="207"/>
      <c r="VHM146" s="207"/>
      <c r="VHN146" s="208"/>
      <c r="VHO146" s="207"/>
      <c r="VHP146" s="207"/>
      <c r="VHQ146" s="207"/>
      <c r="VHR146" s="207"/>
      <c r="VHS146" s="207"/>
      <c r="VHT146" s="207"/>
      <c r="VHU146" s="207"/>
      <c r="VHV146" s="207"/>
      <c r="VHW146" s="207"/>
      <c r="VHX146" s="207"/>
      <c r="VHY146" s="210"/>
      <c r="VHZ146" s="207"/>
      <c r="VIA146" s="207"/>
      <c r="VIB146" s="207"/>
      <c r="VIC146" s="207"/>
      <c r="VID146" s="208"/>
      <c r="VIE146" s="207"/>
      <c r="VIF146" s="207"/>
      <c r="VIG146" s="207"/>
      <c r="VIH146" s="207"/>
      <c r="VII146" s="207"/>
      <c r="VIJ146" s="207"/>
      <c r="VIK146" s="207"/>
      <c r="VIL146" s="207"/>
      <c r="VIM146" s="207"/>
      <c r="VIN146" s="207"/>
      <c r="VIO146" s="210"/>
      <c r="VIP146" s="207"/>
      <c r="VIQ146" s="207"/>
      <c r="VIR146" s="207"/>
      <c r="VIS146" s="207"/>
      <c r="VIT146" s="208"/>
      <c r="VIU146" s="207"/>
      <c r="VIV146" s="207"/>
      <c r="VIW146" s="207"/>
      <c r="VIX146" s="207"/>
      <c r="VIY146" s="207"/>
      <c r="VIZ146" s="207"/>
      <c r="VJA146" s="207"/>
      <c r="VJB146" s="207"/>
      <c r="VJC146" s="207"/>
      <c r="VJD146" s="207"/>
      <c r="VJE146" s="210"/>
      <c r="VJF146" s="207"/>
      <c r="VJG146" s="207"/>
      <c r="VJH146" s="207"/>
      <c r="VJI146" s="207"/>
      <c r="VJJ146" s="208"/>
      <c r="VJK146" s="207"/>
      <c r="VJL146" s="207"/>
      <c r="VJM146" s="207"/>
      <c r="VJN146" s="207"/>
      <c r="VJO146" s="207"/>
      <c r="VJP146" s="207"/>
      <c r="VJQ146" s="207"/>
      <c r="VJR146" s="207"/>
      <c r="VJS146" s="207"/>
      <c r="VJT146" s="207"/>
      <c r="VJU146" s="210"/>
      <c r="VJV146" s="207"/>
      <c r="VJW146" s="207"/>
      <c r="VJX146" s="207"/>
      <c r="VJY146" s="207"/>
      <c r="VJZ146" s="208"/>
      <c r="VKA146" s="207"/>
      <c r="VKB146" s="207"/>
      <c r="VKC146" s="207"/>
      <c r="VKD146" s="207"/>
      <c r="VKE146" s="207"/>
      <c r="VKF146" s="207"/>
      <c r="VKG146" s="207"/>
      <c r="VKH146" s="207"/>
      <c r="VKI146" s="207"/>
      <c r="VKJ146" s="207"/>
      <c r="VKK146" s="210"/>
      <c r="VKL146" s="207"/>
      <c r="VKM146" s="207"/>
      <c r="VKN146" s="207"/>
      <c r="VKO146" s="207"/>
      <c r="VKP146" s="208"/>
      <c r="VKQ146" s="207"/>
      <c r="VKR146" s="207"/>
      <c r="VKS146" s="207"/>
      <c r="VKT146" s="207"/>
      <c r="VKU146" s="207"/>
      <c r="VKV146" s="207"/>
      <c r="VKW146" s="207"/>
      <c r="VKX146" s="207"/>
      <c r="VKY146" s="207"/>
      <c r="VKZ146" s="207"/>
      <c r="VLA146" s="210"/>
      <c r="VLB146" s="207"/>
      <c r="VLC146" s="207"/>
      <c r="VLD146" s="207"/>
      <c r="VLE146" s="207"/>
      <c r="VLF146" s="208"/>
      <c r="VLG146" s="207"/>
      <c r="VLH146" s="207"/>
      <c r="VLI146" s="207"/>
      <c r="VLJ146" s="207"/>
      <c r="VLK146" s="207"/>
      <c r="VLL146" s="207"/>
      <c r="VLM146" s="207"/>
      <c r="VLN146" s="207"/>
      <c r="VLO146" s="207"/>
      <c r="VLP146" s="207"/>
      <c r="VLQ146" s="210"/>
      <c r="VLR146" s="207"/>
      <c r="VLS146" s="207"/>
      <c r="VLT146" s="207"/>
      <c r="VLU146" s="207"/>
      <c r="VLV146" s="208"/>
      <c r="VLW146" s="207"/>
      <c r="VLX146" s="207"/>
      <c r="VLY146" s="207"/>
      <c r="VLZ146" s="207"/>
      <c r="VMA146" s="207"/>
      <c r="VMB146" s="207"/>
      <c r="VMC146" s="207"/>
      <c r="VMD146" s="207"/>
      <c r="VME146" s="207"/>
      <c r="VMF146" s="207"/>
      <c r="VMG146" s="210"/>
      <c r="VMH146" s="207"/>
      <c r="VMI146" s="207"/>
      <c r="VMJ146" s="207"/>
      <c r="VMK146" s="207"/>
      <c r="VML146" s="208"/>
      <c r="VMM146" s="207"/>
      <c r="VMN146" s="207"/>
      <c r="VMO146" s="207"/>
      <c r="VMP146" s="207"/>
      <c r="VMQ146" s="207"/>
      <c r="VMR146" s="207"/>
      <c r="VMS146" s="207"/>
      <c r="VMT146" s="207"/>
      <c r="VMU146" s="207"/>
      <c r="VMV146" s="207"/>
      <c r="VMW146" s="210"/>
      <c r="VMX146" s="207"/>
      <c r="VMY146" s="207"/>
      <c r="VMZ146" s="207"/>
      <c r="VNA146" s="207"/>
      <c r="VNB146" s="208"/>
      <c r="VNC146" s="207"/>
      <c r="VND146" s="207"/>
      <c r="VNE146" s="207"/>
      <c r="VNF146" s="207"/>
      <c r="VNG146" s="207"/>
      <c r="VNH146" s="207"/>
      <c r="VNI146" s="207"/>
      <c r="VNJ146" s="207"/>
      <c r="VNK146" s="207"/>
      <c r="VNL146" s="207"/>
      <c r="VNM146" s="210"/>
      <c r="VNN146" s="207"/>
      <c r="VNO146" s="207"/>
      <c r="VNP146" s="207"/>
      <c r="VNQ146" s="207"/>
      <c r="VNR146" s="208"/>
      <c r="VNS146" s="207"/>
      <c r="VNT146" s="207"/>
      <c r="VNU146" s="207"/>
      <c r="VNV146" s="207"/>
      <c r="VNW146" s="207"/>
      <c r="VNX146" s="207"/>
      <c r="VNY146" s="207"/>
      <c r="VNZ146" s="207"/>
      <c r="VOA146" s="207"/>
      <c r="VOB146" s="207"/>
      <c r="VOC146" s="210"/>
      <c r="VOD146" s="207"/>
      <c r="VOE146" s="207"/>
      <c r="VOF146" s="207"/>
      <c r="VOG146" s="207"/>
      <c r="VOH146" s="208"/>
      <c r="VOI146" s="207"/>
      <c r="VOJ146" s="207"/>
      <c r="VOK146" s="207"/>
      <c r="VOL146" s="207"/>
      <c r="VOM146" s="207"/>
      <c r="VON146" s="207"/>
      <c r="VOO146" s="207"/>
      <c r="VOP146" s="207"/>
      <c r="VOQ146" s="207"/>
      <c r="VOR146" s="207"/>
      <c r="VOS146" s="210"/>
      <c r="VOT146" s="207"/>
      <c r="VOU146" s="207"/>
      <c r="VOV146" s="207"/>
      <c r="VOW146" s="207"/>
      <c r="VOX146" s="208"/>
      <c r="VOY146" s="207"/>
      <c r="VOZ146" s="207"/>
      <c r="VPA146" s="207"/>
      <c r="VPB146" s="207"/>
      <c r="VPC146" s="207"/>
      <c r="VPD146" s="207"/>
      <c r="VPE146" s="207"/>
      <c r="VPF146" s="207"/>
      <c r="VPG146" s="207"/>
      <c r="VPH146" s="207"/>
      <c r="VPI146" s="210"/>
      <c r="VPJ146" s="207"/>
      <c r="VPK146" s="207"/>
      <c r="VPL146" s="207"/>
      <c r="VPM146" s="207"/>
      <c r="VPN146" s="208"/>
      <c r="VPO146" s="207"/>
      <c r="VPP146" s="207"/>
      <c r="VPQ146" s="207"/>
      <c r="VPR146" s="207"/>
      <c r="VPS146" s="207"/>
      <c r="VPT146" s="207"/>
      <c r="VPU146" s="207"/>
      <c r="VPV146" s="207"/>
      <c r="VPW146" s="207"/>
      <c r="VPX146" s="207"/>
      <c r="VPY146" s="210"/>
      <c r="VPZ146" s="207"/>
      <c r="VQA146" s="207"/>
      <c r="VQB146" s="207"/>
      <c r="VQC146" s="207"/>
      <c r="VQD146" s="208"/>
      <c r="VQE146" s="207"/>
      <c r="VQF146" s="207"/>
      <c r="VQG146" s="207"/>
      <c r="VQH146" s="207"/>
      <c r="VQI146" s="207"/>
      <c r="VQJ146" s="207"/>
      <c r="VQK146" s="207"/>
      <c r="VQL146" s="207"/>
      <c r="VQM146" s="207"/>
      <c r="VQN146" s="207"/>
      <c r="VQO146" s="210"/>
      <c r="VQP146" s="207"/>
      <c r="VQQ146" s="207"/>
      <c r="VQR146" s="207"/>
      <c r="VQS146" s="207"/>
      <c r="VQT146" s="208"/>
      <c r="VQU146" s="207"/>
      <c r="VQV146" s="207"/>
      <c r="VQW146" s="207"/>
      <c r="VQX146" s="207"/>
      <c r="VQY146" s="207"/>
      <c r="VQZ146" s="207"/>
      <c r="VRA146" s="207"/>
      <c r="VRB146" s="207"/>
      <c r="VRC146" s="207"/>
      <c r="VRD146" s="207"/>
      <c r="VRE146" s="210"/>
      <c r="VRF146" s="207"/>
      <c r="VRG146" s="207"/>
      <c r="VRH146" s="207"/>
      <c r="VRI146" s="207"/>
      <c r="VRJ146" s="208"/>
      <c r="VRK146" s="207"/>
      <c r="VRL146" s="207"/>
      <c r="VRM146" s="207"/>
      <c r="VRN146" s="207"/>
      <c r="VRO146" s="207"/>
      <c r="VRP146" s="207"/>
      <c r="VRQ146" s="207"/>
      <c r="VRR146" s="207"/>
      <c r="VRS146" s="207"/>
      <c r="VRT146" s="207"/>
      <c r="VRU146" s="210"/>
      <c r="VRV146" s="207"/>
      <c r="VRW146" s="207"/>
      <c r="VRX146" s="207"/>
      <c r="VRY146" s="207"/>
      <c r="VRZ146" s="208"/>
      <c r="VSA146" s="207"/>
      <c r="VSB146" s="207"/>
      <c r="VSC146" s="207"/>
      <c r="VSD146" s="207"/>
      <c r="VSE146" s="207"/>
      <c r="VSF146" s="207"/>
      <c r="VSG146" s="207"/>
      <c r="VSH146" s="207"/>
      <c r="VSI146" s="207"/>
      <c r="VSJ146" s="207"/>
      <c r="VSK146" s="210"/>
      <c r="VSL146" s="207"/>
      <c r="VSM146" s="207"/>
      <c r="VSN146" s="207"/>
      <c r="VSO146" s="207"/>
      <c r="VSP146" s="208"/>
      <c r="VSQ146" s="207"/>
      <c r="VSR146" s="207"/>
      <c r="VSS146" s="207"/>
      <c r="VST146" s="207"/>
      <c r="VSU146" s="207"/>
      <c r="VSV146" s="207"/>
      <c r="VSW146" s="207"/>
      <c r="VSX146" s="207"/>
      <c r="VSY146" s="207"/>
      <c r="VSZ146" s="207"/>
      <c r="VTA146" s="210"/>
      <c r="VTB146" s="207"/>
      <c r="VTC146" s="207"/>
      <c r="VTD146" s="207"/>
      <c r="VTE146" s="207"/>
      <c r="VTF146" s="208"/>
      <c r="VTG146" s="207"/>
      <c r="VTH146" s="207"/>
      <c r="VTI146" s="207"/>
      <c r="VTJ146" s="207"/>
      <c r="VTK146" s="207"/>
      <c r="VTL146" s="207"/>
      <c r="VTM146" s="207"/>
      <c r="VTN146" s="207"/>
      <c r="VTO146" s="207"/>
      <c r="VTP146" s="207"/>
      <c r="VTQ146" s="210"/>
      <c r="VTR146" s="207"/>
      <c r="VTS146" s="207"/>
      <c r="VTT146" s="207"/>
      <c r="VTU146" s="207"/>
      <c r="VTV146" s="208"/>
      <c r="VTW146" s="207"/>
      <c r="VTX146" s="207"/>
      <c r="VTY146" s="207"/>
      <c r="VTZ146" s="207"/>
      <c r="VUA146" s="207"/>
      <c r="VUB146" s="207"/>
      <c r="VUC146" s="207"/>
      <c r="VUD146" s="207"/>
      <c r="VUE146" s="207"/>
      <c r="VUF146" s="207"/>
      <c r="VUG146" s="210"/>
      <c r="VUH146" s="207"/>
      <c r="VUI146" s="207"/>
      <c r="VUJ146" s="207"/>
      <c r="VUK146" s="207"/>
      <c r="VUL146" s="208"/>
      <c r="VUM146" s="207"/>
      <c r="VUN146" s="207"/>
      <c r="VUO146" s="207"/>
      <c r="VUP146" s="207"/>
      <c r="VUQ146" s="207"/>
      <c r="VUR146" s="207"/>
      <c r="VUS146" s="207"/>
      <c r="VUT146" s="207"/>
      <c r="VUU146" s="207"/>
      <c r="VUV146" s="207"/>
      <c r="VUW146" s="210"/>
      <c r="VUX146" s="207"/>
      <c r="VUY146" s="207"/>
      <c r="VUZ146" s="207"/>
      <c r="VVA146" s="207"/>
      <c r="VVB146" s="208"/>
      <c r="VVC146" s="207"/>
      <c r="VVD146" s="207"/>
      <c r="VVE146" s="207"/>
      <c r="VVF146" s="207"/>
      <c r="VVG146" s="207"/>
      <c r="VVH146" s="207"/>
      <c r="VVI146" s="207"/>
      <c r="VVJ146" s="207"/>
      <c r="VVK146" s="207"/>
      <c r="VVL146" s="207"/>
      <c r="VVM146" s="210"/>
      <c r="VVN146" s="207"/>
      <c r="VVO146" s="207"/>
      <c r="VVP146" s="207"/>
      <c r="VVQ146" s="207"/>
      <c r="VVR146" s="208"/>
      <c r="VVS146" s="207"/>
      <c r="VVT146" s="207"/>
      <c r="VVU146" s="207"/>
      <c r="VVV146" s="207"/>
      <c r="VVW146" s="207"/>
      <c r="VVX146" s="207"/>
      <c r="VVY146" s="207"/>
      <c r="VVZ146" s="207"/>
      <c r="VWA146" s="207"/>
      <c r="VWB146" s="207"/>
      <c r="VWC146" s="210"/>
      <c r="VWD146" s="207"/>
      <c r="VWE146" s="207"/>
      <c r="VWF146" s="207"/>
      <c r="VWG146" s="207"/>
      <c r="VWH146" s="208"/>
      <c r="VWI146" s="207"/>
      <c r="VWJ146" s="207"/>
      <c r="VWK146" s="207"/>
      <c r="VWL146" s="207"/>
      <c r="VWM146" s="207"/>
      <c r="VWN146" s="207"/>
      <c r="VWO146" s="207"/>
      <c r="VWP146" s="207"/>
      <c r="VWQ146" s="207"/>
      <c r="VWR146" s="207"/>
      <c r="VWS146" s="210"/>
      <c r="VWT146" s="207"/>
      <c r="VWU146" s="207"/>
      <c r="VWV146" s="207"/>
      <c r="VWW146" s="207"/>
      <c r="VWX146" s="208"/>
      <c r="VWY146" s="207"/>
      <c r="VWZ146" s="207"/>
      <c r="VXA146" s="207"/>
      <c r="VXB146" s="207"/>
      <c r="VXC146" s="207"/>
      <c r="VXD146" s="207"/>
      <c r="VXE146" s="207"/>
      <c r="VXF146" s="207"/>
      <c r="VXG146" s="207"/>
      <c r="VXH146" s="207"/>
      <c r="VXI146" s="210"/>
      <c r="VXJ146" s="207"/>
      <c r="VXK146" s="207"/>
      <c r="VXL146" s="207"/>
      <c r="VXM146" s="207"/>
      <c r="VXN146" s="208"/>
      <c r="VXO146" s="207"/>
      <c r="VXP146" s="207"/>
      <c r="VXQ146" s="207"/>
      <c r="VXR146" s="207"/>
      <c r="VXS146" s="207"/>
      <c r="VXT146" s="207"/>
      <c r="VXU146" s="207"/>
      <c r="VXV146" s="207"/>
      <c r="VXW146" s="207"/>
      <c r="VXX146" s="207"/>
      <c r="VXY146" s="210"/>
      <c r="VXZ146" s="207"/>
      <c r="VYA146" s="207"/>
      <c r="VYB146" s="207"/>
      <c r="VYC146" s="207"/>
      <c r="VYD146" s="208"/>
      <c r="VYE146" s="207"/>
      <c r="VYF146" s="207"/>
      <c r="VYG146" s="207"/>
      <c r="VYH146" s="207"/>
      <c r="VYI146" s="207"/>
      <c r="VYJ146" s="207"/>
      <c r="VYK146" s="207"/>
      <c r="VYL146" s="207"/>
      <c r="VYM146" s="207"/>
      <c r="VYN146" s="207"/>
      <c r="VYO146" s="210"/>
      <c r="VYP146" s="207"/>
      <c r="VYQ146" s="207"/>
      <c r="VYR146" s="207"/>
      <c r="VYS146" s="207"/>
      <c r="VYT146" s="208"/>
      <c r="VYU146" s="207"/>
      <c r="VYV146" s="207"/>
      <c r="VYW146" s="207"/>
      <c r="VYX146" s="207"/>
      <c r="VYY146" s="207"/>
      <c r="VYZ146" s="207"/>
      <c r="VZA146" s="207"/>
      <c r="VZB146" s="207"/>
      <c r="VZC146" s="207"/>
      <c r="VZD146" s="207"/>
      <c r="VZE146" s="210"/>
      <c r="VZF146" s="207"/>
      <c r="VZG146" s="207"/>
      <c r="VZH146" s="207"/>
      <c r="VZI146" s="207"/>
      <c r="VZJ146" s="208"/>
      <c r="VZK146" s="207"/>
      <c r="VZL146" s="207"/>
      <c r="VZM146" s="207"/>
      <c r="VZN146" s="207"/>
      <c r="VZO146" s="207"/>
      <c r="VZP146" s="207"/>
      <c r="VZQ146" s="207"/>
      <c r="VZR146" s="207"/>
      <c r="VZS146" s="207"/>
      <c r="VZT146" s="207"/>
      <c r="VZU146" s="210"/>
      <c r="VZV146" s="207"/>
      <c r="VZW146" s="207"/>
      <c r="VZX146" s="207"/>
      <c r="VZY146" s="207"/>
      <c r="VZZ146" s="208"/>
      <c r="WAA146" s="207"/>
      <c r="WAB146" s="207"/>
      <c r="WAC146" s="207"/>
      <c r="WAD146" s="207"/>
      <c r="WAE146" s="207"/>
      <c r="WAF146" s="207"/>
      <c r="WAG146" s="207"/>
      <c r="WAH146" s="207"/>
      <c r="WAI146" s="207"/>
      <c r="WAJ146" s="207"/>
      <c r="WAK146" s="210"/>
      <c r="WAL146" s="207"/>
      <c r="WAM146" s="207"/>
      <c r="WAN146" s="207"/>
      <c r="WAO146" s="207"/>
      <c r="WAP146" s="208"/>
      <c r="WAQ146" s="207"/>
      <c r="WAR146" s="207"/>
      <c r="WAS146" s="207"/>
      <c r="WAT146" s="207"/>
      <c r="WAU146" s="207"/>
      <c r="WAV146" s="207"/>
      <c r="WAW146" s="207"/>
      <c r="WAX146" s="207"/>
      <c r="WAY146" s="207"/>
      <c r="WAZ146" s="207"/>
      <c r="WBA146" s="210"/>
      <c r="WBB146" s="207"/>
      <c r="WBC146" s="207"/>
      <c r="WBD146" s="207"/>
      <c r="WBE146" s="207"/>
      <c r="WBF146" s="208"/>
      <c r="WBG146" s="207"/>
      <c r="WBH146" s="207"/>
      <c r="WBI146" s="207"/>
      <c r="WBJ146" s="207"/>
      <c r="WBK146" s="207"/>
      <c r="WBL146" s="207"/>
      <c r="WBM146" s="207"/>
      <c r="WBN146" s="207"/>
      <c r="WBO146" s="207"/>
      <c r="WBP146" s="207"/>
      <c r="WBQ146" s="210"/>
      <c r="WBR146" s="207"/>
      <c r="WBS146" s="207"/>
      <c r="WBT146" s="207"/>
      <c r="WBU146" s="207"/>
      <c r="WBV146" s="208"/>
      <c r="WBW146" s="207"/>
      <c r="WBX146" s="207"/>
      <c r="WBY146" s="207"/>
      <c r="WBZ146" s="207"/>
      <c r="WCA146" s="207"/>
      <c r="WCB146" s="207"/>
      <c r="WCC146" s="207"/>
      <c r="WCD146" s="207"/>
      <c r="WCE146" s="207"/>
      <c r="WCF146" s="207"/>
      <c r="WCG146" s="210"/>
      <c r="WCH146" s="207"/>
      <c r="WCI146" s="207"/>
      <c r="WCJ146" s="207"/>
      <c r="WCK146" s="207"/>
      <c r="WCL146" s="208"/>
      <c r="WCM146" s="207"/>
      <c r="WCN146" s="207"/>
      <c r="WCO146" s="207"/>
      <c r="WCP146" s="207"/>
      <c r="WCQ146" s="207"/>
      <c r="WCR146" s="207"/>
      <c r="WCS146" s="207"/>
      <c r="WCT146" s="207"/>
      <c r="WCU146" s="207"/>
      <c r="WCV146" s="207"/>
      <c r="WCW146" s="210"/>
      <c r="WCX146" s="207"/>
      <c r="WCY146" s="207"/>
      <c r="WCZ146" s="207"/>
      <c r="WDA146" s="207"/>
      <c r="WDB146" s="208"/>
      <c r="WDC146" s="207"/>
      <c r="WDD146" s="207"/>
      <c r="WDE146" s="207"/>
      <c r="WDF146" s="207"/>
      <c r="WDG146" s="207"/>
      <c r="WDH146" s="207"/>
      <c r="WDI146" s="207"/>
      <c r="WDJ146" s="207"/>
      <c r="WDK146" s="207"/>
      <c r="WDL146" s="207"/>
      <c r="WDM146" s="210"/>
      <c r="WDN146" s="207"/>
      <c r="WDO146" s="207"/>
      <c r="WDP146" s="207"/>
      <c r="WDQ146" s="207"/>
      <c r="WDR146" s="208"/>
      <c r="WDS146" s="207"/>
      <c r="WDT146" s="207"/>
      <c r="WDU146" s="207"/>
      <c r="WDV146" s="207"/>
      <c r="WDW146" s="207"/>
      <c r="WDX146" s="207"/>
      <c r="WDY146" s="207"/>
      <c r="WDZ146" s="207"/>
      <c r="WEA146" s="207"/>
      <c r="WEB146" s="207"/>
      <c r="WEC146" s="210"/>
      <c r="WED146" s="207"/>
      <c r="WEE146" s="207"/>
      <c r="WEF146" s="207"/>
      <c r="WEG146" s="207"/>
      <c r="WEH146" s="208"/>
      <c r="WEI146" s="207"/>
      <c r="WEJ146" s="207"/>
      <c r="WEK146" s="207"/>
      <c r="WEL146" s="207"/>
      <c r="WEM146" s="207"/>
      <c r="WEN146" s="207"/>
      <c r="WEO146" s="207"/>
      <c r="WEP146" s="207"/>
      <c r="WEQ146" s="207"/>
      <c r="WER146" s="207"/>
      <c r="WES146" s="210"/>
      <c r="WET146" s="207"/>
      <c r="WEU146" s="207"/>
      <c r="WEV146" s="207"/>
      <c r="WEW146" s="207"/>
      <c r="WEX146" s="208"/>
      <c r="WEY146" s="207"/>
      <c r="WEZ146" s="207"/>
      <c r="WFA146" s="207"/>
      <c r="WFB146" s="207"/>
      <c r="WFC146" s="207"/>
      <c r="WFD146" s="207"/>
      <c r="WFE146" s="207"/>
      <c r="WFF146" s="207"/>
      <c r="WFG146" s="207"/>
      <c r="WFH146" s="207"/>
      <c r="WFI146" s="210"/>
      <c r="WFJ146" s="207"/>
      <c r="WFK146" s="207"/>
      <c r="WFL146" s="207"/>
      <c r="WFM146" s="207"/>
      <c r="WFN146" s="208"/>
      <c r="WFO146" s="207"/>
      <c r="WFP146" s="207"/>
      <c r="WFQ146" s="207"/>
      <c r="WFR146" s="207"/>
      <c r="WFS146" s="207"/>
      <c r="WFT146" s="207"/>
      <c r="WFU146" s="207"/>
      <c r="WFV146" s="207"/>
      <c r="WFW146" s="207"/>
      <c r="WFX146" s="207"/>
      <c r="WFY146" s="210"/>
      <c r="WFZ146" s="207"/>
      <c r="WGA146" s="207"/>
      <c r="WGB146" s="207"/>
      <c r="WGC146" s="207"/>
      <c r="WGD146" s="208"/>
      <c r="WGE146" s="207"/>
      <c r="WGF146" s="207"/>
      <c r="WGG146" s="207"/>
      <c r="WGH146" s="207"/>
      <c r="WGI146" s="207"/>
      <c r="WGJ146" s="207"/>
      <c r="WGK146" s="207"/>
      <c r="WGL146" s="207"/>
      <c r="WGM146" s="207"/>
      <c r="WGN146" s="207"/>
      <c r="WGO146" s="210"/>
      <c r="WGP146" s="207"/>
      <c r="WGQ146" s="207"/>
      <c r="WGR146" s="207"/>
      <c r="WGS146" s="207"/>
      <c r="WGT146" s="208"/>
      <c r="WGU146" s="207"/>
      <c r="WGV146" s="207"/>
      <c r="WGW146" s="207"/>
      <c r="WGX146" s="207"/>
      <c r="WGY146" s="207"/>
      <c r="WGZ146" s="207"/>
      <c r="WHA146" s="207"/>
      <c r="WHB146" s="207"/>
      <c r="WHC146" s="207"/>
      <c r="WHD146" s="207"/>
      <c r="WHE146" s="210"/>
      <c r="WHF146" s="207"/>
      <c r="WHG146" s="207"/>
      <c r="WHH146" s="207"/>
      <c r="WHI146" s="207"/>
      <c r="WHJ146" s="208"/>
      <c r="WHK146" s="207"/>
      <c r="WHL146" s="207"/>
      <c r="WHM146" s="207"/>
      <c r="WHN146" s="207"/>
      <c r="WHO146" s="207"/>
      <c r="WHP146" s="207"/>
      <c r="WHQ146" s="207"/>
      <c r="WHR146" s="207"/>
      <c r="WHS146" s="207"/>
      <c r="WHT146" s="207"/>
      <c r="WHU146" s="210"/>
      <c r="WHV146" s="207"/>
      <c r="WHW146" s="207"/>
      <c r="WHX146" s="207"/>
      <c r="WHY146" s="207"/>
      <c r="WHZ146" s="208"/>
      <c r="WIA146" s="207"/>
      <c r="WIB146" s="207"/>
      <c r="WIC146" s="207"/>
      <c r="WID146" s="207"/>
      <c r="WIE146" s="207"/>
      <c r="WIF146" s="207"/>
      <c r="WIG146" s="207"/>
      <c r="WIH146" s="207"/>
      <c r="WII146" s="207"/>
      <c r="WIJ146" s="207"/>
      <c r="WIK146" s="210"/>
      <c r="WIL146" s="207"/>
      <c r="WIM146" s="207"/>
      <c r="WIN146" s="207"/>
      <c r="WIO146" s="207"/>
      <c r="WIP146" s="208"/>
      <c r="WIQ146" s="207"/>
      <c r="WIR146" s="207"/>
      <c r="WIS146" s="207"/>
      <c r="WIT146" s="207"/>
      <c r="WIU146" s="207"/>
      <c r="WIV146" s="207"/>
      <c r="WIW146" s="207"/>
      <c r="WIX146" s="207"/>
      <c r="WIY146" s="207"/>
      <c r="WIZ146" s="207"/>
      <c r="WJA146" s="210"/>
      <c r="WJB146" s="207"/>
      <c r="WJC146" s="207"/>
      <c r="WJD146" s="207"/>
      <c r="WJE146" s="207"/>
      <c r="WJF146" s="208"/>
      <c r="WJG146" s="207"/>
      <c r="WJH146" s="207"/>
      <c r="WJI146" s="207"/>
      <c r="WJJ146" s="207"/>
      <c r="WJK146" s="207"/>
      <c r="WJL146" s="207"/>
      <c r="WJM146" s="207"/>
      <c r="WJN146" s="207"/>
      <c r="WJO146" s="207"/>
      <c r="WJP146" s="207"/>
      <c r="WJQ146" s="210"/>
      <c r="WJR146" s="207"/>
      <c r="WJS146" s="207"/>
      <c r="WJT146" s="207"/>
      <c r="WJU146" s="207"/>
      <c r="WJV146" s="208"/>
      <c r="WJW146" s="207"/>
      <c r="WJX146" s="207"/>
      <c r="WJY146" s="207"/>
      <c r="WJZ146" s="207"/>
      <c r="WKA146" s="207"/>
      <c r="WKB146" s="207"/>
      <c r="WKC146" s="207"/>
      <c r="WKD146" s="207"/>
      <c r="WKE146" s="207"/>
      <c r="WKF146" s="207"/>
      <c r="WKG146" s="210"/>
      <c r="WKH146" s="207"/>
      <c r="WKI146" s="207"/>
      <c r="WKJ146" s="207"/>
      <c r="WKK146" s="207"/>
      <c r="WKL146" s="208"/>
      <c r="WKM146" s="207"/>
      <c r="WKN146" s="207"/>
      <c r="WKO146" s="207"/>
      <c r="WKP146" s="207"/>
      <c r="WKQ146" s="207"/>
      <c r="WKR146" s="207"/>
      <c r="WKS146" s="207"/>
      <c r="WKT146" s="207"/>
      <c r="WKU146" s="207"/>
      <c r="WKV146" s="207"/>
      <c r="WKW146" s="210"/>
      <c r="WKX146" s="207"/>
      <c r="WKY146" s="207"/>
      <c r="WKZ146" s="207"/>
      <c r="WLA146" s="207"/>
      <c r="WLB146" s="208"/>
      <c r="WLC146" s="207"/>
      <c r="WLD146" s="207"/>
      <c r="WLE146" s="207"/>
      <c r="WLF146" s="207"/>
      <c r="WLG146" s="207"/>
      <c r="WLH146" s="207"/>
      <c r="WLI146" s="207"/>
      <c r="WLJ146" s="207"/>
      <c r="WLK146" s="207"/>
      <c r="WLL146" s="207"/>
      <c r="WLM146" s="210"/>
      <c r="WLN146" s="207"/>
      <c r="WLO146" s="207"/>
      <c r="WLP146" s="207"/>
      <c r="WLQ146" s="207"/>
      <c r="WLR146" s="208"/>
      <c r="WLS146" s="207"/>
      <c r="WLT146" s="207"/>
      <c r="WLU146" s="207"/>
      <c r="WLV146" s="207"/>
      <c r="WLW146" s="207"/>
      <c r="WLX146" s="207"/>
      <c r="WLY146" s="207"/>
      <c r="WLZ146" s="207"/>
      <c r="WMA146" s="207"/>
      <c r="WMB146" s="207"/>
      <c r="WMC146" s="210"/>
      <c r="WMD146" s="207"/>
      <c r="WME146" s="207"/>
      <c r="WMF146" s="207"/>
      <c r="WMG146" s="207"/>
      <c r="WMH146" s="208"/>
      <c r="WMI146" s="207"/>
      <c r="WMJ146" s="207"/>
      <c r="WMK146" s="207"/>
      <c r="WML146" s="207"/>
      <c r="WMM146" s="207"/>
      <c r="WMN146" s="207"/>
      <c r="WMO146" s="207"/>
      <c r="WMP146" s="207"/>
      <c r="WMQ146" s="207"/>
      <c r="WMR146" s="207"/>
      <c r="WMS146" s="210"/>
      <c r="WMT146" s="207"/>
      <c r="WMU146" s="207"/>
      <c r="WMV146" s="207"/>
      <c r="WMW146" s="207"/>
      <c r="WMX146" s="208"/>
      <c r="WMY146" s="207"/>
      <c r="WMZ146" s="207"/>
      <c r="WNA146" s="207"/>
      <c r="WNB146" s="207"/>
      <c r="WNC146" s="207"/>
      <c r="WND146" s="207"/>
      <c r="WNE146" s="207"/>
      <c r="WNF146" s="207"/>
      <c r="WNG146" s="207"/>
      <c r="WNH146" s="207"/>
      <c r="WNI146" s="210"/>
      <c r="WNJ146" s="207"/>
      <c r="WNK146" s="207"/>
      <c r="WNL146" s="207"/>
      <c r="WNM146" s="207"/>
      <c r="WNN146" s="208"/>
      <c r="WNO146" s="207"/>
      <c r="WNP146" s="207"/>
      <c r="WNQ146" s="207"/>
      <c r="WNR146" s="207"/>
      <c r="WNS146" s="207"/>
      <c r="WNT146" s="207"/>
      <c r="WNU146" s="207"/>
      <c r="WNV146" s="207"/>
      <c r="WNW146" s="207"/>
      <c r="WNX146" s="207"/>
      <c r="WNY146" s="210"/>
      <c r="WNZ146" s="207"/>
      <c r="WOA146" s="207"/>
      <c r="WOB146" s="207"/>
      <c r="WOC146" s="207"/>
      <c r="WOD146" s="208"/>
      <c r="WOE146" s="207"/>
      <c r="WOF146" s="207"/>
      <c r="WOG146" s="207"/>
      <c r="WOH146" s="207"/>
      <c r="WOI146" s="207"/>
      <c r="WOJ146" s="207"/>
      <c r="WOK146" s="207"/>
      <c r="WOL146" s="207"/>
      <c r="WOM146" s="207"/>
      <c r="WON146" s="207"/>
      <c r="WOO146" s="210"/>
      <c r="WOP146" s="207"/>
      <c r="WOQ146" s="207"/>
      <c r="WOR146" s="207"/>
      <c r="WOS146" s="207"/>
      <c r="WOT146" s="208"/>
      <c r="WOU146" s="207"/>
      <c r="WOV146" s="207"/>
      <c r="WOW146" s="207"/>
      <c r="WOX146" s="207"/>
      <c r="WOY146" s="207"/>
      <c r="WOZ146" s="207"/>
      <c r="WPA146" s="207"/>
      <c r="WPB146" s="207"/>
      <c r="WPC146" s="207"/>
      <c r="WPD146" s="207"/>
      <c r="WPE146" s="210"/>
      <c r="WPF146" s="207"/>
      <c r="WPG146" s="207"/>
      <c r="WPH146" s="207"/>
      <c r="WPI146" s="207"/>
      <c r="WPJ146" s="208"/>
      <c r="WPK146" s="207"/>
      <c r="WPL146" s="207"/>
      <c r="WPM146" s="207"/>
      <c r="WPN146" s="207"/>
      <c r="WPO146" s="207"/>
      <c r="WPP146" s="207"/>
      <c r="WPQ146" s="207"/>
      <c r="WPR146" s="207"/>
      <c r="WPS146" s="207"/>
      <c r="WPT146" s="207"/>
      <c r="WPU146" s="210"/>
      <c r="WPV146" s="207"/>
      <c r="WPW146" s="207"/>
      <c r="WPX146" s="207"/>
      <c r="WPY146" s="207"/>
      <c r="WPZ146" s="208"/>
      <c r="WQA146" s="207"/>
      <c r="WQB146" s="207"/>
      <c r="WQC146" s="207"/>
      <c r="WQD146" s="207"/>
      <c r="WQE146" s="207"/>
      <c r="WQF146" s="207"/>
      <c r="WQG146" s="207"/>
      <c r="WQH146" s="207"/>
      <c r="WQI146" s="207"/>
      <c r="WQJ146" s="207"/>
      <c r="WQK146" s="210"/>
      <c r="WQL146" s="207"/>
      <c r="WQM146" s="207"/>
      <c r="WQN146" s="207"/>
      <c r="WQO146" s="207"/>
      <c r="WQP146" s="208"/>
      <c r="WQQ146" s="207"/>
      <c r="WQR146" s="207"/>
      <c r="WQS146" s="207"/>
      <c r="WQT146" s="207"/>
      <c r="WQU146" s="207"/>
      <c r="WQV146" s="207"/>
      <c r="WQW146" s="207"/>
      <c r="WQX146" s="207"/>
      <c r="WQY146" s="207"/>
      <c r="WQZ146" s="207"/>
      <c r="WRA146" s="210"/>
      <c r="WRB146" s="207"/>
      <c r="WRC146" s="207"/>
      <c r="WRD146" s="207"/>
      <c r="WRE146" s="207"/>
      <c r="WRF146" s="208"/>
      <c r="WRG146" s="207"/>
      <c r="WRH146" s="207"/>
      <c r="WRI146" s="207"/>
      <c r="WRJ146" s="207"/>
      <c r="WRK146" s="207"/>
      <c r="WRL146" s="207"/>
      <c r="WRM146" s="207"/>
      <c r="WRN146" s="207"/>
      <c r="WRO146" s="207"/>
      <c r="WRP146" s="207"/>
      <c r="WRQ146" s="210"/>
      <c r="WRR146" s="207"/>
      <c r="WRS146" s="207"/>
      <c r="WRT146" s="207"/>
      <c r="WRU146" s="207"/>
      <c r="WRV146" s="208"/>
      <c r="WRW146" s="207"/>
      <c r="WRX146" s="207"/>
      <c r="WRY146" s="207"/>
      <c r="WRZ146" s="207"/>
      <c r="WSA146" s="207"/>
      <c r="WSB146" s="207"/>
      <c r="WSC146" s="207"/>
      <c r="WSD146" s="207"/>
      <c r="WSE146" s="207"/>
      <c r="WSF146" s="207"/>
      <c r="WSG146" s="210"/>
      <c r="WSH146" s="207"/>
      <c r="WSI146" s="207"/>
      <c r="WSJ146" s="207"/>
      <c r="WSK146" s="207"/>
      <c r="WSL146" s="208"/>
      <c r="WSM146" s="207"/>
      <c r="WSN146" s="207"/>
      <c r="WSO146" s="207"/>
      <c r="WSP146" s="207"/>
      <c r="WSQ146" s="207"/>
      <c r="WSR146" s="207"/>
      <c r="WSS146" s="207"/>
      <c r="WST146" s="207"/>
      <c r="WSU146" s="207"/>
      <c r="WSV146" s="207"/>
      <c r="WSW146" s="210"/>
      <c r="WSX146" s="207"/>
      <c r="WSY146" s="207"/>
      <c r="WSZ146" s="207"/>
      <c r="WTA146" s="207"/>
      <c r="WTB146" s="208"/>
      <c r="WTC146" s="207"/>
      <c r="WTD146" s="207"/>
      <c r="WTE146" s="207"/>
      <c r="WTF146" s="207"/>
      <c r="WTG146" s="207"/>
      <c r="WTH146" s="207"/>
      <c r="WTI146" s="207"/>
      <c r="WTJ146" s="207"/>
      <c r="WTK146" s="207"/>
      <c r="WTL146" s="207"/>
      <c r="WTM146" s="210"/>
      <c r="WTN146" s="207"/>
      <c r="WTO146" s="207"/>
      <c r="WTP146" s="207"/>
      <c r="WTQ146" s="207"/>
      <c r="WTR146" s="208"/>
      <c r="WTS146" s="207"/>
      <c r="WTT146" s="207"/>
      <c r="WTU146" s="207"/>
      <c r="WTV146" s="207"/>
      <c r="WTW146" s="207"/>
      <c r="WTX146" s="207"/>
      <c r="WTY146" s="207"/>
      <c r="WTZ146" s="207"/>
      <c r="WUA146" s="207"/>
      <c r="WUB146" s="207"/>
      <c r="WUC146" s="210"/>
      <c r="WUD146" s="207"/>
      <c r="WUE146" s="207"/>
      <c r="WUF146" s="207"/>
      <c r="WUG146" s="207"/>
      <c r="WUH146" s="208"/>
      <c r="WUI146" s="207"/>
      <c r="WUJ146" s="207"/>
      <c r="WUK146" s="207"/>
      <c r="WUL146" s="207"/>
      <c r="WUM146" s="207"/>
      <c r="WUN146" s="207"/>
      <c r="WUO146" s="207"/>
      <c r="WUP146" s="207"/>
      <c r="WUQ146" s="207"/>
      <c r="WUR146" s="207"/>
      <c r="WUS146" s="210"/>
      <c r="WUT146" s="207"/>
      <c r="WUU146" s="207"/>
      <c r="WUV146" s="207"/>
      <c r="WUW146" s="207"/>
      <c r="WUX146" s="208"/>
      <c r="WUY146" s="207"/>
      <c r="WUZ146" s="207"/>
      <c r="WVA146" s="207"/>
      <c r="WVB146" s="207"/>
      <c r="WVC146" s="207"/>
      <c r="WVD146" s="207"/>
      <c r="WVE146" s="207"/>
      <c r="WVF146" s="207"/>
      <c r="WVG146" s="207"/>
      <c r="WVH146" s="207"/>
      <c r="WVI146" s="210"/>
      <c r="WVJ146" s="207"/>
      <c r="WVK146" s="207"/>
      <c r="WVL146" s="207"/>
      <c r="WVM146" s="207"/>
      <c r="WVN146" s="208"/>
      <c r="WVO146" s="207"/>
      <c r="WVP146" s="207"/>
      <c r="WVQ146" s="207"/>
      <c r="WVR146" s="207"/>
      <c r="WVS146" s="207"/>
      <c r="WVT146" s="207"/>
      <c r="WVU146" s="207"/>
      <c r="WVV146" s="207"/>
      <c r="WVW146" s="207"/>
      <c r="WVX146" s="207"/>
      <c r="WVY146" s="210"/>
      <c r="WVZ146" s="207"/>
      <c r="WWA146" s="207"/>
      <c r="WWB146" s="207"/>
      <c r="WWC146" s="207"/>
      <c r="WWD146" s="208"/>
      <c r="WWE146" s="207"/>
      <c r="WWF146" s="207"/>
      <c r="WWG146" s="207"/>
      <c r="WWH146" s="207"/>
      <c r="WWI146" s="207"/>
      <c r="WWJ146" s="207"/>
      <c r="WWK146" s="207"/>
      <c r="WWL146" s="207"/>
      <c r="WWM146" s="207"/>
      <c r="WWN146" s="207"/>
      <c r="WWO146" s="210"/>
      <c r="WWP146" s="207"/>
      <c r="WWQ146" s="207"/>
      <c r="WWR146" s="207"/>
      <c r="WWS146" s="207"/>
      <c r="WWT146" s="208"/>
      <c r="WWU146" s="207"/>
      <c r="WWV146" s="207"/>
      <c r="WWW146" s="207"/>
      <c r="WWX146" s="207"/>
      <c r="WWY146" s="207"/>
      <c r="WWZ146" s="207"/>
      <c r="WXA146" s="207"/>
      <c r="WXB146" s="207"/>
      <c r="WXC146" s="207"/>
      <c r="WXD146" s="207"/>
      <c r="WXE146" s="210"/>
      <c r="WXF146" s="207"/>
      <c r="WXG146" s="207"/>
      <c r="WXH146" s="207"/>
      <c r="WXI146" s="207"/>
      <c r="WXJ146" s="208"/>
      <c r="WXK146" s="207"/>
      <c r="WXL146" s="207"/>
      <c r="WXM146" s="207"/>
      <c r="WXN146" s="207"/>
      <c r="WXO146" s="207"/>
      <c r="WXP146" s="207"/>
      <c r="WXQ146" s="207"/>
      <c r="WXR146" s="207"/>
      <c r="WXS146" s="207"/>
      <c r="WXT146" s="207"/>
      <c r="WXU146" s="210"/>
      <c r="WXV146" s="207"/>
      <c r="WXW146" s="207"/>
      <c r="WXX146" s="207"/>
      <c r="WXY146" s="207"/>
      <c r="WXZ146" s="208"/>
      <c r="WYA146" s="207"/>
      <c r="WYB146" s="207"/>
      <c r="WYC146" s="207"/>
      <c r="WYD146" s="207"/>
      <c r="WYE146" s="207"/>
      <c r="WYF146" s="207"/>
      <c r="WYG146" s="207"/>
      <c r="WYH146" s="207"/>
      <c r="WYI146" s="207"/>
      <c r="WYJ146" s="207"/>
      <c r="WYK146" s="210"/>
      <c r="WYL146" s="207"/>
      <c r="WYM146" s="207"/>
      <c r="WYN146" s="207"/>
      <c r="WYO146" s="207"/>
      <c r="WYP146" s="208"/>
      <c r="WYQ146" s="207"/>
      <c r="WYR146" s="207"/>
      <c r="WYS146" s="207"/>
      <c r="WYT146" s="207"/>
      <c r="WYU146" s="207"/>
      <c r="WYV146" s="207"/>
      <c r="WYW146" s="207"/>
      <c r="WYX146" s="207"/>
      <c r="WYY146" s="207"/>
      <c r="WYZ146" s="207"/>
      <c r="WZA146" s="210"/>
      <c r="WZB146" s="207"/>
      <c r="WZC146" s="207"/>
      <c r="WZD146" s="207"/>
      <c r="WZE146" s="207"/>
      <c r="WZF146" s="208"/>
      <c r="WZG146" s="207"/>
      <c r="WZH146" s="207"/>
      <c r="WZI146" s="207"/>
      <c r="WZJ146" s="207"/>
      <c r="WZK146" s="207"/>
      <c r="WZL146" s="207"/>
      <c r="WZM146" s="207"/>
      <c r="WZN146" s="207"/>
      <c r="WZO146" s="207"/>
      <c r="WZP146" s="207"/>
      <c r="WZQ146" s="210"/>
      <c r="WZR146" s="207"/>
      <c r="WZS146" s="207"/>
      <c r="WZT146" s="207"/>
      <c r="WZU146" s="207"/>
      <c r="WZV146" s="208"/>
      <c r="WZW146" s="207"/>
      <c r="WZX146" s="207"/>
      <c r="WZY146" s="207"/>
      <c r="WZZ146" s="207"/>
      <c r="XAA146" s="207"/>
      <c r="XAB146" s="207"/>
      <c r="XAC146" s="207"/>
      <c r="XAD146" s="207"/>
      <c r="XAE146" s="207"/>
      <c r="XAF146" s="207"/>
      <c r="XAG146" s="210"/>
      <c r="XAH146" s="207"/>
      <c r="XAI146" s="207"/>
      <c r="XAJ146" s="207"/>
      <c r="XAK146" s="207"/>
      <c r="XAL146" s="208"/>
      <c r="XAM146" s="207"/>
      <c r="XAN146" s="207"/>
      <c r="XAO146" s="207"/>
      <c r="XAP146" s="207"/>
      <c r="XAQ146" s="207"/>
      <c r="XAR146" s="207"/>
      <c r="XAS146" s="207"/>
      <c r="XAT146" s="207"/>
      <c r="XAU146" s="207"/>
      <c r="XAV146" s="207"/>
      <c r="XAW146" s="210"/>
      <c r="XAX146" s="207"/>
      <c r="XAY146" s="207"/>
      <c r="XAZ146" s="207"/>
      <c r="XBA146" s="207"/>
      <c r="XBB146" s="208"/>
      <c r="XBC146" s="207"/>
      <c r="XBD146" s="207"/>
      <c r="XBE146" s="207"/>
      <c r="XBF146" s="207"/>
      <c r="XBG146" s="207"/>
      <c r="XBH146" s="207"/>
      <c r="XBI146" s="207"/>
      <c r="XBJ146" s="207"/>
      <c r="XBK146" s="207"/>
      <c r="XBL146" s="207"/>
      <c r="XBM146" s="210"/>
      <c r="XBN146" s="207"/>
      <c r="XBO146" s="207"/>
      <c r="XBP146" s="207"/>
      <c r="XBQ146" s="207"/>
      <c r="XBR146" s="208"/>
      <c r="XBS146" s="207"/>
      <c r="XBT146" s="207"/>
      <c r="XBU146" s="207"/>
      <c r="XBV146" s="207"/>
      <c r="XBW146" s="207"/>
      <c r="XBX146" s="207"/>
      <c r="XBY146" s="207"/>
      <c r="XBZ146" s="207"/>
      <c r="XCA146" s="207"/>
      <c r="XCB146" s="207"/>
      <c r="XCC146" s="210"/>
      <c r="XCD146" s="207"/>
      <c r="XCE146" s="207"/>
      <c r="XCF146" s="207"/>
      <c r="XCG146" s="207"/>
      <c r="XCH146" s="208"/>
      <c r="XCI146" s="207"/>
      <c r="XCJ146" s="207"/>
      <c r="XCK146" s="207"/>
      <c r="XCL146" s="207"/>
      <c r="XCM146" s="207"/>
      <c r="XCN146" s="207"/>
      <c r="XCO146" s="207"/>
      <c r="XCP146" s="207"/>
      <c r="XCQ146" s="207"/>
      <c r="XCR146" s="207"/>
      <c r="XCS146" s="210"/>
      <c r="XCT146" s="207"/>
      <c r="XCU146" s="207"/>
      <c r="XCV146" s="207"/>
      <c r="XCW146" s="207"/>
      <c r="XCX146" s="208"/>
      <c r="XCY146" s="207"/>
      <c r="XCZ146" s="207"/>
      <c r="XDA146" s="207"/>
      <c r="XDB146" s="207"/>
      <c r="XDC146" s="207"/>
      <c r="XDD146" s="207"/>
      <c r="XDE146" s="207"/>
      <c r="XDF146" s="207"/>
      <c r="XDG146" s="207"/>
      <c r="XDH146" s="207"/>
      <c r="XDI146" s="210"/>
      <c r="XDJ146" s="207"/>
      <c r="XDK146" s="207"/>
      <c r="XDL146" s="207"/>
      <c r="XDM146" s="207"/>
      <c r="XDN146" s="208"/>
      <c r="XDO146" s="207"/>
      <c r="XDP146" s="207"/>
      <c r="XDQ146" s="207"/>
      <c r="XDR146" s="207"/>
      <c r="XDS146" s="207"/>
      <c r="XDT146" s="207"/>
      <c r="XDU146" s="207"/>
      <c r="XDV146" s="207"/>
      <c r="XDW146" s="207"/>
      <c r="XDX146" s="207"/>
      <c r="XDY146" s="210"/>
      <c r="XDZ146" s="207"/>
      <c r="XEA146" s="207"/>
      <c r="XEB146" s="207"/>
      <c r="XEC146" s="207"/>
      <c r="XED146" s="208"/>
      <c r="XEE146" s="207"/>
      <c r="XEF146" s="207"/>
      <c r="XEG146" s="207"/>
      <c r="XEH146" s="207"/>
      <c r="XEI146" s="207"/>
      <c r="XEJ146" s="207"/>
      <c r="XEK146" s="207"/>
      <c r="XEL146" s="207"/>
      <c r="XEM146" s="207"/>
      <c r="XEN146" s="207"/>
      <c r="XEO146" s="210"/>
      <c r="XEP146" s="207"/>
      <c r="XEQ146" s="207"/>
      <c r="XER146" s="207"/>
      <c r="XES146" s="207"/>
      <c r="XET146" s="208"/>
      <c r="XEU146" s="207"/>
      <c r="XEV146" s="207"/>
      <c r="XEW146" s="207"/>
      <c r="XEX146" s="207"/>
      <c r="XEY146" s="207"/>
      <c r="XEZ146" s="207"/>
      <c r="XFA146" s="207"/>
      <c r="XFB146" s="207"/>
      <c r="XFC146" s="207"/>
      <c r="XFD146" s="207"/>
    </row>
    <row r="147" spans="1:16384" x14ac:dyDescent="0.35">
      <c r="A147" s="189" t="s">
        <v>1005</v>
      </c>
      <c r="B147" s="163">
        <v>5190096</v>
      </c>
      <c r="C147" s="164" t="s">
        <v>167</v>
      </c>
      <c r="D147" s="164" t="s">
        <v>65</v>
      </c>
      <c r="E147" s="164" t="s">
        <v>92</v>
      </c>
      <c r="F147" s="165" t="s">
        <v>598</v>
      </c>
      <c r="G147" s="166" t="s">
        <v>1216</v>
      </c>
      <c r="H147" s="166">
        <v>198</v>
      </c>
      <c r="I147" s="166">
        <f t="shared" ref="I147:I148" si="37">H147*(1-$J$6)</f>
        <v>87.11999999999999</v>
      </c>
      <c r="J147" s="166">
        <f t="shared" si="34"/>
        <v>82.763999999999982</v>
      </c>
      <c r="K147" s="166">
        <f t="shared" si="35"/>
        <v>80.281079999999974</v>
      </c>
      <c r="L147" s="166">
        <f t="shared" si="36"/>
        <v>77.069836799999976</v>
      </c>
      <c r="M147" s="169">
        <v>4</v>
      </c>
      <c r="N147" s="166" t="s">
        <v>207</v>
      </c>
      <c r="O147" s="166" t="s">
        <v>599</v>
      </c>
      <c r="P147" s="169">
        <v>70</v>
      </c>
    </row>
    <row r="148" spans="1:16384" x14ac:dyDescent="0.35">
      <c r="A148" s="189" t="s">
        <v>1005</v>
      </c>
      <c r="B148" s="163">
        <v>5190310</v>
      </c>
      <c r="C148" s="164" t="s">
        <v>168</v>
      </c>
      <c r="D148" s="164" t="s">
        <v>98</v>
      </c>
      <c r="E148" s="164"/>
      <c r="F148" s="165" t="s">
        <v>598</v>
      </c>
      <c r="G148" s="166" t="s">
        <v>1216</v>
      </c>
      <c r="H148" s="166">
        <v>215</v>
      </c>
      <c r="I148" s="166">
        <f t="shared" si="37"/>
        <v>94.6</v>
      </c>
      <c r="J148" s="166">
        <f t="shared" si="34"/>
        <v>89.86999999999999</v>
      </c>
      <c r="K148" s="166">
        <f t="shared" si="35"/>
        <v>87.173899999999989</v>
      </c>
      <c r="L148" s="166">
        <f t="shared" si="36"/>
        <v>83.686943999999983</v>
      </c>
      <c r="M148" s="169">
        <v>4</v>
      </c>
      <c r="N148" s="166" t="s">
        <v>207</v>
      </c>
      <c r="O148" s="166" t="s">
        <v>599</v>
      </c>
      <c r="P148" s="169">
        <v>69</v>
      </c>
    </row>
    <row r="149" spans="1:16384" x14ac:dyDescent="0.35">
      <c r="A149" s="189" t="s">
        <v>1015</v>
      </c>
      <c r="B149" s="163">
        <v>9026096</v>
      </c>
      <c r="C149" s="164" t="s">
        <v>654</v>
      </c>
      <c r="D149" s="164" t="s">
        <v>97</v>
      </c>
      <c r="E149" s="164"/>
      <c r="F149" s="165" t="s">
        <v>577</v>
      </c>
      <c r="G149" s="166" t="s">
        <v>1216</v>
      </c>
      <c r="H149" s="166">
        <v>349</v>
      </c>
      <c r="I149" s="166">
        <f>H149*(1-$J$5)</f>
        <v>153.55999999999997</v>
      </c>
      <c r="J149" s="166">
        <f>I149*(1-$J$8)</f>
        <v>145.88199999999998</v>
      </c>
      <c r="K149" s="166">
        <f>J149*(1-$J$9)</f>
        <v>141.50553999999997</v>
      </c>
      <c r="L149" s="166">
        <f>K149*(1-$J$10)</f>
        <v>135.84531839999997</v>
      </c>
      <c r="M149" s="169"/>
      <c r="N149" s="166" t="s">
        <v>206</v>
      </c>
      <c r="O149" s="166" t="s">
        <v>207</v>
      </c>
      <c r="P149" s="169">
        <v>71</v>
      </c>
    </row>
    <row r="150" spans="1:16384" x14ac:dyDescent="0.35">
      <c r="A150" s="189" t="s">
        <v>1005</v>
      </c>
      <c r="B150" s="163">
        <v>5190397</v>
      </c>
      <c r="C150" s="164" t="s">
        <v>166</v>
      </c>
      <c r="D150" s="164" t="s">
        <v>96</v>
      </c>
      <c r="E150" s="164" t="s">
        <v>92</v>
      </c>
      <c r="F150" s="165" t="s">
        <v>598</v>
      </c>
      <c r="G150" s="166" t="s">
        <v>1216</v>
      </c>
      <c r="H150" s="166">
        <v>209</v>
      </c>
      <c r="I150" s="166">
        <f t="shared" ref="I150:I156" si="38">H150*(1-$J$6)</f>
        <v>91.96</v>
      </c>
      <c r="J150" s="166">
        <f t="shared" ref="J150:J156" si="39">I150*(1-$J$8)</f>
        <v>87.361999999999995</v>
      </c>
      <c r="K150" s="166">
        <f t="shared" ref="K150:K156" si="40">J150*(1-$J$9)</f>
        <v>84.741139999999987</v>
      </c>
      <c r="L150" s="166">
        <f t="shared" ref="L150:L156" si="41">K150*(1-$J$10)</f>
        <v>81.351494399999979</v>
      </c>
      <c r="M150" s="169"/>
      <c r="N150" s="166" t="s">
        <v>207</v>
      </c>
      <c r="O150" s="166" t="s">
        <v>599</v>
      </c>
      <c r="P150" s="169">
        <v>70</v>
      </c>
    </row>
    <row r="151" spans="1:16384" x14ac:dyDescent="0.35">
      <c r="A151" s="189" t="s">
        <v>1005</v>
      </c>
      <c r="B151" s="163">
        <v>5190316</v>
      </c>
      <c r="C151" s="164" t="s">
        <v>166</v>
      </c>
      <c r="D151" s="164" t="s">
        <v>97</v>
      </c>
      <c r="E151" s="164"/>
      <c r="F151" s="165" t="s">
        <v>598</v>
      </c>
      <c r="G151" s="166" t="s">
        <v>1216</v>
      </c>
      <c r="H151" s="166">
        <v>201</v>
      </c>
      <c r="I151" s="166">
        <f t="shared" si="38"/>
        <v>88.439999999999984</v>
      </c>
      <c r="J151" s="166">
        <f t="shared" si="39"/>
        <v>84.017999999999986</v>
      </c>
      <c r="K151" s="166">
        <f t="shared" si="40"/>
        <v>81.49745999999999</v>
      </c>
      <c r="L151" s="166">
        <f t="shared" si="41"/>
        <v>78.237561599999992</v>
      </c>
      <c r="M151" s="169"/>
      <c r="N151" s="166" t="s">
        <v>207</v>
      </c>
      <c r="O151" s="166" t="s">
        <v>599</v>
      </c>
      <c r="P151" s="169">
        <v>69</v>
      </c>
    </row>
    <row r="152" spans="1:16384" x14ac:dyDescent="0.35">
      <c r="A152" s="189" t="s">
        <v>1005</v>
      </c>
      <c r="B152" s="163">
        <v>5190315</v>
      </c>
      <c r="C152" s="164" t="s">
        <v>166</v>
      </c>
      <c r="D152" s="164" t="s">
        <v>65</v>
      </c>
      <c r="E152" s="164"/>
      <c r="F152" s="165" t="s">
        <v>598</v>
      </c>
      <c r="G152" s="166" t="s">
        <v>1216</v>
      </c>
      <c r="H152" s="166">
        <v>215</v>
      </c>
      <c r="I152" s="166">
        <f t="shared" si="38"/>
        <v>94.6</v>
      </c>
      <c r="J152" s="166">
        <f t="shared" si="39"/>
        <v>89.86999999999999</v>
      </c>
      <c r="K152" s="166">
        <f t="shared" si="40"/>
        <v>87.173899999999989</v>
      </c>
      <c r="L152" s="166">
        <f t="shared" si="41"/>
        <v>83.686943999999983</v>
      </c>
      <c r="M152" s="169"/>
      <c r="N152" s="166" t="s">
        <v>207</v>
      </c>
      <c r="O152" s="166" t="s">
        <v>599</v>
      </c>
      <c r="P152" s="169">
        <v>69</v>
      </c>
    </row>
    <row r="153" spans="1:16384" x14ac:dyDescent="0.35">
      <c r="A153" s="189" t="s">
        <v>1005</v>
      </c>
      <c r="B153" s="163">
        <v>5190319</v>
      </c>
      <c r="C153" s="164" t="s">
        <v>169</v>
      </c>
      <c r="D153" s="164" t="s">
        <v>60</v>
      </c>
      <c r="E153" s="164"/>
      <c r="F153" s="165" t="s">
        <v>598</v>
      </c>
      <c r="G153" s="166" t="s">
        <v>1216</v>
      </c>
      <c r="H153" s="166">
        <v>223</v>
      </c>
      <c r="I153" s="166">
        <f t="shared" si="38"/>
        <v>98.11999999999999</v>
      </c>
      <c r="J153" s="166">
        <f t="shared" si="39"/>
        <v>93.213999999999984</v>
      </c>
      <c r="K153" s="166">
        <f t="shared" si="40"/>
        <v>90.417579999999987</v>
      </c>
      <c r="L153" s="166">
        <f t="shared" si="41"/>
        <v>86.800876799999983</v>
      </c>
      <c r="M153" s="169"/>
      <c r="N153" s="166" t="s">
        <v>207</v>
      </c>
      <c r="O153" s="166" t="s">
        <v>599</v>
      </c>
      <c r="P153" s="169">
        <v>69</v>
      </c>
    </row>
    <row r="154" spans="1:16384" x14ac:dyDescent="0.35">
      <c r="A154" s="189" t="s">
        <v>1005</v>
      </c>
      <c r="B154" s="163">
        <v>5190318</v>
      </c>
      <c r="C154" s="164" t="s">
        <v>169</v>
      </c>
      <c r="D154" s="164" t="s">
        <v>78</v>
      </c>
      <c r="E154" s="164"/>
      <c r="F154" s="165" t="s">
        <v>598</v>
      </c>
      <c r="G154" s="166" t="s">
        <v>1216</v>
      </c>
      <c r="H154" s="166">
        <v>228</v>
      </c>
      <c r="I154" s="166">
        <f t="shared" si="38"/>
        <v>100.32</v>
      </c>
      <c r="J154" s="166">
        <f t="shared" si="39"/>
        <v>95.303999999999988</v>
      </c>
      <c r="K154" s="166">
        <f t="shared" si="40"/>
        <v>92.444879999999984</v>
      </c>
      <c r="L154" s="166">
        <f t="shared" si="41"/>
        <v>88.747084799999982</v>
      </c>
      <c r="M154" s="169"/>
      <c r="N154" s="166" t="s">
        <v>207</v>
      </c>
      <c r="O154" s="166" t="s">
        <v>599</v>
      </c>
      <c r="P154" s="169">
        <v>69</v>
      </c>
    </row>
    <row r="155" spans="1:16384" x14ac:dyDescent="0.35">
      <c r="A155" s="189" t="s">
        <v>1005</v>
      </c>
      <c r="B155" s="163">
        <v>5190097</v>
      </c>
      <c r="C155" s="164" t="s">
        <v>171</v>
      </c>
      <c r="D155" s="164" t="s">
        <v>655</v>
      </c>
      <c r="E155" s="164" t="s">
        <v>92</v>
      </c>
      <c r="F155" s="165" t="s">
        <v>598</v>
      </c>
      <c r="G155" s="166" t="s">
        <v>1216</v>
      </c>
      <c r="H155" s="166">
        <v>269</v>
      </c>
      <c r="I155" s="166">
        <f t="shared" si="38"/>
        <v>118.35999999999999</v>
      </c>
      <c r="J155" s="166">
        <f t="shared" si="39"/>
        <v>112.44199999999998</v>
      </c>
      <c r="K155" s="166">
        <f t="shared" si="40"/>
        <v>109.06873999999998</v>
      </c>
      <c r="L155" s="166">
        <f t="shared" si="41"/>
        <v>104.70599039999998</v>
      </c>
      <c r="M155" s="169"/>
      <c r="N155" s="166" t="s">
        <v>207</v>
      </c>
      <c r="O155" s="166" t="s">
        <v>599</v>
      </c>
      <c r="P155" s="169">
        <v>70</v>
      </c>
    </row>
    <row r="156" spans="1:16384" x14ac:dyDescent="0.35">
      <c r="A156" s="189" t="s">
        <v>1005</v>
      </c>
      <c r="B156" s="163">
        <v>5190114</v>
      </c>
      <c r="C156" s="164" t="s">
        <v>171</v>
      </c>
      <c r="D156" s="164" t="s">
        <v>656</v>
      </c>
      <c r="E156" s="164" t="s">
        <v>92</v>
      </c>
      <c r="F156" s="165" t="s">
        <v>598</v>
      </c>
      <c r="G156" s="166" t="s">
        <v>1216</v>
      </c>
      <c r="H156" s="166">
        <v>277</v>
      </c>
      <c r="I156" s="166">
        <f t="shared" si="38"/>
        <v>121.87999999999998</v>
      </c>
      <c r="J156" s="166">
        <f t="shared" si="39"/>
        <v>115.78599999999997</v>
      </c>
      <c r="K156" s="166">
        <f t="shared" si="40"/>
        <v>112.31241999999997</v>
      </c>
      <c r="L156" s="166">
        <f t="shared" si="41"/>
        <v>107.81992319999998</v>
      </c>
      <c r="M156" s="169"/>
      <c r="N156" s="166" t="s">
        <v>207</v>
      </c>
      <c r="O156" s="166" t="s">
        <v>599</v>
      </c>
      <c r="P156" s="169">
        <v>70</v>
      </c>
    </row>
    <row r="157" spans="1:16384" x14ac:dyDescent="0.35">
      <c r="A157" s="189" t="s">
        <v>1015</v>
      </c>
      <c r="B157" s="163">
        <v>9026092</v>
      </c>
      <c r="C157" s="164" t="s">
        <v>170</v>
      </c>
      <c r="D157" s="164" t="s">
        <v>66</v>
      </c>
      <c r="E157" s="164" t="s">
        <v>92</v>
      </c>
      <c r="F157" s="165" t="s">
        <v>577</v>
      </c>
      <c r="G157" s="166" t="s">
        <v>957</v>
      </c>
      <c r="H157" s="166">
        <v>302</v>
      </c>
      <c r="I157" s="166">
        <f>H157*(1-$J$5)</f>
        <v>132.88</v>
      </c>
      <c r="J157" s="166">
        <f>I157*(1-$J$8)</f>
        <v>126.23599999999999</v>
      </c>
      <c r="K157" s="166">
        <f>J157*(1-$J$9)</f>
        <v>122.44891999999999</v>
      </c>
      <c r="L157" s="166">
        <f>K157*(1-$J$10)</f>
        <v>117.55096319999998</v>
      </c>
      <c r="M157" s="169"/>
      <c r="N157" s="166" t="s">
        <v>206</v>
      </c>
      <c r="O157" s="166" t="s">
        <v>207</v>
      </c>
      <c r="P157" s="169">
        <v>71</v>
      </c>
    </row>
    <row r="158" spans="1:16384" x14ac:dyDescent="0.35">
      <c r="A158" s="189" t="s">
        <v>1005</v>
      </c>
      <c r="B158" s="163">
        <v>5190098</v>
      </c>
      <c r="C158" s="164" t="s">
        <v>170</v>
      </c>
      <c r="D158" s="164" t="s">
        <v>66</v>
      </c>
      <c r="E158" s="164" t="s">
        <v>92</v>
      </c>
      <c r="F158" s="165" t="s">
        <v>598</v>
      </c>
      <c r="G158" s="166" t="s">
        <v>1216</v>
      </c>
      <c r="H158" s="166">
        <v>231</v>
      </c>
      <c r="I158" s="166">
        <f t="shared" ref="I158:I159" si="42">H158*(1-$J$6)</f>
        <v>101.63999999999999</v>
      </c>
      <c r="J158" s="166">
        <f t="shared" ref="J158:J159" si="43">I158*(1-$J$8)</f>
        <v>96.557999999999979</v>
      </c>
      <c r="K158" s="166">
        <f t="shared" ref="K158:K159" si="44">J158*(1-$J$9)</f>
        <v>93.66125999999997</v>
      </c>
      <c r="L158" s="166">
        <f t="shared" ref="L158:L159" si="45">K158*(1-$J$10)</f>
        <v>89.91480959999997</v>
      </c>
      <c r="M158" s="169"/>
      <c r="N158" s="166" t="s">
        <v>207</v>
      </c>
      <c r="O158" s="166" t="s">
        <v>599</v>
      </c>
      <c r="P158" s="169">
        <v>71</v>
      </c>
    </row>
    <row r="159" spans="1:16384" x14ac:dyDescent="0.35">
      <c r="A159" s="189" t="s">
        <v>1005</v>
      </c>
      <c r="B159" s="163">
        <v>5190198</v>
      </c>
      <c r="C159" s="164" t="s">
        <v>170</v>
      </c>
      <c r="D159" s="164" t="s">
        <v>653</v>
      </c>
      <c r="E159" s="164" t="s">
        <v>92</v>
      </c>
      <c r="F159" s="165" t="s">
        <v>598</v>
      </c>
      <c r="G159" s="166" t="s">
        <v>1216</v>
      </c>
      <c r="H159" s="166">
        <v>243</v>
      </c>
      <c r="I159" s="166">
        <f t="shared" si="42"/>
        <v>106.91999999999999</v>
      </c>
      <c r="J159" s="166">
        <f t="shared" si="43"/>
        <v>101.57399999999998</v>
      </c>
      <c r="K159" s="166">
        <f t="shared" si="44"/>
        <v>98.526779999999988</v>
      </c>
      <c r="L159" s="166">
        <f t="shared" si="45"/>
        <v>94.585708799999992</v>
      </c>
      <c r="M159" s="169"/>
      <c r="N159" s="166" t="s">
        <v>207</v>
      </c>
      <c r="O159" s="166" t="s">
        <v>599</v>
      </c>
      <c r="P159" s="169">
        <v>71</v>
      </c>
    </row>
    <row r="160" spans="1:16384" x14ac:dyDescent="0.35">
      <c r="A160" s="189" t="s">
        <v>1015</v>
      </c>
      <c r="B160" s="163">
        <v>5400297</v>
      </c>
      <c r="C160" s="164" t="s">
        <v>657</v>
      </c>
      <c r="D160" s="164" t="s">
        <v>600</v>
      </c>
      <c r="E160" s="164" t="s">
        <v>92</v>
      </c>
      <c r="F160" s="165" t="s">
        <v>570</v>
      </c>
      <c r="G160" s="166" t="s">
        <v>1216</v>
      </c>
      <c r="H160" s="166">
        <v>336</v>
      </c>
      <c r="I160" s="166">
        <f>H160*(1-$J$5)</f>
        <v>147.83999999999997</v>
      </c>
      <c r="J160" s="166">
        <f>I160*(1-$J$8)</f>
        <v>140.44799999999998</v>
      </c>
      <c r="K160" s="166">
        <f>J160*(1-$J$9)</f>
        <v>136.23455999999999</v>
      </c>
      <c r="L160" s="166">
        <f>K160*(1-$J$10)</f>
        <v>130.7851776</v>
      </c>
      <c r="M160" s="169"/>
      <c r="N160" s="166" t="s">
        <v>206</v>
      </c>
      <c r="O160" s="166" t="s">
        <v>206</v>
      </c>
      <c r="P160" s="169">
        <v>73</v>
      </c>
    </row>
    <row r="161" spans="1:17" x14ac:dyDescent="0.35">
      <c r="A161" s="189" t="s">
        <v>1005</v>
      </c>
      <c r="B161" s="163">
        <v>5190099</v>
      </c>
      <c r="C161" s="164" t="s">
        <v>657</v>
      </c>
      <c r="D161" s="164" t="s">
        <v>658</v>
      </c>
      <c r="E161" s="164" t="s">
        <v>92</v>
      </c>
      <c r="F161" s="165" t="s">
        <v>598</v>
      </c>
      <c r="G161" s="166" t="s">
        <v>1216</v>
      </c>
      <c r="H161" s="166">
        <v>287</v>
      </c>
      <c r="I161" s="166">
        <f t="shared" ref="I161:I162" si="46">H161*(1-$J$6)</f>
        <v>126.27999999999999</v>
      </c>
      <c r="J161" s="166">
        <f t="shared" ref="J161:J162" si="47">I161*(1-$J$8)</f>
        <v>119.96599999999998</v>
      </c>
      <c r="K161" s="166">
        <f t="shared" ref="K161:K162" si="48">J161*(1-$J$9)</f>
        <v>116.36701999999998</v>
      </c>
      <c r="L161" s="166">
        <f t="shared" ref="L161:L162" si="49">K161*(1-$J$10)</f>
        <v>111.71233919999997</v>
      </c>
      <c r="M161" s="169"/>
      <c r="N161" s="166" t="s">
        <v>209</v>
      </c>
      <c r="O161" s="166" t="s">
        <v>599</v>
      </c>
      <c r="P161" s="169">
        <v>71</v>
      </c>
    </row>
    <row r="162" spans="1:17" x14ac:dyDescent="0.35">
      <c r="A162" s="189" t="s">
        <v>1005</v>
      </c>
      <c r="B162" s="163">
        <v>5190418</v>
      </c>
      <c r="C162" s="164" t="s">
        <v>652</v>
      </c>
      <c r="D162" s="164" t="s">
        <v>66</v>
      </c>
      <c r="E162" s="164"/>
      <c r="F162" s="165" t="s">
        <v>598</v>
      </c>
      <c r="G162" s="166" t="s">
        <v>1216</v>
      </c>
      <c r="H162" s="166">
        <v>250</v>
      </c>
      <c r="I162" s="166">
        <f t="shared" si="46"/>
        <v>109.99999999999999</v>
      </c>
      <c r="J162" s="166">
        <f t="shared" si="47"/>
        <v>104.49999999999999</v>
      </c>
      <c r="K162" s="166">
        <f t="shared" si="48"/>
        <v>101.36499999999998</v>
      </c>
      <c r="L162" s="166">
        <f t="shared" si="49"/>
        <v>97.310399999999973</v>
      </c>
      <c r="M162" s="169"/>
      <c r="N162" s="166" t="s">
        <v>207</v>
      </c>
      <c r="O162" s="166" t="s">
        <v>599</v>
      </c>
      <c r="P162" s="169">
        <v>70</v>
      </c>
    </row>
    <row r="163" spans="1:17" x14ac:dyDescent="0.35">
      <c r="A163" s="189" t="s">
        <v>1015</v>
      </c>
      <c r="B163" s="163">
        <v>5400395</v>
      </c>
      <c r="C163" s="164" t="s">
        <v>659</v>
      </c>
      <c r="D163" s="164" t="s">
        <v>660</v>
      </c>
      <c r="E163" s="164" t="s">
        <v>92</v>
      </c>
      <c r="F163" s="165" t="s">
        <v>570</v>
      </c>
      <c r="G163" s="166" t="s">
        <v>1008</v>
      </c>
      <c r="H163" s="166">
        <v>400</v>
      </c>
      <c r="I163" s="166">
        <f t="shared" ref="I163:I166" si="50">H163*(1-$J$5)</f>
        <v>175.99999999999997</v>
      </c>
      <c r="J163" s="166">
        <f t="shared" ref="J163:J173" si="51">I163*(1-$J$8)</f>
        <v>167.19999999999996</v>
      </c>
      <c r="K163" s="166">
        <f t="shared" ref="K163:K173" si="52">J163*(1-$J$9)</f>
        <v>162.18399999999997</v>
      </c>
      <c r="L163" s="166">
        <f t="shared" ref="L163:L173" si="53">K163*(1-$J$10)</f>
        <v>155.69663999999997</v>
      </c>
      <c r="M163" s="169"/>
      <c r="N163" s="166" t="s">
        <v>207</v>
      </c>
      <c r="O163" s="166" t="s">
        <v>206</v>
      </c>
      <c r="P163" s="169">
        <v>73</v>
      </c>
    </row>
    <row r="164" spans="1:17" x14ac:dyDescent="0.35">
      <c r="A164" s="189" t="s">
        <v>1015</v>
      </c>
      <c r="B164" s="163">
        <v>9022283</v>
      </c>
      <c r="C164" s="164" t="s">
        <v>659</v>
      </c>
      <c r="D164" s="164" t="s">
        <v>661</v>
      </c>
      <c r="E164" s="164"/>
      <c r="F164" s="165" t="s">
        <v>577</v>
      </c>
      <c r="G164" s="166" t="s">
        <v>1216</v>
      </c>
      <c r="H164" s="166">
        <v>374</v>
      </c>
      <c r="I164" s="166">
        <f t="shared" si="50"/>
        <v>164.55999999999997</v>
      </c>
      <c r="J164" s="166">
        <f t="shared" si="51"/>
        <v>156.33199999999997</v>
      </c>
      <c r="K164" s="166">
        <f t="shared" si="52"/>
        <v>151.64203999999995</v>
      </c>
      <c r="L164" s="166">
        <f t="shared" si="53"/>
        <v>145.57635839999995</v>
      </c>
      <c r="M164" s="169"/>
      <c r="N164" s="166" t="s">
        <v>206</v>
      </c>
      <c r="O164" s="166" t="s">
        <v>207</v>
      </c>
      <c r="P164" s="169">
        <v>72</v>
      </c>
    </row>
    <row r="165" spans="1:17" x14ac:dyDescent="0.35">
      <c r="A165" s="189" t="s">
        <v>1015</v>
      </c>
      <c r="B165" s="163" t="s">
        <v>662</v>
      </c>
      <c r="C165" s="164" t="s">
        <v>663</v>
      </c>
      <c r="D165" s="164" t="s">
        <v>592</v>
      </c>
      <c r="E165" s="164"/>
      <c r="F165" s="165" t="s">
        <v>578</v>
      </c>
      <c r="G165" s="166" t="s">
        <v>1216</v>
      </c>
      <c r="H165" s="166">
        <v>627</v>
      </c>
      <c r="I165" s="166">
        <f t="shared" si="50"/>
        <v>275.87999999999994</v>
      </c>
      <c r="J165" s="166">
        <f t="shared" si="51"/>
        <v>262.08599999999996</v>
      </c>
      <c r="K165" s="166">
        <f t="shared" si="52"/>
        <v>254.22341999999995</v>
      </c>
      <c r="L165" s="166">
        <f t="shared" si="53"/>
        <v>244.05448319999994</v>
      </c>
      <c r="M165" s="169"/>
      <c r="N165" s="166" t="s">
        <v>998</v>
      </c>
      <c r="O165" s="166"/>
      <c r="P165" s="169"/>
    </row>
    <row r="166" spans="1:17" x14ac:dyDescent="0.35">
      <c r="A166" s="189" t="s">
        <v>1015</v>
      </c>
      <c r="B166" s="163">
        <v>9023654</v>
      </c>
      <c r="C166" s="164" t="s">
        <v>663</v>
      </c>
      <c r="D166" s="164" t="s">
        <v>592</v>
      </c>
      <c r="E166" s="164"/>
      <c r="F166" s="165" t="s">
        <v>579</v>
      </c>
      <c r="G166" s="166" t="s">
        <v>1216</v>
      </c>
      <c r="H166" s="166">
        <v>635</v>
      </c>
      <c r="I166" s="166">
        <f t="shared" si="50"/>
        <v>279.39999999999998</v>
      </c>
      <c r="J166" s="166">
        <f t="shared" si="51"/>
        <v>265.42999999999995</v>
      </c>
      <c r="K166" s="166">
        <f t="shared" si="52"/>
        <v>257.46709999999996</v>
      </c>
      <c r="L166" s="166">
        <f t="shared" si="53"/>
        <v>247.16841599999995</v>
      </c>
      <c r="M166" s="169"/>
      <c r="N166" s="166" t="s">
        <v>998</v>
      </c>
      <c r="O166" s="166"/>
      <c r="P166" s="169"/>
    </row>
    <row r="167" spans="1:17" s="3" customFormat="1" ht="14.5" customHeight="1" x14ac:dyDescent="0.25">
      <c r="A167" s="210"/>
      <c r="B167" s="207"/>
      <c r="C167" s="207"/>
      <c r="D167" s="207"/>
      <c r="E167" s="207"/>
      <c r="F167" s="208" t="s">
        <v>139</v>
      </c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167"/>
    </row>
    <row r="168" spans="1:17" x14ac:dyDescent="0.35">
      <c r="A168" s="189" t="s">
        <v>1005</v>
      </c>
      <c r="B168" s="163">
        <v>5190314</v>
      </c>
      <c r="C168" s="164" t="s">
        <v>172</v>
      </c>
      <c r="D168" s="164" t="s">
        <v>79</v>
      </c>
      <c r="E168" s="164"/>
      <c r="F168" s="165" t="s">
        <v>598</v>
      </c>
      <c r="G168" s="166" t="s">
        <v>1216</v>
      </c>
      <c r="H168" s="166">
        <v>236</v>
      </c>
      <c r="I168" s="166">
        <f t="shared" ref="I168:I173" si="54">H168*(1-$J$6)</f>
        <v>103.83999999999999</v>
      </c>
      <c r="J168" s="166">
        <f t="shared" si="51"/>
        <v>98.647999999999982</v>
      </c>
      <c r="K168" s="166">
        <f t="shared" si="52"/>
        <v>95.688559999999981</v>
      </c>
      <c r="L168" s="166">
        <f t="shared" si="53"/>
        <v>91.861017599999983</v>
      </c>
      <c r="M168" s="169"/>
      <c r="N168" s="166" t="s">
        <v>207</v>
      </c>
      <c r="O168" s="166" t="s">
        <v>599</v>
      </c>
      <c r="P168" s="169">
        <v>69</v>
      </c>
    </row>
    <row r="169" spans="1:17" x14ac:dyDescent="0.35">
      <c r="A169" s="189" t="s">
        <v>1005</v>
      </c>
      <c r="B169" s="163">
        <v>5190110</v>
      </c>
      <c r="C169" s="164" t="s">
        <v>664</v>
      </c>
      <c r="D169" s="164" t="s">
        <v>65</v>
      </c>
      <c r="E169" s="164"/>
      <c r="F169" s="165" t="s">
        <v>598</v>
      </c>
      <c r="G169" s="166" t="s">
        <v>1216</v>
      </c>
      <c r="H169" s="166">
        <v>256</v>
      </c>
      <c r="I169" s="166">
        <f t="shared" si="54"/>
        <v>112.63999999999999</v>
      </c>
      <c r="J169" s="166">
        <f t="shared" si="51"/>
        <v>107.00799999999998</v>
      </c>
      <c r="K169" s="166">
        <f t="shared" si="52"/>
        <v>103.79775999999998</v>
      </c>
      <c r="L169" s="166">
        <f t="shared" si="53"/>
        <v>99.645849599999977</v>
      </c>
      <c r="M169" s="169"/>
      <c r="N169" s="166" t="s">
        <v>207</v>
      </c>
      <c r="O169" s="166" t="s">
        <v>599</v>
      </c>
      <c r="P169" s="169">
        <v>69</v>
      </c>
    </row>
    <row r="170" spans="1:17" x14ac:dyDescent="0.35">
      <c r="A170" s="189" t="s">
        <v>1005</v>
      </c>
      <c r="B170" s="163">
        <v>5190115</v>
      </c>
      <c r="C170" s="164" t="s">
        <v>173</v>
      </c>
      <c r="D170" s="164" t="s">
        <v>642</v>
      </c>
      <c r="E170" s="164"/>
      <c r="F170" s="165" t="s">
        <v>598</v>
      </c>
      <c r="G170" s="166" t="s">
        <v>1216</v>
      </c>
      <c r="H170" s="166">
        <v>262</v>
      </c>
      <c r="I170" s="166">
        <f t="shared" si="54"/>
        <v>115.27999999999999</v>
      </c>
      <c r="J170" s="166">
        <f t="shared" si="51"/>
        <v>109.51599999999998</v>
      </c>
      <c r="K170" s="166">
        <f t="shared" si="52"/>
        <v>106.23051999999997</v>
      </c>
      <c r="L170" s="166">
        <f t="shared" si="53"/>
        <v>101.98129919999997</v>
      </c>
      <c r="M170" s="169"/>
      <c r="N170" s="166" t="s">
        <v>209</v>
      </c>
      <c r="O170" s="166" t="s">
        <v>599</v>
      </c>
      <c r="P170" s="169">
        <v>71</v>
      </c>
    </row>
    <row r="171" spans="1:17" x14ac:dyDescent="0.35">
      <c r="A171" s="189" t="s">
        <v>1005</v>
      </c>
      <c r="B171" s="163">
        <v>5190290</v>
      </c>
      <c r="C171" s="164" t="s">
        <v>173</v>
      </c>
      <c r="D171" s="164" t="s">
        <v>665</v>
      </c>
      <c r="E171" s="164" t="s">
        <v>92</v>
      </c>
      <c r="F171" s="165" t="s">
        <v>598</v>
      </c>
      <c r="G171" s="166" t="s">
        <v>1216</v>
      </c>
      <c r="H171" s="166">
        <v>262</v>
      </c>
      <c r="I171" s="166">
        <f t="shared" si="54"/>
        <v>115.27999999999999</v>
      </c>
      <c r="J171" s="166">
        <f t="shared" si="51"/>
        <v>109.51599999999998</v>
      </c>
      <c r="K171" s="166">
        <f t="shared" si="52"/>
        <v>106.23051999999997</v>
      </c>
      <c r="L171" s="166">
        <f t="shared" si="53"/>
        <v>101.98129919999997</v>
      </c>
      <c r="M171" s="169"/>
      <c r="N171" s="166" t="s">
        <v>209</v>
      </c>
      <c r="O171" s="166" t="s">
        <v>599</v>
      </c>
      <c r="P171" s="169">
        <v>71</v>
      </c>
    </row>
    <row r="172" spans="1:17" x14ac:dyDescent="0.35">
      <c r="A172" s="189" t="s">
        <v>1005</v>
      </c>
      <c r="B172" s="163">
        <v>5190419</v>
      </c>
      <c r="C172" s="164" t="s">
        <v>174</v>
      </c>
      <c r="D172" s="164" t="s">
        <v>653</v>
      </c>
      <c r="E172" s="164" t="s">
        <v>92</v>
      </c>
      <c r="F172" s="165" t="s">
        <v>598</v>
      </c>
      <c r="G172" s="166" t="s">
        <v>1216</v>
      </c>
      <c r="H172" s="166">
        <v>350</v>
      </c>
      <c r="I172" s="166">
        <f t="shared" si="54"/>
        <v>153.99999999999997</v>
      </c>
      <c r="J172" s="166">
        <f t="shared" si="51"/>
        <v>146.29999999999995</v>
      </c>
      <c r="K172" s="166">
        <f t="shared" si="52"/>
        <v>141.91099999999994</v>
      </c>
      <c r="L172" s="166">
        <f t="shared" si="53"/>
        <v>136.23455999999993</v>
      </c>
      <c r="M172" s="169"/>
      <c r="N172" s="166" t="s">
        <v>209</v>
      </c>
      <c r="O172" s="166" t="s">
        <v>599</v>
      </c>
      <c r="P172" s="169">
        <v>71</v>
      </c>
    </row>
    <row r="173" spans="1:17" x14ac:dyDescent="0.35">
      <c r="A173" s="189" t="s">
        <v>1005</v>
      </c>
      <c r="B173" s="163">
        <v>5190199</v>
      </c>
      <c r="C173" s="164" t="s">
        <v>666</v>
      </c>
      <c r="D173" s="164" t="s">
        <v>667</v>
      </c>
      <c r="E173" s="164" t="s">
        <v>92</v>
      </c>
      <c r="F173" s="165" t="s">
        <v>598</v>
      </c>
      <c r="G173" s="166" t="s">
        <v>1216</v>
      </c>
      <c r="H173" s="166">
        <v>308</v>
      </c>
      <c r="I173" s="166">
        <f t="shared" si="54"/>
        <v>135.51999999999998</v>
      </c>
      <c r="J173" s="166">
        <f t="shared" si="51"/>
        <v>128.74399999999997</v>
      </c>
      <c r="K173" s="166">
        <f t="shared" si="52"/>
        <v>124.88167999999997</v>
      </c>
      <c r="L173" s="166">
        <f t="shared" si="53"/>
        <v>119.88641279999997</v>
      </c>
      <c r="M173" s="169"/>
      <c r="N173" s="166" t="s">
        <v>209</v>
      </c>
      <c r="O173" s="166" t="s">
        <v>599</v>
      </c>
      <c r="P173" s="169">
        <v>71</v>
      </c>
    </row>
    <row r="174" spans="1:17" x14ac:dyDescent="0.35">
      <c r="A174" s="189" t="s">
        <v>1015</v>
      </c>
      <c r="B174" s="163">
        <v>5400491</v>
      </c>
      <c r="C174" s="164" t="s">
        <v>668</v>
      </c>
      <c r="D174" s="164" t="s">
        <v>669</v>
      </c>
      <c r="E174" s="164" t="s">
        <v>92</v>
      </c>
      <c r="F174" s="165" t="s">
        <v>570</v>
      </c>
      <c r="G174" s="166" t="s">
        <v>1216</v>
      </c>
      <c r="H174" s="166">
        <v>415</v>
      </c>
      <c r="I174" s="166">
        <f>H174*(1-$J$5)</f>
        <v>182.59999999999997</v>
      </c>
      <c r="J174" s="166">
        <f>I174*(1-$J$8)</f>
        <v>173.46999999999997</v>
      </c>
      <c r="K174" s="166">
        <f>J174*(1-$J$9)</f>
        <v>168.26589999999996</v>
      </c>
      <c r="L174" s="166">
        <f>K174*(1-$J$10)</f>
        <v>161.53526399999996</v>
      </c>
      <c r="M174" s="169"/>
      <c r="N174" s="166" t="s">
        <v>206</v>
      </c>
      <c r="O174" s="166" t="s">
        <v>206</v>
      </c>
      <c r="P174" s="169">
        <v>75</v>
      </c>
    </row>
    <row r="175" spans="1:17" s="3" customFormat="1" ht="14.5" customHeight="1" x14ac:dyDescent="0.25">
      <c r="A175" s="210"/>
      <c r="B175" s="207"/>
      <c r="C175" s="207"/>
      <c r="D175" s="207"/>
      <c r="E175" s="207"/>
      <c r="F175" s="208" t="s">
        <v>142</v>
      </c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167"/>
    </row>
    <row r="176" spans="1:17" x14ac:dyDescent="0.35">
      <c r="A176" s="189" t="s">
        <v>1005</v>
      </c>
      <c r="B176" s="163">
        <v>5190590</v>
      </c>
      <c r="C176" s="164" t="s">
        <v>670</v>
      </c>
      <c r="D176" s="164" t="s">
        <v>671</v>
      </c>
      <c r="E176" s="164" t="s">
        <v>92</v>
      </c>
      <c r="F176" s="165" t="s">
        <v>598</v>
      </c>
      <c r="G176" s="166" t="s">
        <v>582</v>
      </c>
      <c r="H176" s="166">
        <v>301</v>
      </c>
      <c r="I176" s="166">
        <f t="shared" ref="I176:I182" si="55">H176*(1-$J$6)</f>
        <v>132.44</v>
      </c>
      <c r="J176" s="166">
        <f t="shared" ref="J176:J182" si="56">I176*(1-$J$8)</f>
        <v>125.818</v>
      </c>
      <c r="K176" s="166">
        <f t="shared" ref="K176:K182" si="57">J176*(1-$J$9)</f>
        <v>122.04346</v>
      </c>
      <c r="L176" s="166">
        <f t="shared" ref="L176:L182" si="58">K176*(1-$J$10)</f>
        <v>117.16172159999999</v>
      </c>
      <c r="M176" s="169"/>
      <c r="N176" s="166" t="s">
        <v>583</v>
      </c>
      <c r="O176" s="166" t="s">
        <v>583</v>
      </c>
      <c r="P176" s="169" t="s">
        <v>583</v>
      </c>
    </row>
    <row r="177" spans="1:17" x14ac:dyDescent="0.35">
      <c r="A177" s="189" t="s">
        <v>1005</v>
      </c>
      <c r="B177" s="163">
        <v>5190592</v>
      </c>
      <c r="C177" s="164" t="s">
        <v>672</v>
      </c>
      <c r="D177" s="164" t="s">
        <v>65</v>
      </c>
      <c r="E177" s="164" t="s">
        <v>92</v>
      </c>
      <c r="F177" s="165" t="s">
        <v>598</v>
      </c>
      <c r="G177" s="166" t="s">
        <v>582</v>
      </c>
      <c r="H177" s="166">
        <v>301</v>
      </c>
      <c r="I177" s="166">
        <f t="shared" si="55"/>
        <v>132.44</v>
      </c>
      <c r="J177" s="166">
        <f t="shared" si="56"/>
        <v>125.818</v>
      </c>
      <c r="K177" s="166">
        <f t="shared" si="57"/>
        <v>122.04346</v>
      </c>
      <c r="L177" s="166">
        <f t="shared" si="58"/>
        <v>117.16172159999999</v>
      </c>
      <c r="M177" s="169"/>
      <c r="N177" s="166" t="s">
        <v>583</v>
      </c>
      <c r="O177" s="166" t="s">
        <v>583</v>
      </c>
      <c r="P177" s="169" t="s">
        <v>583</v>
      </c>
    </row>
    <row r="178" spans="1:17" x14ac:dyDescent="0.35">
      <c r="A178" s="189" t="s">
        <v>1005</v>
      </c>
      <c r="B178" s="163">
        <v>5190594</v>
      </c>
      <c r="C178" s="164" t="s">
        <v>1001</v>
      </c>
      <c r="D178" s="164" t="s">
        <v>1002</v>
      </c>
      <c r="E178" s="164" t="s">
        <v>92</v>
      </c>
      <c r="F178" s="165" t="s">
        <v>598</v>
      </c>
      <c r="G178" s="166" t="s">
        <v>995</v>
      </c>
      <c r="H178" s="166">
        <v>306</v>
      </c>
      <c r="I178" s="166">
        <f t="shared" si="55"/>
        <v>134.63999999999999</v>
      </c>
      <c r="J178" s="166">
        <f t="shared" si="56"/>
        <v>127.90799999999999</v>
      </c>
      <c r="K178" s="166">
        <f t="shared" si="57"/>
        <v>124.07075999999998</v>
      </c>
      <c r="L178" s="166">
        <f t="shared" si="58"/>
        <v>119.10792959999998</v>
      </c>
      <c r="M178" s="169"/>
      <c r="N178" s="166" t="s">
        <v>583</v>
      </c>
      <c r="O178" s="166" t="s">
        <v>583</v>
      </c>
      <c r="P178" s="169" t="s">
        <v>583</v>
      </c>
    </row>
    <row r="179" spans="1:17" x14ac:dyDescent="0.35">
      <c r="A179" s="189" t="s">
        <v>1005</v>
      </c>
      <c r="B179" s="163">
        <v>5190595</v>
      </c>
      <c r="C179" s="164" t="s">
        <v>1003</v>
      </c>
      <c r="D179" s="164" t="s">
        <v>841</v>
      </c>
      <c r="E179" s="164" t="s">
        <v>92</v>
      </c>
      <c r="F179" s="165" t="s">
        <v>598</v>
      </c>
      <c r="G179" s="166" t="s">
        <v>995</v>
      </c>
      <c r="H179" s="166">
        <v>321</v>
      </c>
      <c r="I179" s="166">
        <f t="shared" si="55"/>
        <v>141.23999999999998</v>
      </c>
      <c r="J179" s="166">
        <f t="shared" si="56"/>
        <v>134.17799999999997</v>
      </c>
      <c r="K179" s="166">
        <f t="shared" si="57"/>
        <v>130.15265999999997</v>
      </c>
      <c r="L179" s="166">
        <f t="shared" si="58"/>
        <v>124.94655359999996</v>
      </c>
      <c r="M179" s="169"/>
      <c r="N179" s="166" t="s">
        <v>583</v>
      </c>
      <c r="O179" s="166" t="s">
        <v>583</v>
      </c>
      <c r="P179" s="169" t="s">
        <v>583</v>
      </c>
    </row>
    <row r="180" spans="1:17" x14ac:dyDescent="0.35">
      <c r="A180" s="189" t="s">
        <v>1005</v>
      </c>
      <c r="B180" s="163">
        <v>5190117</v>
      </c>
      <c r="C180" s="164" t="s">
        <v>677</v>
      </c>
      <c r="D180" s="164" t="s">
        <v>656</v>
      </c>
      <c r="E180" s="164" t="s">
        <v>92</v>
      </c>
      <c r="F180" s="165" t="s">
        <v>598</v>
      </c>
      <c r="G180" s="166" t="s">
        <v>1216</v>
      </c>
      <c r="H180" s="166">
        <v>340</v>
      </c>
      <c r="I180" s="166">
        <f t="shared" si="55"/>
        <v>149.6</v>
      </c>
      <c r="J180" s="166">
        <f t="shared" si="56"/>
        <v>142.11999999999998</v>
      </c>
      <c r="K180" s="166">
        <f t="shared" si="57"/>
        <v>137.85639999999998</v>
      </c>
      <c r="L180" s="166">
        <f t="shared" si="58"/>
        <v>132.34214399999996</v>
      </c>
      <c r="M180" s="169"/>
      <c r="N180" s="166" t="s">
        <v>207</v>
      </c>
      <c r="O180" s="166" t="s">
        <v>599</v>
      </c>
      <c r="P180" s="169">
        <v>71</v>
      </c>
    </row>
    <row r="181" spans="1:17" x14ac:dyDescent="0.35">
      <c r="A181" s="189" t="s">
        <v>1005</v>
      </c>
      <c r="B181" s="163">
        <v>5190211</v>
      </c>
      <c r="C181" s="164" t="s">
        <v>678</v>
      </c>
      <c r="D181" s="164" t="s">
        <v>674</v>
      </c>
      <c r="E181" s="164" t="s">
        <v>92</v>
      </c>
      <c r="F181" s="165" t="s">
        <v>598</v>
      </c>
      <c r="G181" s="166" t="s">
        <v>1216</v>
      </c>
      <c r="H181" s="166">
        <v>374</v>
      </c>
      <c r="I181" s="166">
        <f t="shared" si="55"/>
        <v>164.55999999999997</v>
      </c>
      <c r="J181" s="166">
        <f t="shared" si="56"/>
        <v>156.33199999999997</v>
      </c>
      <c r="K181" s="166">
        <f t="shared" si="57"/>
        <v>151.64203999999995</v>
      </c>
      <c r="L181" s="166">
        <f t="shared" si="58"/>
        <v>145.57635839999995</v>
      </c>
      <c r="M181" s="169"/>
      <c r="N181" s="166" t="s">
        <v>207</v>
      </c>
      <c r="O181" s="166" t="s">
        <v>599</v>
      </c>
      <c r="P181" s="169">
        <v>71</v>
      </c>
    </row>
    <row r="182" spans="1:17" x14ac:dyDescent="0.35">
      <c r="A182" s="189" t="s">
        <v>1005</v>
      </c>
      <c r="B182" s="163">
        <v>5190293</v>
      </c>
      <c r="C182" s="164" t="s">
        <v>673</v>
      </c>
      <c r="D182" s="164" t="s">
        <v>674</v>
      </c>
      <c r="E182" s="164" t="s">
        <v>92</v>
      </c>
      <c r="F182" s="165" t="s">
        <v>598</v>
      </c>
      <c r="G182" s="166" t="s">
        <v>1216</v>
      </c>
      <c r="H182" s="166">
        <v>307</v>
      </c>
      <c r="I182" s="166">
        <f t="shared" si="55"/>
        <v>135.07999999999998</v>
      </c>
      <c r="J182" s="166">
        <f t="shared" si="56"/>
        <v>128.32599999999996</v>
      </c>
      <c r="K182" s="166">
        <f t="shared" si="57"/>
        <v>124.47621999999997</v>
      </c>
      <c r="L182" s="166">
        <f t="shared" si="58"/>
        <v>119.49717119999997</v>
      </c>
      <c r="M182" s="169"/>
      <c r="N182" s="166" t="s">
        <v>207</v>
      </c>
      <c r="O182" s="166" t="s">
        <v>599</v>
      </c>
      <c r="P182" s="169">
        <v>71</v>
      </c>
    </row>
    <row r="183" spans="1:17" x14ac:dyDescent="0.35">
      <c r="A183" s="189" t="s">
        <v>1015</v>
      </c>
      <c r="B183" s="163">
        <v>5400394</v>
      </c>
      <c r="C183" s="164" t="s">
        <v>679</v>
      </c>
      <c r="D183" s="164" t="s">
        <v>680</v>
      </c>
      <c r="E183" s="164" t="s">
        <v>92</v>
      </c>
      <c r="F183" s="165" t="s">
        <v>570</v>
      </c>
      <c r="G183" s="166" t="s">
        <v>1216</v>
      </c>
      <c r="H183" s="166">
        <v>405</v>
      </c>
      <c r="I183" s="166">
        <f>H183*(1-$J$5)</f>
        <v>178.2</v>
      </c>
      <c r="J183" s="166">
        <f>I183*(1-$J$8)</f>
        <v>169.29</v>
      </c>
      <c r="K183" s="166">
        <f>J183*(1-$J$9)</f>
        <v>164.21129999999999</v>
      </c>
      <c r="L183" s="166">
        <f>K183*(1-$J$10)</f>
        <v>157.64284799999999</v>
      </c>
      <c r="M183" s="169"/>
      <c r="N183" s="166" t="s">
        <v>207</v>
      </c>
      <c r="O183" s="166" t="s">
        <v>206</v>
      </c>
      <c r="P183" s="169">
        <v>73</v>
      </c>
    </row>
    <row r="184" spans="1:17" x14ac:dyDescent="0.35">
      <c r="A184" s="189" t="s">
        <v>1005</v>
      </c>
      <c r="B184" s="163">
        <v>5190292</v>
      </c>
      <c r="C184" s="164" t="s">
        <v>679</v>
      </c>
      <c r="D184" s="164" t="s">
        <v>667</v>
      </c>
      <c r="E184" s="164" t="s">
        <v>92</v>
      </c>
      <c r="F184" s="165" t="s">
        <v>598</v>
      </c>
      <c r="G184" s="166" t="s">
        <v>1216</v>
      </c>
      <c r="H184" s="166">
        <v>334</v>
      </c>
      <c r="I184" s="166">
        <f t="shared" ref="I184:I190" si="59">H184*(1-$J$6)</f>
        <v>146.95999999999998</v>
      </c>
      <c r="J184" s="166">
        <f t="shared" ref="J184:J190" si="60">I184*(1-$J$8)</f>
        <v>139.61199999999997</v>
      </c>
      <c r="K184" s="166">
        <f t="shared" ref="K184:K190" si="61">J184*(1-$J$9)</f>
        <v>135.42363999999998</v>
      </c>
      <c r="L184" s="166">
        <f t="shared" ref="L184:L190" si="62">K184*(1-$J$10)</f>
        <v>130.00669439999999</v>
      </c>
      <c r="M184" s="169"/>
      <c r="N184" s="166" t="s">
        <v>207</v>
      </c>
      <c r="O184" s="166" t="s">
        <v>599</v>
      </c>
      <c r="P184" s="169">
        <v>71</v>
      </c>
    </row>
    <row r="185" spans="1:17" x14ac:dyDescent="0.35">
      <c r="A185" s="189" t="s">
        <v>1005</v>
      </c>
      <c r="B185" s="163">
        <v>5190596</v>
      </c>
      <c r="C185" s="164" t="s">
        <v>1004</v>
      </c>
      <c r="D185" s="164" t="s">
        <v>667</v>
      </c>
      <c r="E185" s="164" t="s">
        <v>92</v>
      </c>
      <c r="F185" s="165" t="s">
        <v>598</v>
      </c>
      <c r="G185" s="166" t="s">
        <v>995</v>
      </c>
      <c r="H185" s="166">
        <v>403</v>
      </c>
      <c r="I185" s="166">
        <f t="shared" si="59"/>
        <v>177.31999999999996</v>
      </c>
      <c r="J185" s="166">
        <f t="shared" si="60"/>
        <v>168.45399999999995</v>
      </c>
      <c r="K185" s="166">
        <f t="shared" si="61"/>
        <v>163.40037999999996</v>
      </c>
      <c r="L185" s="166">
        <f t="shared" si="62"/>
        <v>156.86436479999995</v>
      </c>
      <c r="M185" s="169"/>
      <c r="N185" s="166" t="s">
        <v>583</v>
      </c>
      <c r="O185" s="166" t="s">
        <v>583</v>
      </c>
      <c r="P185" s="169" t="s">
        <v>583</v>
      </c>
    </row>
    <row r="186" spans="1:17" x14ac:dyDescent="0.35">
      <c r="A186" s="189" t="s">
        <v>1005</v>
      </c>
      <c r="B186" s="163">
        <v>5190196</v>
      </c>
      <c r="C186" s="164" t="s">
        <v>675</v>
      </c>
      <c r="D186" s="164" t="s">
        <v>676</v>
      </c>
      <c r="E186" s="164" t="s">
        <v>92</v>
      </c>
      <c r="F186" s="165" t="s">
        <v>598</v>
      </c>
      <c r="G186" s="166" t="s">
        <v>1216</v>
      </c>
      <c r="H186" s="166">
        <v>337</v>
      </c>
      <c r="I186" s="166">
        <f t="shared" si="59"/>
        <v>148.27999999999997</v>
      </c>
      <c r="J186" s="166">
        <f t="shared" si="60"/>
        <v>140.86599999999996</v>
      </c>
      <c r="K186" s="166">
        <f t="shared" si="61"/>
        <v>136.64001999999996</v>
      </c>
      <c r="L186" s="166">
        <f t="shared" si="62"/>
        <v>131.17441919999996</v>
      </c>
      <c r="M186" s="169"/>
      <c r="N186" s="166" t="s">
        <v>207</v>
      </c>
      <c r="O186" s="166" t="s">
        <v>599</v>
      </c>
      <c r="P186" s="169">
        <v>73</v>
      </c>
    </row>
    <row r="187" spans="1:17" s="3" customFormat="1" ht="14.5" customHeight="1" x14ac:dyDescent="0.25">
      <c r="A187" s="210"/>
      <c r="B187" s="207"/>
      <c r="C187" s="207"/>
      <c r="D187" s="207"/>
      <c r="E187" s="207"/>
      <c r="F187" s="208" t="s">
        <v>148</v>
      </c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167"/>
    </row>
    <row r="188" spans="1:17" x14ac:dyDescent="0.35">
      <c r="A188" s="189" t="s">
        <v>1005</v>
      </c>
      <c r="B188" s="163">
        <v>5190294</v>
      </c>
      <c r="C188" s="164" t="s">
        <v>681</v>
      </c>
      <c r="D188" s="164" t="s">
        <v>682</v>
      </c>
      <c r="E188" s="164" t="s">
        <v>92</v>
      </c>
      <c r="F188" s="165" t="s">
        <v>598</v>
      </c>
      <c r="G188" s="166" t="s">
        <v>1216</v>
      </c>
      <c r="H188" s="166">
        <v>320</v>
      </c>
      <c r="I188" s="166">
        <f t="shared" si="59"/>
        <v>140.79999999999998</v>
      </c>
      <c r="J188" s="166">
        <f t="shared" si="60"/>
        <v>133.76</v>
      </c>
      <c r="K188" s="166">
        <f t="shared" si="61"/>
        <v>129.74719999999999</v>
      </c>
      <c r="L188" s="166">
        <f t="shared" si="62"/>
        <v>124.55731199999998</v>
      </c>
      <c r="M188" s="169"/>
      <c r="N188" s="166" t="s">
        <v>207</v>
      </c>
      <c r="O188" s="166" t="s">
        <v>599</v>
      </c>
      <c r="P188" s="169">
        <v>71</v>
      </c>
    </row>
    <row r="189" spans="1:17" s="3" customFormat="1" ht="14.5" customHeight="1" x14ac:dyDescent="0.25">
      <c r="A189" s="210"/>
      <c r="B189" s="207"/>
      <c r="C189" s="207"/>
      <c r="D189" s="207"/>
      <c r="E189" s="207"/>
      <c r="F189" s="208" t="s">
        <v>1230</v>
      </c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167"/>
    </row>
    <row r="190" spans="1:17" x14ac:dyDescent="0.35">
      <c r="A190" s="189" t="s">
        <v>1005</v>
      </c>
      <c r="B190" s="163">
        <v>5190295</v>
      </c>
      <c r="C190" s="164" t="s">
        <v>222</v>
      </c>
      <c r="D190" s="164" t="s">
        <v>665</v>
      </c>
      <c r="E190" s="164" t="s">
        <v>92</v>
      </c>
      <c r="F190" s="165" t="s">
        <v>598</v>
      </c>
      <c r="G190" s="166" t="s">
        <v>1216</v>
      </c>
      <c r="H190" s="166">
        <v>419</v>
      </c>
      <c r="I190" s="166">
        <f t="shared" si="59"/>
        <v>184.35999999999999</v>
      </c>
      <c r="J190" s="166">
        <f t="shared" si="60"/>
        <v>175.14199999999997</v>
      </c>
      <c r="K190" s="166">
        <f t="shared" si="61"/>
        <v>169.88773999999995</v>
      </c>
      <c r="L190" s="166">
        <f t="shared" si="62"/>
        <v>163.09223039999995</v>
      </c>
      <c r="M190" s="169"/>
      <c r="N190" s="166" t="s">
        <v>207</v>
      </c>
      <c r="O190" s="166" t="s">
        <v>599</v>
      </c>
      <c r="P190" s="169">
        <v>73</v>
      </c>
    </row>
    <row r="191" spans="1:17" s="3" customFormat="1" ht="14.5" customHeight="1" x14ac:dyDescent="0.25">
      <c r="A191" s="210"/>
      <c r="B191" s="207"/>
      <c r="C191" s="207"/>
      <c r="D191" s="207"/>
      <c r="E191" s="207"/>
      <c r="F191" s="208" t="s">
        <v>1249</v>
      </c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167"/>
    </row>
    <row r="192" spans="1:17" x14ac:dyDescent="0.35">
      <c r="A192" s="189" t="s">
        <v>1015</v>
      </c>
      <c r="B192" s="163">
        <v>9023693</v>
      </c>
      <c r="C192" s="164" t="s">
        <v>703</v>
      </c>
      <c r="D192" s="164" t="s">
        <v>694</v>
      </c>
      <c r="E192" s="164"/>
      <c r="F192" s="165" t="s">
        <v>579</v>
      </c>
      <c r="G192" s="166" t="s">
        <v>1216</v>
      </c>
      <c r="H192" s="166">
        <v>556</v>
      </c>
      <c r="I192" s="166">
        <f t="shared" ref="I192:I210" si="63">H192*(1-$J$5)</f>
        <v>244.63999999999996</v>
      </c>
      <c r="J192" s="166">
        <f t="shared" ref="J192:J210" si="64">I192*(1-$J$8)</f>
        <v>232.40799999999996</v>
      </c>
      <c r="K192" s="166">
        <f t="shared" ref="K192:K210" si="65">J192*(1-$J$9)</f>
        <v>225.43575999999996</v>
      </c>
      <c r="L192" s="166">
        <f t="shared" ref="L192:L210" si="66">K192*(1-$J$10)</f>
        <v>216.41832959999996</v>
      </c>
      <c r="M192" s="169"/>
      <c r="N192" s="166" t="s">
        <v>998</v>
      </c>
      <c r="O192" s="166"/>
      <c r="P192" s="169"/>
    </row>
    <row r="193" spans="1:16" x14ac:dyDescent="0.35">
      <c r="A193" s="189" t="s">
        <v>1015</v>
      </c>
      <c r="B193" s="163">
        <v>9031665</v>
      </c>
      <c r="C193" s="164" t="s">
        <v>702</v>
      </c>
      <c r="D193" s="164" t="s">
        <v>696</v>
      </c>
      <c r="E193" s="164"/>
      <c r="F193" s="165" t="s">
        <v>579</v>
      </c>
      <c r="G193" s="166" t="s">
        <v>1216</v>
      </c>
      <c r="H193" s="166">
        <v>589</v>
      </c>
      <c r="I193" s="166">
        <f t="shared" si="63"/>
        <v>259.15999999999997</v>
      </c>
      <c r="J193" s="166">
        <f t="shared" si="64"/>
        <v>246.20199999999997</v>
      </c>
      <c r="K193" s="166">
        <f t="shared" si="65"/>
        <v>238.81593999999996</v>
      </c>
      <c r="L193" s="166">
        <f t="shared" si="66"/>
        <v>229.26330239999996</v>
      </c>
      <c r="M193" s="169"/>
      <c r="N193" s="166" t="s">
        <v>998</v>
      </c>
      <c r="O193" s="166"/>
      <c r="P193" s="169"/>
    </row>
    <row r="194" spans="1:16" x14ac:dyDescent="0.35">
      <c r="A194" s="189" t="s">
        <v>1015</v>
      </c>
      <c r="B194" s="163">
        <v>9027703</v>
      </c>
      <c r="C194" s="164" t="s">
        <v>704</v>
      </c>
      <c r="D194" s="164" t="s">
        <v>694</v>
      </c>
      <c r="E194" s="164"/>
      <c r="F194" s="165" t="s">
        <v>579</v>
      </c>
      <c r="G194" s="166" t="s">
        <v>1216</v>
      </c>
      <c r="H194" s="166">
        <v>572</v>
      </c>
      <c r="I194" s="166">
        <f t="shared" si="63"/>
        <v>251.67999999999998</v>
      </c>
      <c r="J194" s="166">
        <f t="shared" si="64"/>
        <v>239.09599999999998</v>
      </c>
      <c r="K194" s="166">
        <f t="shared" si="65"/>
        <v>231.92311999999998</v>
      </c>
      <c r="L194" s="166">
        <f t="shared" si="66"/>
        <v>222.64619519999997</v>
      </c>
      <c r="M194" s="169"/>
      <c r="N194" s="166" t="s">
        <v>998</v>
      </c>
      <c r="O194" s="166"/>
      <c r="P194" s="169"/>
    </row>
    <row r="195" spans="1:16" x14ac:dyDescent="0.35">
      <c r="A195" s="189" t="s">
        <v>1015</v>
      </c>
      <c r="B195" s="163" t="s">
        <v>697</v>
      </c>
      <c r="C195" s="164" t="s">
        <v>698</v>
      </c>
      <c r="D195" s="164" t="s">
        <v>699</v>
      </c>
      <c r="E195" s="164"/>
      <c r="F195" s="165" t="s">
        <v>578</v>
      </c>
      <c r="G195" s="166" t="s">
        <v>1216</v>
      </c>
      <c r="H195" s="166">
        <v>336</v>
      </c>
      <c r="I195" s="166">
        <f t="shared" si="63"/>
        <v>147.83999999999997</v>
      </c>
      <c r="J195" s="166">
        <f t="shared" si="64"/>
        <v>140.44799999999998</v>
      </c>
      <c r="K195" s="166">
        <f t="shared" si="65"/>
        <v>136.23455999999999</v>
      </c>
      <c r="L195" s="166">
        <f t="shared" si="66"/>
        <v>130.7851776</v>
      </c>
      <c r="M195" s="169"/>
      <c r="N195" s="166" t="s">
        <v>998</v>
      </c>
      <c r="O195" s="166"/>
      <c r="P195" s="169"/>
    </row>
    <row r="196" spans="1:16" x14ac:dyDescent="0.35">
      <c r="A196" s="189" t="s">
        <v>1015</v>
      </c>
      <c r="B196" s="163">
        <v>9023635</v>
      </c>
      <c r="C196" s="164" t="s">
        <v>698</v>
      </c>
      <c r="D196" s="164" t="s">
        <v>699</v>
      </c>
      <c r="E196" s="164"/>
      <c r="F196" s="165" t="s">
        <v>579</v>
      </c>
      <c r="G196" s="166" t="s">
        <v>999</v>
      </c>
      <c r="H196" s="166">
        <v>340</v>
      </c>
      <c r="I196" s="166">
        <f t="shared" si="63"/>
        <v>149.6</v>
      </c>
      <c r="J196" s="166">
        <f t="shared" si="64"/>
        <v>142.11999999999998</v>
      </c>
      <c r="K196" s="166">
        <f t="shared" si="65"/>
        <v>137.85639999999998</v>
      </c>
      <c r="L196" s="166">
        <f t="shared" si="66"/>
        <v>132.34214399999996</v>
      </c>
      <c r="M196" s="169"/>
      <c r="N196" s="166" t="s">
        <v>998</v>
      </c>
      <c r="O196" s="166"/>
      <c r="P196" s="169"/>
    </row>
    <row r="197" spans="1:16" x14ac:dyDescent="0.35">
      <c r="A197" s="189" t="s">
        <v>1015</v>
      </c>
      <c r="B197" s="163" t="s">
        <v>700</v>
      </c>
      <c r="C197" s="164" t="s">
        <v>701</v>
      </c>
      <c r="D197" s="164" t="s">
        <v>691</v>
      </c>
      <c r="E197" s="164"/>
      <c r="F197" s="165" t="s">
        <v>578</v>
      </c>
      <c r="G197" s="166" t="s">
        <v>1216</v>
      </c>
      <c r="H197" s="166">
        <v>388</v>
      </c>
      <c r="I197" s="166">
        <f t="shared" si="63"/>
        <v>170.71999999999997</v>
      </c>
      <c r="J197" s="166">
        <f t="shared" si="64"/>
        <v>162.18399999999997</v>
      </c>
      <c r="K197" s="166">
        <f t="shared" si="65"/>
        <v>157.31847999999997</v>
      </c>
      <c r="L197" s="166">
        <f t="shared" si="66"/>
        <v>151.02574079999997</v>
      </c>
      <c r="M197" s="169"/>
      <c r="N197" s="166" t="s">
        <v>998</v>
      </c>
      <c r="O197" s="166"/>
      <c r="P197" s="169"/>
    </row>
    <row r="198" spans="1:16" x14ac:dyDescent="0.35">
      <c r="A198" s="189" t="s">
        <v>1015</v>
      </c>
      <c r="B198" s="163">
        <v>9023651</v>
      </c>
      <c r="C198" s="164" t="s">
        <v>701</v>
      </c>
      <c r="D198" s="164" t="s">
        <v>691</v>
      </c>
      <c r="E198" s="164"/>
      <c r="F198" s="165" t="s">
        <v>579</v>
      </c>
      <c r="G198" s="166" t="s">
        <v>999</v>
      </c>
      <c r="H198" s="166">
        <v>393</v>
      </c>
      <c r="I198" s="166">
        <f t="shared" si="63"/>
        <v>172.92</v>
      </c>
      <c r="J198" s="166">
        <f t="shared" si="64"/>
        <v>164.27399999999997</v>
      </c>
      <c r="K198" s="166">
        <f t="shared" si="65"/>
        <v>159.34577999999996</v>
      </c>
      <c r="L198" s="166">
        <f t="shared" si="66"/>
        <v>152.97194879999995</v>
      </c>
      <c r="M198" s="169"/>
      <c r="N198" s="166" t="s">
        <v>998</v>
      </c>
      <c r="O198" s="166"/>
      <c r="P198" s="169"/>
    </row>
    <row r="199" spans="1:16" x14ac:dyDescent="0.35">
      <c r="A199" s="189" t="s">
        <v>1015</v>
      </c>
      <c r="B199" s="163" t="s">
        <v>692</v>
      </c>
      <c r="C199" s="164" t="s">
        <v>693</v>
      </c>
      <c r="D199" s="164" t="s">
        <v>694</v>
      </c>
      <c r="E199" s="164"/>
      <c r="F199" s="165" t="s">
        <v>578</v>
      </c>
      <c r="G199" s="166" t="s">
        <v>1216</v>
      </c>
      <c r="H199" s="166">
        <v>584</v>
      </c>
      <c r="I199" s="166">
        <f t="shared" si="63"/>
        <v>256.95999999999998</v>
      </c>
      <c r="J199" s="166">
        <f t="shared" si="64"/>
        <v>244.11199999999997</v>
      </c>
      <c r="K199" s="166">
        <f t="shared" si="65"/>
        <v>236.78863999999996</v>
      </c>
      <c r="L199" s="166">
        <f t="shared" si="66"/>
        <v>227.31709439999995</v>
      </c>
      <c r="M199" s="169"/>
      <c r="N199" s="166" t="s">
        <v>998</v>
      </c>
      <c r="O199" s="166"/>
      <c r="P199" s="169"/>
    </row>
    <row r="200" spans="1:16" x14ac:dyDescent="0.35">
      <c r="A200" s="189" t="s">
        <v>1015</v>
      </c>
      <c r="B200" s="163">
        <v>9023673</v>
      </c>
      <c r="C200" s="164" t="s">
        <v>693</v>
      </c>
      <c r="D200" s="164" t="s">
        <v>694</v>
      </c>
      <c r="E200" s="164"/>
      <c r="F200" s="165" t="s">
        <v>579</v>
      </c>
      <c r="G200" s="166" t="s">
        <v>1216</v>
      </c>
      <c r="H200" s="166">
        <v>590</v>
      </c>
      <c r="I200" s="166">
        <f t="shared" si="63"/>
        <v>259.59999999999997</v>
      </c>
      <c r="J200" s="166">
        <f t="shared" si="64"/>
        <v>246.61999999999995</v>
      </c>
      <c r="K200" s="166">
        <f t="shared" si="65"/>
        <v>239.22139999999993</v>
      </c>
      <c r="L200" s="166">
        <f t="shared" si="66"/>
        <v>229.65254399999992</v>
      </c>
      <c r="M200" s="169"/>
      <c r="N200" s="166" t="s">
        <v>998</v>
      </c>
      <c r="O200" s="166"/>
      <c r="P200" s="169"/>
    </row>
    <row r="201" spans="1:16" x14ac:dyDescent="0.35">
      <c r="A201" s="189" t="s">
        <v>1015</v>
      </c>
      <c r="B201" s="163">
        <v>9023682</v>
      </c>
      <c r="C201" s="164" t="s">
        <v>1013</v>
      </c>
      <c r="D201" s="164" t="s">
        <v>1014</v>
      </c>
      <c r="E201" s="164"/>
      <c r="F201" s="165" t="s">
        <v>579</v>
      </c>
      <c r="G201" s="166" t="s">
        <v>1216</v>
      </c>
      <c r="H201" s="166">
        <v>650</v>
      </c>
      <c r="I201" s="166">
        <f t="shared" si="63"/>
        <v>285.99999999999994</v>
      </c>
      <c r="J201" s="166">
        <f t="shared" si="64"/>
        <v>271.69999999999993</v>
      </c>
      <c r="K201" s="166">
        <f t="shared" si="65"/>
        <v>263.54899999999992</v>
      </c>
      <c r="L201" s="166">
        <f t="shared" si="66"/>
        <v>253.0070399999999</v>
      </c>
      <c r="M201" s="169"/>
      <c r="N201" s="166" t="s">
        <v>998</v>
      </c>
      <c r="O201" s="166"/>
      <c r="P201" s="169"/>
    </row>
    <row r="202" spans="1:16" x14ac:dyDescent="0.35">
      <c r="A202" s="189" t="s">
        <v>1015</v>
      </c>
      <c r="B202" s="163">
        <v>9031664</v>
      </c>
      <c r="C202" s="164" t="s">
        <v>695</v>
      </c>
      <c r="D202" s="164" t="s">
        <v>696</v>
      </c>
      <c r="E202" s="164"/>
      <c r="F202" s="165" t="s">
        <v>579</v>
      </c>
      <c r="G202" s="166" t="s">
        <v>1216</v>
      </c>
      <c r="H202" s="166">
        <v>541</v>
      </c>
      <c r="I202" s="166">
        <f t="shared" si="63"/>
        <v>238.03999999999996</v>
      </c>
      <c r="J202" s="166">
        <f t="shared" si="64"/>
        <v>226.13799999999995</v>
      </c>
      <c r="K202" s="166">
        <f t="shared" si="65"/>
        <v>219.35385999999994</v>
      </c>
      <c r="L202" s="166">
        <f t="shared" si="66"/>
        <v>210.57970559999993</v>
      </c>
      <c r="M202" s="169"/>
      <c r="N202" s="166" t="s">
        <v>998</v>
      </c>
      <c r="O202" s="166"/>
      <c r="P202" s="169"/>
    </row>
    <row r="203" spans="1:16" x14ac:dyDescent="0.35">
      <c r="A203" s="189" t="s">
        <v>1015</v>
      </c>
      <c r="B203" s="163">
        <v>9023680</v>
      </c>
      <c r="C203" s="164" t="s">
        <v>690</v>
      </c>
      <c r="D203" s="164" t="s">
        <v>691</v>
      </c>
      <c r="E203" s="164"/>
      <c r="F203" s="165" t="s">
        <v>579</v>
      </c>
      <c r="G203" s="166" t="s">
        <v>999</v>
      </c>
      <c r="H203" s="166">
        <v>320</v>
      </c>
      <c r="I203" s="166">
        <f t="shared" si="63"/>
        <v>140.79999999999998</v>
      </c>
      <c r="J203" s="166">
        <f t="shared" si="64"/>
        <v>133.76</v>
      </c>
      <c r="K203" s="166">
        <f t="shared" si="65"/>
        <v>129.74719999999999</v>
      </c>
      <c r="L203" s="166">
        <f t="shared" si="66"/>
        <v>124.55731199999998</v>
      </c>
      <c r="M203" s="169"/>
      <c r="N203" s="166" t="s">
        <v>998</v>
      </c>
      <c r="O203" s="166"/>
      <c r="P203" s="169"/>
    </row>
    <row r="204" spans="1:16" x14ac:dyDescent="0.35">
      <c r="A204" s="189" t="s">
        <v>1015</v>
      </c>
      <c r="B204" s="163" t="s">
        <v>688</v>
      </c>
      <c r="C204" s="164" t="s">
        <v>686</v>
      </c>
      <c r="D204" s="164" t="s">
        <v>689</v>
      </c>
      <c r="E204" s="164"/>
      <c r="F204" s="165" t="s">
        <v>578</v>
      </c>
      <c r="G204" s="166" t="s">
        <v>1216</v>
      </c>
      <c r="H204" s="166">
        <v>250</v>
      </c>
      <c r="I204" s="166">
        <f t="shared" si="63"/>
        <v>109.99999999999999</v>
      </c>
      <c r="J204" s="166">
        <f t="shared" si="64"/>
        <v>104.49999999999999</v>
      </c>
      <c r="K204" s="166">
        <f t="shared" si="65"/>
        <v>101.36499999999998</v>
      </c>
      <c r="L204" s="166">
        <f t="shared" si="66"/>
        <v>97.310399999999973</v>
      </c>
      <c r="M204" s="169"/>
      <c r="N204" s="166" t="s">
        <v>998</v>
      </c>
      <c r="O204" s="166"/>
      <c r="P204" s="169"/>
    </row>
    <row r="205" spans="1:16" x14ac:dyDescent="0.35">
      <c r="A205" s="189" t="s">
        <v>1015</v>
      </c>
      <c r="B205" s="163">
        <v>9023638</v>
      </c>
      <c r="C205" s="164" t="s">
        <v>686</v>
      </c>
      <c r="D205" s="164" t="s">
        <v>689</v>
      </c>
      <c r="E205" s="164"/>
      <c r="F205" s="165" t="s">
        <v>579</v>
      </c>
      <c r="G205" s="166" t="s">
        <v>999</v>
      </c>
      <c r="H205" s="166">
        <v>252</v>
      </c>
      <c r="I205" s="166">
        <f t="shared" si="63"/>
        <v>110.87999999999998</v>
      </c>
      <c r="J205" s="166">
        <f t="shared" si="64"/>
        <v>105.33599999999998</v>
      </c>
      <c r="K205" s="166">
        <f t="shared" si="65"/>
        <v>102.17591999999998</v>
      </c>
      <c r="L205" s="166">
        <f t="shared" si="66"/>
        <v>98.08888319999997</v>
      </c>
      <c r="M205" s="169"/>
      <c r="N205" s="166" t="s">
        <v>998</v>
      </c>
      <c r="O205" s="166"/>
      <c r="P205" s="169"/>
    </row>
    <row r="206" spans="1:16" x14ac:dyDescent="0.35">
      <c r="A206" s="189" t="s">
        <v>1015</v>
      </c>
      <c r="B206" s="163">
        <v>5400515</v>
      </c>
      <c r="C206" s="164" t="s">
        <v>686</v>
      </c>
      <c r="D206" s="164" t="s">
        <v>687</v>
      </c>
      <c r="E206" s="164"/>
      <c r="F206" s="165" t="s">
        <v>570</v>
      </c>
      <c r="G206" s="166" t="s">
        <v>1218</v>
      </c>
      <c r="H206" s="166">
        <v>245</v>
      </c>
      <c r="I206" s="166">
        <f t="shared" si="63"/>
        <v>107.79999999999998</v>
      </c>
      <c r="J206" s="166">
        <f t="shared" si="64"/>
        <v>102.40999999999998</v>
      </c>
      <c r="K206" s="166">
        <f t="shared" si="65"/>
        <v>99.337699999999984</v>
      </c>
      <c r="L206" s="166">
        <f t="shared" si="66"/>
        <v>95.364191999999974</v>
      </c>
      <c r="M206" s="169"/>
      <c r="N206" s="166" t="s">
        <v>583</v>
      </c>
      <c r="O206" s="166" t="s">
        <v>583</v>
      </c>
      <c r="P206" s="169" t="s">
        <v>583</v>
      </c>
    </row>
    <row r="207" spans="1:16" x14ac:dyDescent="0.35">
      <c r="A207" s="189" t="s">
        <v>1015</v>
      </c>
      <c r="B207" s="163">
        <v>9027676</v>
      </c>
      <c r="C207" s="164" t="s">
        <v>683</v>
      </c>
      <c r="D207" s="164" t="s">
        <v>685</v>
      </c>
      <c r="E207" s="164"/>
      <c r="F207" s="165" t="s">
        <v>578</v>
      </c>
      <c r="G207" s="166" t="s">
        <v>1216</v>
      </c>
      <c r="H207" s="166">
        <v>245</v>
      </c>
      <c r="I207" s="166">
        <f t="shared" si="63"/>
        <v>107.79999999999998</v>
      </c>
      <c r="J207" s="166">
        <f t="shared" si="64"/>
        <v>102.40999999999998</v>
      </c>
      <c r="K207" s="166">
        <f t="shared" si="65"/>
        <v>99.337699999999984</v>
      </c>
      <c r="L207" s="166">
        <f t="shared" si="66"/>
        <v>95.364191999999974</v>
      </c>
      <c r="M207" s="169"/>
      <c r="N207" s="166" t="s">
        <v>998</v>
      </c>
      <c r="O207" s="166"/>
      <c r="P207" s="169"/>
    </row>
    <row r="208" spans="1:16" x14ac:dyDescent="0.35">
      <c r="A208" s="189" t="s">
        <v>1015</v>
      </c>
      <c r="B208" s="163">
        <v>9023661</v>
      </c>
      <c r="C208" s="164" t="s">
        <v>683</v>
      </c>
      <c r="D208" s="164" t="s">
        <v>685</v>
      </c>
      <c r="E208" s="164"/>
      <c r="F208" s="165" t="s">
        <v>579</v>
      </c>
      <c r="G208" s="166" t="s">
        <v>999</v>
      </c>
      <c r="H208" s="166">
        <v>248</v>
      </c>
      <c r="I208" s="166">
        <f t="shared" si="63"/>
        <v>109.11999999999999</v>
      </c>
      <c r="J208" s="166">
        <f t="shared" si="64"/>
        <v>103.66399999999999</v>
      </c>
      <c r="K208" s="166">
        <f t="shared" si="65"/>
        <v>100.55407999999998</v>
      </c>
      <c r="L208" s="166">
        <f t="shared" si="66"/>
        <v>96.531916799999976</v>
      </c>
      <c r="M208" s="169"/>
      <c r="N208" s="166" t="s">
        <v>998</v>
      </c>
      <c r="O208" s="166"/>
      <c r="P208" s="169"/>
    </row>
    <row r="209" spans="1:17" x14ac:dyDescent="0.35">
      <c r="A209" s="189" t="s">
        <v>1015</v>
      </c>
      <c r="B209" s="163">
        <v>51707</v>
      </c>
      <c r="C209" s="164" t="s">
        <v>683</v>
      </c>
      <c r="D209" s="164" t="s">
        <v>684</v>
      </c>
      <c r="E209" s="164"/>
      <c r="F209" s="165" t="s">
        <v>572</v>
      </c>
      <c r="G209" s="166" t="s">
        <v>1217</v>
      </c>
      <c r="H209" s="166">
        <v>237</v>
      </c>
      <c r="I209" s="166">
        <f t="shared" si="63"/>
        <v>104.27999999999999</v>
      </c>
      <c r="J209" s="166">
        <f t="shared" si="64"/>
        <v>99.065999999999988</v>
      </c>
      <c r="K209" s="166">
        <f t="shared" si="65"/>
        <v>96.094019999999986</v>
      </c>
      <c r="L209" s="166">
        <f t="shared" si="66"/>
        <v>92.250259199999988</v>
      </c>
      <c r="M209" s="169"/>
      <c r="N209" s="166" t="s">
        <v>205</v>
      </c>
      <c r="O209" s="166" t="s">
        <v>209</v>
      </c>
      <c r="P209" s="169">
        <v>73</v>
      </c>
    </row>
    <row r="210" spans="1:17" x14ac:dyDescent="0.35">
      <c r="A210" s="189" t="s">
        <v>1015</v>
      </c>
      <c r="B210" s="163">
        <v>5400516</v>
      </c>
      <c r="C210" s="164" t="s">
        <v>683</v>
      </c>
      <c r="D210" s="164" t="s">
        <v>684</v>
      </c>
      <c r="E210" s="164"/>
      <c r="F210" s="165" t="s">
        <v>570</v>
      </c>
      <c r="G210" s="166" t="s">
        <v>1219</v>
      </c>
      <c r="H210" s="166">
        <v>237</v>
      </c>
      <c r="I210" s="166">
        <f t="shared" si="63"/>
        <v>104.27999999999999</v>
      </c>
      <c r="J210" s="166">
        <f t="shared" si="64"/>
        <v>99.065999999999988</v>
      </c>
      <c r="K210" s="166">
        <f t="shared" si="65"/>
        <v>96.094019999999986</v>
      </c>
      <c r="L210" s="166">
        <f t="shared" si="66"/>
        <v>92.250259199999988</v>
      </c>
      <c r="M210" s="169"/>
      <c r="N210" s="166" t="s">
        <v>583</v>
      </c>
      <c r="O210" s="166" t="s">
        <v>583</v>
      </c>
      <c r="P210" s="169" t="s">
        <v>583</v>
      </c>
    </row>
    <row r="211" spans="1:17" s="3" customFormat="1" ht="14.5" customHeight="1" x14ac:dyDescent="0.25">
      <c r="A211" s="210"/>
      <c r="B211" s="207"/>
      <c r="C211" s="207"/>
      <c r="D211" s="207"/>
      <c r="E211" s="207"/>
      <c r="F211" s="208" t="s">
        <v>1234</v>
      </c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167"/>
    </row>
    <row r="212" spans="1:17" x14ac:dyDescent="0.35">
      <c r="A212" s="189" t="s">
        <v>107</v>
      </c>
      <c r="B212" s="163" t="s">
        <v>858</v>
      </c>
      <c r="C212" s="164" t="s">
        <v>856</v>
      </c>
      <c r="D212" s="164" t="s">
        <v>859</v>
      </c>
      <c r="E212" s="164"/>
      <c r="F212" s="165" t="s">
        <v>857</v>
      </c>
      <c r="G212" s="166"/>
      <c r="H212" s="166">
        <v>115</v>
      </c>
      <c r="I212" s="166">
        <f>H212*(1-$J$7)</f>
        <v>50.3125</v>
      </c>
      <c r="J212" s="166">
        <f>I212*(1-$J$8)</f>
        <v>47.796875</v>
      </c>
      <c r="K212" s="166">
        <f>J212*(1-$J$9)</f>
        <v>46.36296875</v>
      </c>
      <c r="L212" s="166">
        <f>K212*(1-$J$10)</f>
        <v>44.508449999999996</v>
      </c>
      <c r="M212" s="169"/>
      <c r="N212" s="166" t="s">
        <v>205</v>
      </c>
      <c r="O212" s="166" t="s">
        <v>207</v>
      </c>
      <c r="P212" s="169">
        <v>72</v>
      </c>
    </row>
    <row r="213" spans="1:17" s="3" customFormat="1" ht="14.5" customHeight="1" x14ac:dyDescent="0.25">
      <c r="A213" s="210"/>
      <c r="B213" s="207"/>
      <c r="C213" s="207"/>
      <c r="D213" s="207"/>
      <c r="E213" s="207"/>
      <c r="F213" s="208" t="s">
        <v>954</v>
      </c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167"/>
    </row>
    <row r="214" spans="1:17" x14ac:dyDescent="0.35">
      <c r="A214" s="189" t="s">
        <v>107</v>
      </c>
      <c r="B214" s="163" t="s">
        <v>860</v>
      </c>
      <c r="C214" s="164" t="s">
        <v>861</v>
      </c>
      <c r="D214" s="164" t="s">
        <v>68</v>
      </c>
      <c r="E214" s="164"/>
      <c r="F214" s="165" t="s">
        <v>857</v>
      </c>
      <c r="G214" s="166"/>
      <c r="H214" s="166">
        <v>157</v>
      </c>
      <c r="I214" s="166">
        <f t="shared" ref="I214:I241" si="67">H214*(1-$J$7)</f>
        <v>68.6875</v>
      </c>
      <c r="J214" s="166">
        <f t="shared" ref="J214:J241" si="68">I214*(1-$J$8)</f>
        <v>65.253124999999997</v>
      </c>
      <c r="K214" s="166">
        <f t="shared" ref="K214:K241" si="69">J214*(1-$J$9)</f>
        <v>63.295531249999996</v>
      </c>
      <c r="L214" s="166">
        <f t="shared" ref="L214:L241" si="70">K214*(1-$J$10)</f>
        <v>60.763709999999996</v>
      </c>
      <c r="M214" s="169"/>
      <c r="N214" s="166" t="s">
        <v>205</v>
      </c>
      <c r="O214" s="166" t="s">
        <v>207</v>
      </c>
      <c r="P214" s="169">
        <v>72</v>
      </c>
    </row>
    <row r="215" spans="1:17" x14ac:dyDescent="0.35">
      <c r="A215" s="189" t="s">
        <v>107</v>
      </c>
      <c r="B215" s="163" t="s">
        <v>862</v>
      </c>
      <c r="C215" s="164" t="s">
        <v>863</v>
      </c>
      <c r="D215" s="164" t="s">
        <v>108</v>
      </c>
      <c r="E215" s="164"/>
      <c r="F215" s="165" t="s">
        <v>857</v>
      </c>
      <c r="G215" s="166"/>
      <c r="H215" s="166">
        <v>163</v>
      </c>
      <c r="I215" s="166">
        <f t="shared" si="67"/>
        <v>71.3125</v>
      </c>
      <c r="J215" s="166">
        <f t="shared" si="68"/>
        <v>67.746875000000003</v>
      </c>
      <c r="K215" s="166">
        <f t="shared" si="69"/>
        <v>65.714468749999995</v>
      </c>
      <c r="L215" s="166">
        <f t="shared" si="70"/>
        <v>63.085889999999992</v>
      </c>
      <c r="M215" s="169"/>
      <c r="N215" s="166" t="s">
        <v>206</v>
      </c>
      <c r="O215" s="166" t="s">
        <v>207</v>
      </c>
      <c r="P215" s="169">
        <v>72</v>
      </c>
    </row>
    <row r="216" spans="1:17" x14ac:dyDescent="0.35">
      <c r="A216" s="189" t="s">
        <v>107</v>
      </c>
      <c r="B216" s="163" t="s">
        <v>864</v>
      </c>
      <c r="C216" s="164" t="s">
        <v>865</v>
      </c>
      <c r="D216" s="164" t="s">
        <v>175</v>
      </c>
      <c r="E216" s="164"/>
      <c r="F216" s="165" t="s">
        <v>857</v>
      </c>
      <c r="G216" s="166"/>
      <c r="H216" s="166">
        <v>177</v>
      </c>
      <c r="I216" s="166">
        <f t="shared" si="67"/>
        <v>77.4375</v>
      </c>
      <c r="J216" s="166">
        <f t="shared" si="68"/>
        <v>73.565624999999997</v>
      </c>
      <c r="K216" s="166">
        <f t="shared" si="69"/>
        <v>71.358656249999996</v>
      </c>
      <c r="L216" s="166">
        <f t="shared" si="70"/>
        <v>68.50430999999999</v>
      </c>
      <c r="M216" s="169"/>
      <c r="N216" s="166" t="s">
        <v>206</v>
      </c>
      <c r="O216" s="166" t="s">
        <v>207</v>
      </c>
      <c r="P216" s="169">
        <v>72</v>
      </c>
    </row>
    <row r="217" spans="1:17" x14ac:dyDescent="0.35">
      <c r="A217" s="189" t="s">
        <v>107</v>
      </c>
      <c r="B217" s="163" t="s">
        <v>867</v>
      </c>
      <c r="C217" s="164" t="s">
        <v>866</v>
      </c>
      <c r="D217" s="164" t="s">
        <v>868</v>
      </c>
      <c r="E217" s="164"/>
      <c r="F217" s="165" t="s">
        <v>857</v>
      </c>
      <c r="G217" s="166"/>
      <c r="H217" s="166">
        <v>206</v>
      </c>
      <c r="I217" s="166">
        <f t="shared" si="67"/>
        <v>90.125</v>
      </c>
      <c r="J217" s="166">
        <f t="shared" si="68"/>
        <v>85.618749999999991</v>
      </c>
      <c r="K217" s="166">
        <f t="shared" si="69"/>
        <v>83.050187499999993</v>
      </c>
      <c r="L217" s="166">
        <f t="shared" si="70"/>
        <v>79.728179999999995</v>
      </c>
      <c r="M217" s="169"/>
      <c r="N217" s="166" t="s">
        <v>206</v>
      </c>
      <c r="O217" s="166" t="s">
        <v>207</v>
      </c>
      <c r="P217" s="169">
        <v>72</v>
      </c>
    </row>
    <row r="218" spans="1:17" x14ac:dyDescent="0.35">
      <c r="A218" s="189" t="s">
        <v>107</v>
      </c>
      <c r="B218" s="163">
        <v>4080019</v>
      </c>
      <c r="C218" s="164" t="s">
        <v>869</v>
      </c>
      <c r="D218" s="164" t="s">
        <v>870</v>
      </c>
      <c r="E218" s="164"/>
      <c r="F218" s="165" t="s">
        <v>857</v>
      </c>
      <c r="G218" s="166"/>
      <c r="H218" s="166">
        <v>233</v>
      </c>
      <c r="I218" s="166">
        <f t="shared" si="67"/>
        <v>101.9375</v>
      </c>
      <c r="J218" s="166">
        <f t="shared" si="68"/>
        <v>96.840624999999989</v>
      </c>
      <c r="K218" s="166">
        <f t="shared" si="69"/>
        <v>93.935406249999986</v>
      </c>
      <c r="L218" s="166">
        <f t="shared" si="70"/>
        <v>90.17798999999998</v>
      </c>
      <c r="M218" s="169"/>
      <c r="N218" s="166" t="s">
        <v>205</v>
      </c>
      <c r="O218" s="166" t="s">
        <v>209</v>
      </c>
      <c r="P218" s="169">
        <v>72</v>
      </c>
    </row>
    <row r="219" spans="1:17" s="3" customFormat="1" ht="14.5" customHeight="1" x14ac:dyDescent="0.25">
      <c r="A219" s="210"/>
      <c r="B219" s="207"/>
      <c r="C219" s="207"/>
      <c r="D219" s="207"/>
      <c r="E219" s="207"/>
      <c r="F219" s="208" t="s">
        <v>113</v>
      </c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167"/>
    </row>
    <row r="220" spans="1:17" x14ac:dyDescent="0.35">
      <c r="A220" s="189" t="s">
        <v>107</v>
      </c>
      <c r="B220" s="163" t="s">
        <v>871</v>
      </c>
      <c r="C220" s="164" t="s">
        <v>872</v>
      </c>
      <c r="D220" s="164" t="s">
        <v>873</v>
      </c>
      <c r="E220" s="164"/>
      <c r="F220" s="165" t="s">
        <v>857</v>
      </c>
      <c r="G220" s="166"/>
      <c r="H220" s="166">
        <v>121</v>
      </c>
      <c r="I220" s="166">
        <f t="shared" si="67"/>
        <v>52.9375</v>
      </c>
      <c r="J220" s="166">
        <f t="shared" si="68"/>
        <v>50.290624999999999</v>
      </c>
      <c r="K220" s="166">
        <f t="shared" si="69"/>
        <v>48.781906249999999</v>
      </c>
      <c r="L220" s="166">
        <f t="shared" si="70"/>
        <v>46.830629999999999</v>
      </c>
      <c r="M220" s="169"/>
      <c r="N220" s="166" t="s">
        <v>205</v>
      </c>
      <c r="O220" s="166" t="s">
        <v>207</v>
      </c>
      <c r="P220" s="169">
        <v>72</v>
      </c>
    </row>
    <row r="221" spans="1:17" x14ac:dyDescent="0.35">
      <c r="A221" s="189" t="s">
        <v>107</v>
      </c>
      <c r="B221" s="163" t="s">
        <v>874</v>
      </c>
      <c r="C221" s="164" t="s">
        <v>875</v>
      </c>
      <c r="D221" s="164" t="s">
        <v>876</v>
      </c>
      <c r="E221" s="164"/>
      <c r="F221" s="165" t="s">
        <v>857</v>
      </c>
      <c r="G221" s="166"/>
      <c r="H221" s="166">
        <v>127</v>
      </c>
      <c r="I221" s="166">
        <f t="shared" si="67"/>
        <v>55.5625</v>
      </c>
      <c r="J221" s="166">
        <f t="shared" si="68"/>
        <v>52.784374999999997</v>
      </c>
      <c r="K221" s="166">
        <f t="shared" si="69"/>
        <v>51.200843749999997</v>
      </c>
      <c r="L221" s="166">
        <f t="shared" si="70"/>
        <v>49.152809999999995</v>
      </c>
      <c r="M221" s="169"/>
      <c r="N221" s="166" t="s">
        <v>205</v>
      </c>
      <c r="O221" s="166" t="s">
        <v>207</v>
      </c>
      <c r="P221" s="169">
        <v>72</v>
      </c>
    </row>
    <row r="222" spans="1:17" x14ac:dyDescent="0.35">
      <c r="A222" s="189" t="s">
        <v>107</v>
      </c>
      <c r="B222" s="163" t="s">
        <v>877</v>
      </c>
      <c r="C222" s="164" t="s">
        <v>878</v>
      </c>
      <c r="D222" s="164" t="s">
        <v>879</v>
      </c>
      <c r="E222" s="164"/>
      <c r="F222" s="165" t="s">
        <v>857</v>
      </c>
      <c r="G222" s="166"/>
      <c r="H222" s="166">
        <v>130</v>
      </c>
      <c r="I222" s="166">
        <f t="shared" si="67"/>
        <v>56.875</v>
      </c>
      <c r="J222" s="166">
        <f t="shared" si="68"/>
        <v>54.03125</v>
      </c>
      <c r="K222" s="166">
        <f t="shared" si="69"/>
        <v>52.410312499999996</v>
      </c>
      <c r="L222" s="166">
        <f t="shared" si="70"/>
        <v>50.313899999999997</v>
      </c>
      <c r="M222" s="169"/>
      <c r="N222" s="166" t="s">
        <v>205</v>
      </c>
      <c r="O222" s="166" t="s">
        <v>207</v>
      </c>
      <c r="P222" s="169">
        <v>72</v>
      </c>
    </row>
    <row r="223" spans="1:17" x14ac:dyDescent="0.35">
      <c r="A223" s="189" t="s">
        <v>107</v>
      </c>
      <c r="B223" s="163" t="s">
        <v>880</v>
      </c>
      <c r="C223" s="164" t="s">
        <v>881</v>
      </c>
      <c r="D223" s="164" t="s">
        <v>81</v>
      </c>
      <c r="E223" s="164"/>
      <c r="F223" s="165" t="s">
        <v>857</v>
      </c>
      <c r="G223" s="166"/>
      <c r="H223" s="166">
        <v>161</v>
      </c>
      <c r="I223" s="166">
        <f t="shared" si="67"/>
        <v>70.4375</v>
      </c>
      <c r="J223" s="166">
        <f t="shared" si="68"/>
        <v>66.915624999999991</v>
      </c>
      <c r="K223" s="166">
        <f t="shared" si="69"/>
        <v>64.90815624999999</v>
      </c>
      <c r="L223" s="166">
        <f t="shared" si="70"/>
        <v>62.311829999999986</v>
      </c>
      <c r="M223" s="169"/>
      <c r="N223" s="166" t="s">
        <v>206</v>
      </c>
      <c r="O223" s="166" t="s">
        <v>207</v>
      </c>
      <c r="P223" s="169">
        <v>72</v>
      </c>
    </row>
    <row r="224" spans="1:17" x14ac:dyDescent="0.35">
      <c r="A224" s="189" t="s">
        <v>107</v>
      </c>
      <c r="B224" s="163" t="s">
        <v>882</v>
      </c>
      <c r="C224" s="164" t="s">
        <v>881</v>
      </c>
      <c r="D224" s="164" t="s">
        <v>883</v>
      </c>
      <c r="E224" s="164"/>
      <c r="F224" s="165" t="s">
        <v>857</v>
      </c>
      <c r="G224" s="166"/>
      <c r="H224" s="166">
        <v>165</v>
      </c>
      <c r="I224" s="166">
        <f t="shared" si="67"/>
        <v>72.1875</v>
      </c>
      <c r="J224" s="166">
        <f t="shared" si="68"/>
        <v>68.578125</v>
      </c>
      <c r="K224" s="166">
        <f t="shared" si="69"/>
        <v>66.520781249999999</v>
      </c>
      <c r="L224" s="166">
        <f t="shared" si="70"/>
        <v>63.859949999999998</v>
      </c>
      <c r="M224" s="169"/>
      <c r="N224" s="166" t="s">
        <v>206</v>
      </c>
      <c r="O224" s="166" t="s">
        <v>207</v>
      </c>
      <c r="P224" s="169">
        <v>72</v>
      </c>
    </row>
    <row r="225" spans="1:17" x14ac:dyDescent="0.35">
      <c r="A225" s="189" t="s">
        <v>107</v>
      </c>
      <c r="B225" s="163" t="s">
        <v>884</v>
      </c>
      <c r="C225" s="164" t="s">
        <v>885</v>
      </c>
      <c r="D225" s="164" t="s">
        <v>69</v>
      </c>
      <c r="E225" s="164"/>
      <c r="F225" s="165" t="s">
        <v>857</v>
      </c>
      <c r="G225" s="166"/>
      <c r="H225" s="166">
        <v>170</v>
      </c>
      <c r="I225" s="166">
        <f t="shared" si="67"/>
        <v>74.375</v>
      </c>
      <c r="J225" s="166">
        <f t="shared" si="68"/>
        <v>70.65625</v>
      </c>
      <c r="K225" s="166">
        <f t="shared" si="69"/>
        <v>68.536562500000002</v>
      </c>
      <c r="L225" s="166">
        <f t="shared" si="70"/>
        <v>65.795100000000005</v>
      </c>
      <c r="M225" s="169"/>
      <c r="N225" s="166" t="s">
        <v>206</v>
      </c>
      <c r="O225" s="166" t="s">
        <v>207</v>
      </c>
      <c r="P225" s="169">
        <v>72</v>
      </c>
    </row>
    <row r="226" spans="1:17" x14ac:dyDescent="0.35">
      <c r="A226" s="189" t="s">
        <v>107</v>
      </c>
      <c r="B226" s="163" t="s">
        <v>886</v>
      </c>
      <c r="C226" s="164" t="s">
        <v>885</v>
      </c>
      <c r="D226" s="164" t="s">
        <v>887</v>
      </c>
      <c r="E226" s="164"/>
      <c r="F226" s="165" t="s">
        <v>857</v>
      </c>
      <c r="G226" s="166"/>
      <c r="H226" s="166">
        <v>170</v>
      </c>
      <c r="I226" s="166">
        <f t="shared" si="67"/>
        <v>74.375</v>
      </c>
      <c r="J226" s="166">
        <f t="shared" si="68"/>
        <v>70.65625</v>
      </c>
      <c r="K226" s="166">
        <f t="shared" si="69"/>
        <v>68.536562500000002</v>
      </c>
      <c r="L226" s="166">
        <f t="shared" si="70"/>
        <v>65.795100000000005</v>
      </c>
      <c r="M226" s="169"/>
      <c r="N226" s="166" t="s">
        <v>206</v>
      </c>
      <c r="O226" s="166" t="s">
        <v>207</v>
      </c>
      <c r="P226" s="169">
        <v>72</v>
      </c>
    </row>
    <row r="227" spans="1:17" s="3" customFormat="1" ht="14.5" customHeight="1" x14ac:dyDescent="0.25">
      <c r="A227" s="210"/>
      <c r="B227" s="207"/>
      <c r="C227" s="207"/>
      <c r="D227" s="207"/>
      <c r="E227" s="207"/>
      <c r="F227" s="208" t="s">
        <v>120</v>
      </c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167"/>
    </row>
    <row r="228" spans="1:17" x14ac:dyDescent="0.35">
      <c r="A228" s="189" t="s">
        <v>107</v>
      </c>
      <c r="B228" s="163" t="s">
        <v>888</v>
      </c>
      <c r="C228" s="164" t="s">
        <v>889</v>
      </c>
      <c r="D228" s="164" t="s">
        <v>890</v>
      </c>
      <c r="E228" s="164"/>
      <c r="F228" s="165" t="s">
        <v>857</v>
      </c>
      <c r="G228" s="166"/>
      <c r="H228" s="166">
        <v>119</v>
      </c>
      <c r="I228" s="166">
        <f t="shared" si="67"/>
        <v>52.0625</v>
      </c>
      <c r="J228" s="166">
        <f t="shared" si="68"/>
        <v>49.459374999999994</v>
      </c>
      <c r="K228" s="166">
        <f t="shared" si="69"/>
        <v>47.975593749999994</v>
      </c>
      <c r="L228" s="166">
        <f t="shared" si="70"/>
        <v>46.056569999999994</v>
      </c>
      <c r="M228" s="169"/>
      <c r="N228" s="166" t="s">
        <v>205</v>
      </c>
      <c r="O228" s="166" t="s">
        <v>207</v>
      </c>
      <c r="P228" s="169">
        <v>72</v>
      </c>
    </row>
    <row r="229" spans="1:17" x14ac:dyDescent="0.35">
      <c r="A229" s="189" t="s">
        <v>107</v>
      </c>
      <c r="B229" s="163" t="s">
        <v>897</v>
      </c>
      <c r="C229" s="164" t="s">
        <v>896</v>
      </c>
      <c r="D229" s="164" t="s">
        <v>68</v>
      </c>
      <c r="E229" s="164"/>
      <c r="F229" s="165" t="s">
        <v>857</v>
      </c>
      <c r="G229" s="166"/>
      <c r="H229" s="166">
        <v>157</v>
      </c>
      <c r="I229" s="166">
        <f t="shared" si="67"/>
        <v>68.6875</v>
      </c>
      <c r="J229" s="166">
        <f t="shared" si="68"/>
        <v>65.253124999999997</v>
      </c>
      <c r="K229" s="166">
        <f t="shared" si="69"/>
        <v>63.295531249999996</v>
      </c>
      <c r="L229" s="166">
        <f t="shared" si="70"/>
        <v>60.763709999999996</v>
      </c>
      <c r="M229" s="169"/>
      <c r="N229" s="166" t="s">
        <v>205</v>
      </c>
      <c r="O229" s="166" t="s">
        <v>207</v>
      </c>
      <c r="P229" s="169">
        <v>72</v>
      </c>
    </row>
    <row r="230" spans="1:17" x14ac:dyDescent="0.35">
      <c r="A230" s="189" t="s">
        <v>107</v>
      </c>
      <c r="B230" s="163" t="s">
        <v>898</v>
      </c>
      <c r="C230" s="164" t="s">
        <v>896</v>
      </c>
      <c r="D230" s="164" t="s">
        <v>176</v>
      </c>
      <c r="E230" s="164"/>
      <c r="F230" s="165" t="s">
        <v>857</v>
      </c>
      <c r="G230" s="166"/>
      <c r="H230" s="166">
        <v>157</v>
      </c>
      <c r="I230" s="166">
        <f t="shared" si="67"/>
        <v>68.6875</v>
      </c>
      <c r="J230" s="166">
        <f t="shared" si="68"/>
        <v>65.253124999999997</v>
      </c>
      <c r="K230" s="166">
        <f t="shared" si="69"/>
        <v>63.295531249999996</v>
      </c>
      <c r="L230" s="166">
        <f t="shared" si="70"/>
        <v>60.763709999999996</v>
      </c>
      <c r="M230" s="169"/>
      <c r="N230" s="166" t="s">
        <v>205</v>
      </c>
      <c r="O230" s="166" t="s">
        <v>207</v>
      </c>
      <c r="P230" s="169">
        <v>72</v>
      </c>
    </row>
    <row r="231" spans="1:17" x14ac:dyDescent="0.35">
      <c r="A231" s="189" t="s">
        <v>107</v>
      </c>
      <c r="B231" s="163" t="s">
        <v>891</v>
      </c>
      <c r="C231" s="164" t="s">
        <v>892</v>
      </c>
      <c r="D231" s="164" t="s">
        <v>893</v>
      </c>
      <c r="E231" s="164"/>
      <c r="F231" s="165" t="s">
        <v>857</v>
      </c>
      <c r="G231" s="166"/>
      <c r="H231" s="166">
        <v>164</v>
      </c>
      <c r="I231" s="166">
        <f t="shared" si="67"/>
        <v>71.75</v>
      </c>
      <c r="J231" s="166">
        <f t="shared" si="68"/>
        <v>68.162499999999994</v>
      </c>
      <c r="K231" s="166">
        <f t="shared" si="69"/>
        <v>66.11762499999999</v>
      </c>
      <c r="L231" s="166">
        <f t="shared" si="70"/>
        <v>63.472919999999988</v>
      </c>
      <c r="M231" s="169"/>
      <c r="N231" s="166" t="s">
        <v>205</v>
      </c>
      <c r="O231" s="166" t="s">
        <v>207</v>
      </c>
      <c r="P231" s="169">
        <v>72</v>
      </c>
    </row>
    <row r="232" spans="1:17" x14ac:dyDescent="0.35">
      <c r="A232" s="189" t="s">
        <v>107</v>
      </c>
      <c r="B232" s="163" t="s">
        <v>899</v>
      </c>
      <c r="C232" s="164" t="s">
        <v>900</v>
      </c>
      <c r="D232" s="164" t="s">
        <v>82</v>
      </c>
      <c r="E232" s="164"/>
      <c r="F232" s="165" t="s">
        <v>857</v>
      </c>
      <c r="G232" s="166"/>
      <c r="H232" s="166">
        <v>176</v>
      </c>
      <c r="I232" s="166">
        <f t="shared" si="67"/>
        <v>77</v>
      </c>
      <c r="J232" s="166">
        <f t="shared" si="68"/>
        <v>73.149999999999991</v>
      </c>
      <c r="K232" s="166">
        <f t="shared" si="69"/>
        <v>70.955499999999986</v>
      </c>
      <c r="L232" s="166">
        <f t="shared" si="70"/>
        <v>68.11727999999998</v>
      </c>
      <c r="M232" s="169"/>
      <c r="N232" s="166" t="s">
        <v>206</v>
      </c>
      <c r="O232" s="166" t="s">
        <v>209</v>
      </c>
      <c r="P232" s="169">
        <v>72</v>
      </c>
    </row>
    <row r="233" spans="1:17" x14ac:dyDescent="0.35">
      <c r="A233" s="189" t="s">
        <v>107</v>
      </c>
      <c r="B233" s="163" t="s">
        <v>894</v>
      </c>
      <c r="C233" s="164" t="s">
        <v>895</v>
      </c>
      <c r="D233" s="164" t="s">
        <v>176</v>
      </c>
      <c r="E233" s="164"/>
      <c r="F233" s="165" t="s">
        <v>857</v>
      </c>
      <c r="G233" s="166"/>
      <c r="H233" s="166">
        <v>179</v>
      </c>
      <c r="I233" s="166">
        <f t="shared" si="67"/>
        <v>78.3125</v>
      </c>
      <c r="J233" s="166">
        <f t="shared" si="68"/>
        <v>74.396874999999994</v>
      </c>
      <c r="K233" s="166">
        <f t="shared" si="69"/>
        <v>72.164968749999986</v>
      </c>
      <c r="L233" s="166">
        <f t="shared" si="70"/>
        <v>69.278369999999981</v>
      </c>
      <c r="M233" s="169"/>
      <c r="N233" s="166" t="s">
        <v>205</v>
      </c>
      <c r="O233" s="166" t="s">
        <v>207</v>
      </c>
      <c r="P233" s="169">
        <v>72</v>
      </c>
    </row>
    <row r="234" spans="1:17" x14ac:dyDescent="0.35">
      <c r="A234" s="189" t="s">
        <v>107</v>
      </c>
      <c r="B234" s="163" t="s">
        <v>901</v>
      </c>
      <c r="C234" s="164" t="s">
        <v>902</v>
      </c>
      <c r="D234" s="164" t="s">
        <v>204</v>
      </c>
      <c r="E234" s="164"/>
      <c r="F234" s="165" t="s">
        <v>857</v>
      </c>
      <c r="G234" s="166" t="s">
        <v>957</v>
      </c>
      <c r="H234" s="166">
        <v>181</v>
      </c>
      <c r="I234" s="166">
        <f t="shared" si="67"/>
        <v>79.1875</v>
      </c>
      <c r="J234" s="166">
        <f t="shared" si="68"/>
        <v>75.228124999999991</v>
      </c>
      <c r="K234" s="166">
        <f t="shared" si="69"/>
        <v>72.97128124999999</v>
      </c>
      <c r="L234" s="166">
        <f t="shared" si="70"/>
        <v>70.052429999999987</v>
      </c>
      <c r="M234" s="169"/>
      <c r="N234" s="166" t="s">
        <v>205</v>
      </c>
      <c r="O234" s="166" t="s">
        <v>209</v>
      </c>
      <c r="P234" s="169">
        <v>72</v>
      </c>
    </row>
    <row r="235" spans="1:17" x14ac:dyDescent="0.35">
      <c r="A235" s="189" t="s">
        <v>107</v>
      </c>
      <c r="B235" s="163" t="s">
        <v>903</v>
      </c>
      <c r="C235" s="164" t="s">
        <v>902</v>
      </c>
      <c r="D235" s="164" t="s">
        <v>81</v>
      </c>
      <c r="E235" s="164"/>
      <c r="F235" s="165" t="s">
        <v>857</v>
      </c>
      <c r="G235" s="166"/>
      <c r="H235" s="166">
        <v>181</v>
      </c>
      <c r="I235" s="166">
        <f t="shared" si="67"/>
        <v>79.1875</v>
      </c>
      <c r="J235" s="166">
        <f t="shared" si="68"/>
        <v>75.228124999999991</v>
      </c>
      <c r="K235" s="166">
        <f t="shared" si="69"/>
        <v>72.97128124999999</v>
      </c>
      <c r="L235" s="166">
        <f t="shared" si="70"/>
        <v>70.052429999999987</v>
      </c>
      <c r="M235" s="169"/>
      <c r="N235" s="166" t="s">
        <v>206</v>
      </c>
      <c r="O235" s="166" t="s">
        <v>209</v>
      </c>
      <c r="P235" s="169">
        <v>72</v>
      </c>
    </row>
    <row r="236" spans="1:17" x14ac:dyDescent="0.35">
      <c r="A236" s="189" t="s">
        <v>107</v>
      </c>
      <c r="B236" s="163" t="s">
        <v>904</v>
      </c>
      <c r="C236" s="164" t="s">
        <v>902</v>
      </c>
      <c r="D236" s="164" t="s">
        <v>905</v>
      </c>
      <c r="E236" s="164"/>
      <c r="F236" s="165" t="s">
        <v>857</v>
      </c>
      <c r="G236" s="166"/>
      <c r="H236" s="166">
        <v>181</v>
      </c>
      <c r="I236" s="166">
        <f>H236*(1-$J$7)</f>
        <v>79.1875</v>
      </c>
      <c r="J236" s="166">
        <f t="shared" si="68"/>
        <v>75.228124999999991</v>
      </c>
      <c r="K236" s="166">
        <f t="shared" si="69"/>
        <v>72.97128124999999</v>
      </c>
      <c r="L236" s="166">
        <f t="shared" si="70"/>
        <v>70.052429999999987</v>
      </c>
      <c r="M236" s="169"/>
      <c r="N236" s="166" t="s">
        <v>205</v>
      </c>
      <c r="O236" s="166" t="s">
        <v>209</v>
      </c>
      <c r="P236" s="169">
        <v>72</v>
      </c>
    </row>
    <row r="237" spans="1:17" x14ac:dyDescent="0.35">
      <c r="A237" s="189" t="s">
        <v>107</v>
      </c>
      <c r="B237" s="163">
        <v>4080015</v>
      </c>
      <c r="C237" s="164" t="s">
        <v>906</v>
      </c>
      <c r="D237" s="164" t="s">
        <v>69</v>
      </c>
      <c r="E237" s="164"/>
      <c r="F237" s="165" t="s">
        <v>857</v>
      </c>
      <c r="G237" s="166"/>
      <c r="H237" s="166">
        <v>205</v>
      </c>
      <c r="I237" s="166">
        <f t="shared" si="67"/>
        <v>89.6875</v>
      </c>
      <c r="J237" s="166">
        <f t="shared" si="68"/>
        <v>85.203125</v>
      </c>
      <c r="K237" s="166">
        <f t="shared" si="69"/>
        <v>82.647031249999998</v>
      </c>
      <c r="L237" s="166">
        <f t="shared" si="70"/>
        <v>79.341149999999999</v>
      </c>
      <c r="M237" s="169"/>
      <c r="N237" s="166" t="s">
        <v>205</v>
      </c>
      <c r="O237" s="166" t="s">
        <v>209</v>
      </c>
      <c r="P237" s="169">
        <v>72</v>
      </c>
    </row>
    <row r="238" spans="1:17" x14ac:dyDescent="0.35">
      <c r="A238" s="189" t="s">
        <v>107</v>
      </c>
      <c r="B238" s="163">
        <v>4080016</v>
      </c>
      <c r="C238" s="164" t="s">
        <v>907</v>
      </c>
      <c r="D238" s="164" t="s">
        <v>83</v>
      </c>
      <c r="E238" s="164"/>
      <c r="F238" s="165" t="s">
        <v>857</v>
      </c>
      <c r="G238" s="166"/>
      <c r="H238" s="166">
        <v>214</v>
      </c>
      <c r="I238" s="166">
        <f t="shared" si="67"/>
        <v>93.625</v>
      </c>
      <c r="J238" s="166">
        <f t="shared" si="68"/>
        <v>88.943749999999994</v>
      </c>
      <c r="K238" s="166">
        <f t="shared" si="69"/>
        <v>86.275437499999995</v>
      </c>
      <c r="L238" s="166">
        <f t="shared" si="70"/>
        <v>82.824419999999989</v>
      </c>
      <c r="M238" s="169"/>
      <c r="N238" s="166" t="s">
        <v>206</v>
      </c>
      <c r="O238" s="166" t="s">
        <v>209</v>
      </c>
      <c r="P238" s="169">
        <v>72</v>
      </c>
    </row>
    <row r="239" spans="1:17" s="3" customFormat="1" ht="14.5" customHeight="1" x14ac:dyDescent="0.25">
      <c r="A239" s="210"/>
      <c r="B239" s="207"/>
      <c r="C239" s="207"/>
      <c r="D239" s="207"/>
      <c r="E239" s="207"/>
      <c r="F239" s="208" t="s">
        <v>127</v>
      </c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167"/>
    </row>
    <row r="240" spans="1:17" x14ac:dyDescent="0.35">
      <c r="A240" s="189" t="s">
        <v>107</v>
      </c>
      <c r="B240" s="163" t="s">
        <v>908</v>
      </c>
      <c r="C240" s="164" t="s">
        <v>909</v>
      </c>
      <c r="D240" s="164" t="s">
        <v>910</v>
      </c>
      <c r="E240" s="164"/>
      <c r="F240" s="165" t="s">
        <v>857</v>
      </c>
      <c r="G240" s="166"/>
      <c r="H240" s="166">
        <v>159</v>
      </c>
      <c r="I240" s="166">
        <f t="shared" si="67"/>
        <v>69.5625</v>
      </c>
      <c r="J240" s="166">
        <f t="shared" si="68"/>
        <v>66.084374999999994</v>
      </c>
      <c r="K240" s="166">
        <f t="shared" si="69"/>
        <v>64.101843749999986</v>
      </c>
      <c r="L240" s="166">
        <f t="shared" si="70"/>
        <v>61.537769999999988</v>
      </c>
      <c r="M240" s="169"/>
      <c r="N240" s="166" t="s">
        <v>205</v>
      </c>
      <c r="O240" s="166" t="s">
        <v>207</v>
      </c>
      <c r="P240" s="169">
        <v>72</v>
      </c>
    </row>
    <row r="241" spans="1:16" x14ac:dyDescent="0.35">
      <c r="A241" s="189" t="s">
        <v>107</v>
      </c>
      <c r="B241" s="163" t="s">
        <v>911</v>
      </c>
      <c r="C241" s="164" t="s">
        <v>912</v>
      </c>
      <c r="D241" s="164" t="s">
        <v>84</v>
      </c>
      <c r="E241" s="164"/>
      <c r="F241" s="165" t="s">
        <v>857</v>
      </c>
      <c r="G241" s="166"/>
      <c r="H241" s="166">
        <v>181</v>
      </c>
      <c r="I241" s="166">
        <f t="shared" si="67"/>
        <v>79.1875</v>
      </c>
      <c r="J241" s="166">
        <f t="shared" si="68"/>
        <v>75.228124999999991</v>
      </c>
      <c r="K241" s="166">
        <f t="shared" si="69"/>
        <v>72.97128124999999</v>
      </c>
      <c r="L241" s="166">
        <f t="shared" si="70"/>
        <v>70.052429999999987</v>
      </c>
      <c r="M241" s="169"/>
      <c r="N241" s="166" t="s">
        <v>205</v>
      </c>
      <c r="O241" s="166" t="s">
        <v>209</v>
      </c>
      <c r="P241" s="169">
        <v>72</v>
      </c>
    </row>
  </sheetData>
  <mergeCells count="26">
    <mergeCell ref="H1:I1"/>
    <mergeCell ref="J1:K1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N17:P17"/>
    <mergeCell ref="B15:F15"/>
    <mergeCell ref="H7:I7"/>
    <mergeCell ref="J7:K7"/>
    <mergeCell ref="H8:I8"/>
    <mergeCell ref="J8:K8"/>
    <mergeCell ref="H9:I9"/>
    <mergeCell ref="J9:K9"/>
    <mergeCell ref="H10:I10"/>
    <mergeCell ref="J10:K10"/>
    <mergeCell ref="B11:E12"/>
    <mergeCell ref="B13:E13"/>
    <mergeCell ref="B14:E14"/>
    <mergeCell ref="H13:K15"/>
  </mergeCells>
  <conditionalFormatting sqref="C19">
    <cfRule type="cellIs" dxfId="15" priority="98" operator="equal">
      <formula>0</formula>
    </cfRule>
  </conditionalFormatting>
  <conditionalFormatting sqref="C19">
    <cfRule type="cellIs" dxfId="14" priority="97" operator="equal">
      <formula>"XL"</formula>
    </cfRule>
  </conditionalFormatting>
  <conditionalFormatting sqref="E19">
    <cfRule type="cellIs" dxfId="13" priority="69" operator="equal">
      <formula>0</formula>
    </cfRule>
  </conditionalFormatting>
  <conditionalFormatting sqref="E19">
    <cfRule type="cellIs" dxfId="12" priority="68" operator="equal">
      <formula>"XL"</formula>
    </cfRule>
  </conditionalFormatting>
  <conditionalFormatting sqref="C20:C23 C25:C26 C28:C50 C52:C96 C98:C124 C126:C145 C147:C166 C168:C174 C176:C186 C188 C190 C192:C210">
    <cfRule type="cellIs" dxfId="11" priority="8" operator="equal">
      <formula>0</formula>
    </cfRule>
  </conditionalFormatting>
  <conditionalFormatting sqref="C20:C23 C25:C26 C28:C50 C52:C96 C98:C124 C126:C145 C147:C166 C168:C174 C176:C186 C188 C190 C192:C210">
    <cfRule type="cellIs" dxfId="10" priority="7" operator="equal">
      <formula>"XL"</formula>
    </cfRule>
  </conditionalFormatting>
  <conditionalFormatting sqref="E20:E23 E25:E26 E28:E50 E52:E96 E98:E124 E126:E145 E147:E166 E168:E174 E176:E186 E188 E190 E192:E210">
    <cfRule type="cellIs" dxfId="9" priority="6" operator="equal">
      <formula>0</formula>
    </cfRule>
  </conditionalFormatting>
  <conditionalFormatting sqref="E20:E23 E25:E26 E28:E50 E52:E96 E98:E124 E126:E145 E147:E166 E168:E174 E176:E186 E188 E190 E192:E210">
    <cfRule type="cellIs" dxfId="8" priority="5" operator="equal">
      <formula>"XL"</formula>
    </cfRule>
  </conditionalFormatting>
  <conditionalFormatting sqref="E212 E214:E218 E220:E226 E228:E238 E240:E241">
    <cfRule type="cellIs" dxfId="7" priority="1" operator="equal">
      <formula>"XL"</formula>
    </cfRule>
  </conditionalFormatting>
  <conditionalFormatting sqref="C212 C214:C218 C220:C226 C228:C238 C240:C241">
    <cfRule type="cellIs" dxfId="6" priority="4" operator="equal">
      <formula>0</formula>
    </cfRule>
  </conditionalFormatting>
  <conditionalFormatting sqref="C212 C214:C218 C220:C226 C228:C238 C240:C241">
    <cfRule type="cellIs" dxfId="5" priority="3" operator="equal">
      <formula>"XL"</formula>
    </cfRule>
  </conditionalFormatting>
  <conditionalFormatting sqref="E212 E214:E218 E220:E226 E228:E238 E240:E241">
    <cfRule type="cellIs" dxfId="4" priority="2" operator="equal">
      <formula>0</formula>
    </cfRule>
  </conditionalFormatting>
  <pageMargins left="0" right="0" top="0" bottom="0" header="0.31496062992125984" footer="0.31496062992125984"/>
  <pageSetup paperSize="9" scale="7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9"/>
  <sheetViews>
    <sheetView topLeftCell="A13" zoomScaleNormal="100" workbookViewId="0">
      <selection activeCell="Q8" sqref="Q8"/>
    </sheetView>
  </sheetViews>
  <sheetFormatPr baseColWidth="10" defaultColWidth="10.81640625" defaultRowHeight="14.5" outlineLevelRow="1" outlineLevelCol="1" x14ac:dyDescent="0.35"/>
  <cols>
    <col min="1" max="4" width="10.81640625" style="28"/>
    <col min="5" max="6" width="5.54296875" style="28" customWidth="1"/>
    <col min="7" max="7" width="21.54296875" style="28" customWidth="1"/>
    <col min="8" max="8" width="10.81640625" style="28" customWidth="1" outlineLevel="1"/>
    <col min="9" max="10" width="10.81640625" style="28"/>
    <col min="11" max="11" width="10.81640625" style="28" customWidth="1"/>
    <col min="12" max="14" width="10.81640625" style="28" customWidth="1" outlineLevel="1"/>
    <col min="15" max="16384" width="10.81640625" style="28"/>
  </cols>
  <sheetData>
    <row r="1" spans="1:18" s="5" customFormat="1" ht="15.5" x14ac:dyDescent="0.35">
      <c r="A1" s="11"/>
      <c r="B1" s="11"/>
      <c r="I1" s="340" t="s">
        <v>24</v>
      </c>
      <c r="J1" s="340"/>
      <c r="K1" s="351" t="s">
        <v>1214</v>
      </c>
      <c r="L1" s="352"/>
      <c r="M1" s="326"/>
      <c r="N1" s="326"/>
      <c r="O1" s="326"/>
    </row>
    <row r="2" spans="1:18" s="5" customFormat="1" x14ac:dyDescent="0.35">
      <c r="A2" s="11"/>
      <c r="B2" s="11"/>
      <c r="I2" s="332"/>
      <c r="J2" s="332"/>
      <c r="K2" s="348"/>
      <c r="L2" s="349"/>
      <c r="M2" s="350"/>
      <c r="N2" s="350"/>
      <c r="O2" s="350"/>
    </row>
    <row r="3" spans="1:18" s="5" customFormat="1" x14ac:dyDescent="0.35">
      <c r="A3" s="11"/>
      <c r="I3" s="347"/>
      <c r="J3" s="347"/>
      <c r="K3" s="348"/>
      <c r="L3" s="349"/>
      <c r="M3" s="350"/>
      <c r="N3" s="350"/>
      <c r="O3" s="350"/>
    </row>
    <row r="4" spans="1:18" s="5" customFormat="1" x14ac:dyDescent="0.35">
      <c r="A4" s="11"/>
      <c r="C4" s="11"/>
      <c r="D4" s="11"/>
      <c r="E4" s="11"/>
      <c r="F4" s="11"/>
      <c r="G4" s="21"/>
      <c r="H4" s="21"/>
      <c r="I4" s="347"/>
      <c r="J4" s="347"/>
      <c r="K4" s="348"/>
      <c r="L4" s="349"/>
      <c r="M4" s="350"/>
      <c r="N4" s="350"/>
      <c r="O4" s="350"/>
    </row>
    <row r="5" spans="1:18" s="5" customFormat="1" x14ac:dyDescent="0.35">
      <c r="A5" s="4"/>
      <c r="C5" s="4"/>
      <c r="D5" s="4"/>
      <c r="E5" s="4"/>
      <c r="F5" s="4"/>
      <c r="G5" s="18"/>
      <c r="H5" s="18"/>
      <c r="I5" s="347"/>
      <c r="J5" s="347"/>
      <c r="K5" s="348"/>
      <c r="L5" s="349"/>
      <c r="M5" s="350"/>
      <c r="N5" s="350"/>
      <c r="O5" s="350"/>
      <c r="P5" s="14"/>
      <c r="Q5" s="14"/>
    </row>
    <row r="6" spans="1:18" s="5" customFormat="1" ht="12.75" customHeight="1" x14ac:dyDescent="0.35">
      <c r="A6" s="6"/>
      <c r="B6" s="6"/>
      <c r="C6" s="6"/>
      <c r="D6" s="6"/>
      <c r="E6" s="6"/>
      <c r="F6" s="6"/>
      <c r="G6" s="19"/>
      <c r="H6" s="19"/>
      <c r="I6" s="332" t="str">
        <f>'So Kondition 18'!F30</f>
        <v>MOTO</v>
      </c>
      <c r="J6" s="332"/>
      <c r="K6" s="344">
        <f>'So Kondition 18'!G30</f>
        <v>0.42</v>
      </c>
      <c r="L6" s="345"/>
      <c r="M6" s="346"/>
      <c r="N6" s="346"/>
      <c r="O6" s="346"/>
      <c r="P6" s="142"/>
      <c r="Q6" s="13"/>
    </row>
    <row r="7" spans="1:18" s="5" customFormat="1" ht="12.75" customHeight="1" x14ac:dyDescent="0.35">
      <c r="A7" s="6"/>
      <c r="B7" s="6"/>
      <c r="C7" s="6"/>
      <c r="D7" s="6"/>
      <c r="E7" s="6"/>
      <c r="F7" s="6"/>
      <c r="G7" s="19"/>
      <c r="H7" s="19"/>
      <c r="I7" s="332"/>
      <c r="J7" s="332"/>
      <c r="K7" s="344"/>
      <c r="L7" s="345"/>
      <c r="M7" s="346"/>
      <c r="N7" s="346"/>
      <c r="O7" s="346"/>
      <c r="P7" s="142"/>
      <c r="Q7" s="13"/>
    </row>
    <row r="8" spans="1:18" s="5" customFormat="1" ht="12.75" customHeight="1" x14ac:dyDescent="0.35">
      <c r="A8" s="6"/>
      <c r="B8" s="6"/>
      <c r="C8" s="6"/>
      <c r="D8" s="6"/>
      <c r="E8" s="6"/>
      <c r="F8" s="6"/>
      <c r="G8" s="19"/>
      <c r="H8" s="19"/>
      <c r="I8" s="332" t="s">
        <v>253</v>
      </c>
      <c r="J8" s="332"/>
      <c r="K8" s="344">
        <f>'So Kondition 18'!H30</f>
        <v>0</v>
      </c>
      <c r="L8" s="345"/>
      <c r="M8" s="346"/>
      <c r="N8" s="346"/>
      <c r="O8" s="346"/>
      <c r="P8" s="142"/>
      <c r="Q8" s="13"/>
    </row>
    <row r="9" spans="1:18" s="5" customFormat="1" ht="12.75" customHeight="1" x14ac:dyDescent="0.35">
      <c r="A9" s="6"/>
      <c r="B9" s="6"/>
      <c r="C9" s="6"/>
      <c r="D9" s="6"/>
      <c r="E9" s="6"/>
      <c r="F9" s="6"/>
      <c r="G9" s="19"/>
      <c r="H9" s="19"/>
      <c r="I9" s="332" t="s">
        <v>1</v>
      </c>
      <c r="J9" s="332"/>
      <c r="K9" s="344">
        <f>'So Kondition 18'!R27</f>
        <v>0.03</v>
      </c>
      <c r="L9" s="345"/>
      <c r="M9" s="346"/>
      <c r="N9" s="346"/>
      <c r="O9" s="346"/>
      <c r="P9" s="142"/>
      <c r="Q9" s="13"/>
    </row>
    <row r="10" spans="1:18" s="3" customFormat="1" outlineLevel="1" x14ac:dyDescent="0.35">
      <c r="A10" s="7"/>
      <c r="B10" s="7"/>
      <c r="C10" s="7"/>
      <c r="D10" s="7"/>
      <c r="E10" s="7"/>
      <c r="F10" s="7"/>
      <c r="G10" s="20"/>
      <c r="H10" s="20"/>
      <c r="I10" s="332" t="s">
        <v>223</v>
      </c>
      <c r="J10" s="332"/>
      <c r="K10" s="344">
        <f>'So Kondition 18'!T35</f>
        <v>0</v>
      </c>
      <c r="L10" s="345"/>
      <c r="M10" s="346"/>
      <c r="N10" s="346"/>
      <c r="O10" s="346"/>
      <c r="P10" s="14"/>
      <c r="Q10" s="15"/>
    </row>
    <row r="11" spans="1:18" s="3" customFormat="1" ht="13" customHeight="1" x14ac:dyDescent="0.3">
      <c r="B11" s="335" t="str">
        <f>'So Kondition 18'!F6</f>
        <v>RETAILER PLUS LARGE STG</v>
      </c>
      <c r="C11" s="336"/>
      <c r="D11" s="336"/>
      <c r="E11" s="336"/>
      <c r="F11" s="336"/>
      <c r="Q11" s="14"/>
      <c r="R11" s="15"/>
    </row>
    <row r="12" spans="1:18" s="3" customFormat="1" ht="13.5" customHeight="1" x14ac:dyDescent="0.3">
      <c r="B12" s="336"/>
      <c r="C12" s="336"/>
      <c r="D12" s="336"/>
      <c r="E12" s="336"/>
      <c r="F12" s="336"/>
      <c r="G12" s="3" t="s">
        <v>1220</v>
      </c>
      <c r="H12" s="172"/>
      <c r="I12" s="171"/>
      <c r="J12" s="171"/>
      <c r="K12" s="171"/>
      <c r="Q12" s="14"/>
      <c r="R12" s="16"/>
    </row>
    <row r="13" spans="1:18" s="3" customFormat="1" ht="14.5" customHeight="1" x14ac:dyDescent="0.35">
      <c r="A13" s="197" t="s">
        <v>111</v>
      </c>
      <c r="B13" s="337">
        <f>'So Kondition 18'!E6</f>
        <v>5452</v>
      </c>
      <c r="C13" s="326"/>
      <c r="D13" s="326"/>
      <c r="E13" s="326"/>
      <c r="F13" s="326"/>
      <c r="G13" s="198" t="s">
        <v>91</v>
      </c>
      <c r="H13" s="171"/>
      <c r="I13" s="338" t="s">
        <v>1229</v>
      </c>
      <c r="J13" s="339"/>
      <c r="K13" s="339"/>
      <c r="Q13" s="14"/>
      <c r="R13" s="17"/>
    </row>
    <row r="14" spans="1:18" s="3" customFormat="1" ht="14.5" customHeight="1" x14ac:dyDescent="0.35">
      <c r="A14" s="199" t="s">
        <v>26</v>
      </c>
      <c r="B14" s="337" t="str">
        <f>'So Kondition 18'!E8</f>
        <v xml:space="preserve">KIKI PNEUS </v>
      </c>
      <c r="C14" s="326"/>
      <c r="D14" s="326"/>
      <c r="E14" s="326"/>
      <c r="F14" s="326"/>
      <c r="G14" s="200">
        <f>SUM(O19:O279)</f>
        <v>0</v>
      </c>
      <c r="H14" s="171"/>
      <c r="I14" s="339"/>
      <c r="J14" s="339"/>
      <c r="K14" s="339"/>
      <c r="Q14" s="14"/>
      <c r="R14" s="17"/>
    </row>
    <row r="15" spans="1:18" s="3" customFormat="1" ht="14.5" customHeight="1" x14ac:dyDescent="0.35">
      <c r="A15" s="197" t="s">
        <v>10</v>
      </c>
      <c r="B15" s="331" t="str">
        <f>'So Kondition 18'!E11</f>
        <v>1400 YVERDON-LES-BAINS</v>
      </c>
      <c r="C15" s="326"/>
      <c r="D15" s="326"/>
      <c r="E15" s="326"/>
      <c r="F15" s="326"/>
      <c r="G15" s="326"/>
      <c r="I15" s="339"/>
      <c r="J15" s="339"/>
      <c r="K15" s="339"/>
      <c r="L15" s="146"/>
      <c r="M15" s="146"/>
      <c r="N15" s="2"/>
      <c r="O15" s="2"/>
      <c r="P15" s="12"/>
    </row>
    <row r="16" spans="1:18" s="3" customFormat="1" ht="14.5" customHeight="1" x14ac:dyDescent="0.25">
      <c r="A16" s="23"/>
      <c r="B16" s="23"/>
      <c r="C16" s="35"/>
      <c r="D16" s="35"/>
      <c r="E16" s="35"/>
      <c r="F16" s="35"/>
      <c r="G16" s="35"/>
      <c r="H16" s="35"/>
      <c r="I16" s="143"/>
      <c r="J16" s="144"/>
      <c r="K16" s="27"/>
      <c r="L16" s="2"/>
      <c r="M16" s="2"/>
      <c r="N16" s="2"/>
      <c r="O16" s="12"/>
    </row>
    <row r="17" spans="1:19" s="3" customFormat="1" ht="14.5" customHeight="1" x14ac:dyDescent="0.25">
      <c r="A17" s="214" t="s">
        <v>109</v>
      </c>
      <c r="B17" s="214" t="s">
        <v>27</v>
      </c>
      <c r="C17" s="214" t="s">
        <v>28</v>
      </c>
      <c r="D17" s="214" t="s">
        <v>29</v>
      </c>
      <c r="E17" s="214" t="s">
        <v>569</v>
      </c>
      <c r="F17" s="214" t="s">
        <v>541</v>
      </c>
      <c r="G17" s="214" t="s">
        <v>110</v>
      </c>
      <c r="H17" s="214" t="s">
        <v>273</v>
      </c>
      <c r="I17" s="215" t="s">
        <v>30</v>
      </c>
      <c r="J17" s="216" t="s">
        <v>31</v>
      </c>
      <c r="K17" s="217" t="s">
        <v>1</v>
      </c>
      <c r="L17" s="217" t="s">
        <v>955</v>
      </c>
      <c r="M17" s="217" t="s">
        <v>1</v>
      </c>
      <c r="N17" s="217" t="s">
        <v>223</v>
      </c>
      <c r="O17" s="218" t="s">
        <v>32</v>
      </c>
    </row>
    <row r="18" spans="1:19" s="3" customFormat="1" ht="14.5" customHeight="1" x14ac:dyDescent="0.3">
      <c r="A18" s="223"/>
      <c r="B18" s="224"/>
      <c r="C18" s="224"/>
      <c r="D18" s="224"/>
      <c r="E18" s="224"/>
      <c r="F18" s="224"/>
      <c r="G18" s="225"/>
      <c r="H18" s="224"/>
      <c r="I18" s="224"/>
      <c r="J18" s="224"/>
      <c r="K18" s="224"/>
      <c r="L18" s="224"/>
      <c r="M18" s="224"/>
      <c r="N18" s="224"/>
      <c r="O18" s="224"/>
      <c r="Q18" s="234"/>
    </row>
    <row r="19" spans="1:19" s="3" customFormat="1" ht="14.5" customHeight="1" x14ac:dyDescent="0.25">
      <c r="A19" s="219" t="s">
        <v>100</v>
      </c>
      <c r="B19" s="220">
        <v>4500011</v>
      </c>
      <c r="C19" s="221" t="s">
        <v>274</v>
      </c>
      <c r="D19" s="220" t="s">
        <v>420</v>
      </c>
      <c r="E19" s="220" t="s">
        <v>542</v>
      </c>
      <c r="F19" s="220" t="s">
        <v>205</v>
      </c>
      <c r="G19" s="220" t="s">
        <v>544</v>
      </c>
      <c r="H19" s="220">
        <v>64</v>
      </c>
      <c r="I19" s="222">
        <v>158</v>
      </c>
      <c r="J19" s="221">
        <f>I19*(1-$K$6)</f>
        <v>91.640000000000015</v>
      </c>
      <c r="K19" s="221">
        <f>J19*(1-$K$9)</f>
        <v>88.890800000000013</v>
      </c>
      <c r="L19" s="221">
        <f>J19*(1-$K$8)</f>
        <v>91.640000000000015</v>
      </c>
      <c r="M19" s="221">
        <f>L19*(1-$K$9)</f>
        <v>88.890800000000013</v>
      </c>
      <c r="N19" s="221">
        <f>M19*(1-$K$10)</f>
        <v>88.890800000000013</v>
      </c>
      <c r="O19" s="220"/>
      <c r="P19" s="8"/>
      <c r="R19" s="9"/>
      <c r="S19" s="10"/>
    </row>
    <row r="20" spans="1:19" ht="14.5" customHeight="1" x14ac:dyDescent="0.35">
      <c r="A20" s="213" t="s">
        <v>100</v>
      </c>
      <c r="B20" s="25">
        <v>4500013</v>
      </c>
      <c r="C20" s="24" t="s">
        <v>274</v>
      </c>
      <c r="D20" s="25" t="s">
        <v>420</v>
      </c>
      <c r="E20" s="25" t="s">
        <v>542</v>
      </c>
      <c r="F20" s="25" t="s">
        <v>205</v>
      </c>
      <c r="G20" s="25" t="s">
        <v>545</v>
      </c>
      <c r="H20" s="25"/>
      <c r="I20" s="26">
        <v>158</v>
      </c>
      <c r="J20" s="24">
        <f t="shared" ref="J20:J28" si="0">I20*(1-$K$6)</f>
        <v>91.640000000000015</v>
      </c>
      <c r="K20" s="24">
        <f>J20*(1-$K$9)</f>
        <v>88.890800000000013</v>
      </c>
      <c r="L20" s="24">
        <f t="shared" ref="L20:L83" si="1">J20*(1-$K$8)</f>
        <v>91.640000000000015</v>
      </c>
      <c r="M20" s="24">
        <f t="shared" ref="M20:M83" si="2">L20*(1-$K$9)</f>
        <v>88.890800000000013</v>
      </c>
      <c r="N20" s="24">
        <f t="shared" ref="N20:N83" si="3">M20*(1-$K$10)</f>
        <v>88.890800000000013</v>
      </c>
      <c r="O20" s="25"/>
    </row>
    <row r="21" spans="1:19" ht="14.5" customHeight="1" x14ac:dyDescent="0.35">
      <c r="A21" s="223"/>
      <c r="B21" s="224"/>
      <c r="C21" s="224"/>
      <c r="D21" s="224"/>
      <c r="E21" s="224"/>
      <c r="F21" s="224"/>
      <c r="G21" s="225"/>
      <c r="H21" s="224"/>
      <c r="I21" s="224"/>
      <c r="J21" s="224"/>
      <c r="K21" s="224"/>
      <c r="L21" s="224"/>
      <c r="M21" s="224"/>
      <c r="N21" s="224"/>
      <c r="O21" s="224"/>
    </row>
    <row r="22" spans="1:19" ht="14.5" customHeight="1" x14ac:dyDescent="0.35">
      <c r="A22" s="213" t="s">
        <v>100</v>
      </c>
      <c r="B22" s="25">
        <v>4510013</v>
      </c>
      <c r="C22" s="24" t="s">
        <v>275</v>
      </c>
      <c r="D22" s="25" t="s">
        <v>421</v>
      </c>
      <c r="E22" s="25" t="s">
        <v>542</v>
      </c>
      <c r="F22" s="25" t="s">
        <v>208</v>
      </c>
      <c r="G22" s="25" t="s">
        <v>544</v>
      </c>
      <c r="H22" s="25"/>
      <c r="I22" s="26">
        <v>195</v>
      </c>
      <c r="J22" s="24">
        <f t="shared" si="0"/>
        <v>113.10000000000001</v>
      </c>
      <c r="K22" s="24">
        <f t="shared" ref="K22:K29" si="4">J22*(1-$K$9)</f>
        <v>109.70700000000001</v>
      </c>
      <c r="L22" s="24">
        <f t="shared" si="1"/>
        <v>113.10000000000001</v>
      </c>
      <c r="M22" s="24">
        <f t="shared" si="2"/>
        <v>109.70700000000001</v>
      </c>
      <c r="N22" s="24">
        <f t="shared" si="3"/>
        <v>109.70700000000001</v>
      </c>
      <c r="O22" s="25"/>
    </row>
    <row r="23" spans="1:19" ht="14.5" customHeight="1" x14ac:dyDescent="0.35">
      <c r="A23" s="213" t="s">
        <v>100</v>
      </c>
      <c r="B23" s="25">
        <v>4510016</v>
      </c>
      <c r="C23" s="24" t="s">
        <v>275</v>
      </c>
      <c r="D23" s="25" t="s">
        <v>421</v>
      </c>
      <c r="E23" s="25" t="s">
        <v>542</v>
      </c>
      <c r="F23" s="25" t="s">
        <v>208</v>
      </c>
      <c r="G23" s="25" t="s">
        <v>546</v>
      </c>
      <c r="H23" s="25"/>
      <c r="I23" s="26">
        <v>195</v>
      </c>
      <c r="J23" s="24">
        <f t="shared" si="0"/>
        <v>113.10000000000001</v>
      </c>
      <c r="K23" s="24">
        <f t="shared" si="4"/>
        <v>109.70700000000001</v>
      </c>
      <c r="L23" s="24">
        <f t="shared" si="1"/>
        <v>113.10000000000001</v>
      </c>
      <c r="M23" s="24">
        <f t="shared" si="2"/>
        <v>109.70700000000001</v>
      </c>
      <c r="N23" s="24">
        <f t="shared" si="3"/>
        <v>109.70700000000001</v>
      </c>
      <c r="O23" s="25"/>
    </row>
    <row r="24" spans="1:19" ht="14.5" customHeight="1" x14ac:dyDescent="0.35">
      <c r="A24" s="213" t="s">
        <v>100</v>
      </c>
      <c r="B24" s="25">
        <v>4510011</v>
      </c>
      <c r="C24" s="24" t="s">
        <v>276</v>
      </c>
      <c r="D24" s="25" t="s">
        <v>422</v>
      </c>
      <c r="E24" s="25" t="s">
        <v>542</v>
      </c>
      <c r="F24" s="25" t="s">
        <v>208</v>
      </c>
      <c r="G24" s="25" t="s">
        <v>544</v>
      </c>
      <c r="H24" s="25"/>
      <c r="I24" s="26">
        <v>218</v>
      </c>
      <c r="J24" s="24">
        <f t="shared" si="0"/>
        <v>126.44000000000001</v>
      </c>
      <c r="K24" s="24">
        <f t="shared" si="4"/>
        <v>122.64680000000001</v>
      </c>
      <c r="L24" s="24">
        <f t="shared" si="1"/>
        <v>126.44000000000001</v>
      </c>
      <c r="M24" s="24">
        <f t="shared" si="2"/>
        <v>122.64680000000001</v>
      </c>
      <c r="N24" s="24">
        <f t="shared" si="3"/>
        <v>122.64680000000001</v>
      </c>
      <c r="O24" s="25"/>
    </row>
    <row r="25" spans="1:19" x14ac:dyDescent="0.35">
      <c r="A25" s="213" t="s">
        <v>100</v>
      </c>
      <c r="B25" s="25">
        <v>4510017</v>
      </c>
      <c r="C25" s="24" t="s">
        <v>276</v>
      </c>
      <c r="D25" s="25" t="s">
        <v>422</v>
      </c>
      <c r="E25" s="25" t="s">
        <v>542</v>
      </c>
      <c r="F25" s="25" t="s">
        <v>208</v>
      </c>
      <c r="G25" s="25" t="s">
        <v>546</v>
      </c>
      <c r="H25" s="25"/>
      <c r="I25" s="26">
        <v>218</v>
      </c>
      <c r="J25" s="24">
        <f t="shared" si="0"/>
        <v>126.44000000000001</v>
      </c>
      <c r="K25" s="24">
        <f t="shared" si="4"/>
        <v>122.64680000000001</v>
      </c>
      <c r="L25" s="24">
        <f t="shared" si="1"/>
        <v>126.44000000000001</v>
      </c>
      <c r="M25" s="24">
        <f t="shared" si="2"/>
        <v>122.64680000000001</v>
      </c>
      <c r="N25" s="24">
        <f t="shared" si="3"/>
        <v>122.64680000000001</v>
      </c>
      <c r="O25" s="25"/>
    </row>
    <row r="26" spans="1:19" x14ac:dyDescent="0.35">
      <c r="A26" s="213" t="s">
        <v>100</v>
      </c>
      <c r="B26" s="25">
        <v>4510014</v>
      </c>
      <c r="C26" s="24" t="s">
        <v>277</v>
      </c>
      <c r="D26" s="25" t="s">
        <v>423</v>
      </c>
      <c r="E26" s="25" t="s">
        <v>542</v>
      </c>
      <c r="F26" s="25" t="s">
        <v>208</v>
      </c>
      <c r="G26" s="25" t="s">
        <v>546</v>
      </c>
      <c r="H26" s="25"/>
      <c r="I26" s="26">
        <v>222</v>
      </c>
      <c r="J26" s="24">
        <f t="shared" si="0"/>
        <v>128.76000000000002</v>
      </c>
      <c r="K26" s="24">
        <f t="shared" si="4"/>
        <v>124.89720000000001</v>
      </c>
      <c r="L26" s="24">
        <f t="shared" si="1"/>
        <v>128.76000000000002</v>
      </c>
      <c r="M26" s="24">
        <f t="shared" si="2"/>
        <v>124.89720000000001</v>
      </c>
      <c r="N26" s="24">
        <f t="shared" si="3"/>
        <v>124.89720000000001</v>
      </c>
      <c r="O26" s="25"/>
    </row>
    <row r="27" spans="1:19" ht="14.5" customHeight="1" x14ac:dyDescent="0.35">
      <c r="A27" s="213" t="s">
        <v>100</v>
      </c>
      <c r="B27" s="25">
        <v>4510018</v>
      </c>
      <c r="C27" s="24" t="s">
        <v>277</v>
      </c>
      <c r="D27" s="25" t="s">
        <v>423</v>
      </c>
      <c r="E27" s="25" t="s">
        <v>542</v>
      </c>
      <c r="F27" s="25" t="s">
        <v>208</v>
      </c>
      <c r="G27" s="25" t="s">
        <v>544</v>
      </c>
      <c r="H27" s="25"/>
      <c r="I27" s="26">
        <v>222</v>
      </c>
      <c r="J27" s="24">
        <f t="shared" si="0"/>
        <v>128.76000000000002</v>
      </c>
      <c r="K27" s="24">
        <f t="shared" si="4"/>
        <v>124.89720000000001</v>
      </c>
      <c r="L27" s="24">
        <f t="shared" si="1"/>
        <v>128.76000000000002</v>
      </c>
      <c r="M27" s="24">
        <f t="shared" si="2"/>
        <v>124.89720000000001</v>
      </c>
      <c r="N27" s="24">
        <f t="shared" si="3"/>
        <v>124.89720000000001</v>
      </c>
      <c r="O27" s="25"/>
    </row>
    <row r="28" spans="1:19" x14ac:dyDescent="0.35">
      <c r="A28" s="213" t="s">
        <v>100</v>
      </c>
      <c r="B28" s="25">
        <v>4510012</v>
      </c>
      <c r="C28" s="24" t="s">
        <v>278</v>
      </c>
      <c r="D28" s="25" t="s">
        <v>423</v>
      </c>
      <c r="E28" s="25" t="s">
        <v>542</v>
      </c>
      <c r="F28" s="25" t="s">
        <v>208</v>
      </c>
      <c r="G28" s="25" t="s">
        <v>546</v>
      </c>
      <c r="H28" s="25"/>
      <c r="I28" s="26">
        <v>222</v>
      </c>
      <c r="J28" s="24">
        <f t="shared" si="0"/>
        <v>128.76000000000002</v>
      </c>
      <c r="K28" s="24">
        <f t="shared" si="4"/>
        <v>124.89720000000001</v>
      </c>
      <c r="L28" s="24">
        <f t="shared" si="1"/>
        <v>128.76000000000002</v>
      </c>
      <c r="M28" s="24">
        <f t="shared" si="2"/>
        <v>124.89720000000001</v>
      </c>
      <c r="N28" s="24">
        <f t="shared" si="3"/>
        <v>124.89720000000001</v>
      </c>
      <c r="O28" s="25"/>
    </row>
    <row r="29" spans="1:19" x14ac:dyDescent="0.35">
      <c r="A29" s="213" t="s">
        <v>100</v>
      </c>
      <c r="B29" s="25">
        <v>4510019</v>
      </c>
      <c r="C29" s="24" t="s">
        <v>278</v>
      </c>
      <c r="D29" s="25" t="s">
        <v>423</v>
      </c>
      <c r="E29" s="25" t="s">
        <v>542</v>
      </c>
      <c r="F29" s="25" t="s">
        <v>208</v>
      </c>
      <c r="G29" s="25" t="s">
        <v>544</v>
      </c>
      <c r="H29" s="25"/>
      <c r="I29" s="26">
        <v>222</v>
      </c>
      <c r="J29" s="24">
        <f>I29*(1-$K$6)</f>
        <v>128.76000000000002</v>
      </c>
      <c r="K29" s="24">
        <f t="shared" si="4"/>
        <v>124.89720000000001</v>
      </c>
      <c r="L29" s="24">
        <f t="shared" si="1"/>
        <v>128.76000000000002</v>
      </c>
      <c r="M29" s="24">
        <f t="shared" si="2"/>
        <v>124.89720000000001</v>
      </c>
      <c r="N29" s="24">
        <f t="shared" si="3"/>
        <v>124.89720000000001</v>
      </c>
      <c r="O29" s="25"/>
    </row>
    <row r="30" spans="1:19" x14ac:dyDescent="0.35">
      <c r="A30" s="223"/>
      <c r="B30" s="224"/>
      <c r="C30" s="224"/>
      <c r="D30" s="224"/>
      <c r="E30" s="224"/>
      <c r="F30" s="224"/>
      <c r="G30" s="225"/>
      <c r="H30" s="224"/>
      <c r="I30" s="224"/>
      <c r="J30" s="224"/>
      <c r="K30" s="224"/>
      <c r="L30" s="224"/>
      <c r="M30" s="224"/>
      <c r="N30" s="224"/>
      <c r="O30" s="224"/>
    </row>
    <row r="31" spans="1:19" x14ac:dyDescent="0.35">
      <c r="A31" s="213" t="s">
        <v>100</v>
      </c>
      <c r="B31" s="25">
        <v>4520012</v>
      </c>
      <c r="C31" s="24" t="s">
        <v>279</v>
      </c>
      <c r="D31" s="25" t="s">
        <v>424</v>
      </c>
      <c r="E31" s="25" t="s">
        <v>542</v>
      </c>
      <c r="F31" s="25" t="s">
        <v>205</v>
      </c>
      <c r="G31" s="25" t="s">
        <v>547</v>
      </c>
      <c r="H31" s="25"/>
      <c r="I31" s="26">
        <v>132</v>
      </c>
      <c r="J31" s="145">
        <v>55</v>
      </c>
      <c r="K31" s="24">
        <f>J31*(1-$K$9)</f>
        <v>53.35</v>
      </c>
      <c r="L31" s="24">
        <f>J31</f>
        <v>55</v>
      </c>
      <c r="M31" s="24">
        <f t="shared" si="2"/>
        <v>53.35</v>
      </c>
      <c r="N31" s="24">
        <f t="shared" si="3"/>
        <v>53.35</v>
      </c>
      <c r="O31" s="25"/>
    </row>
    <row r="32" spans="1:19" x14ac:dyDescent="0.35">
      <c r="A32" s="213" t="s">
        <v>100</v>
      </c>
      <c r="B32" s="25">
        <v>4520013</v>
      </c>
      <c r="C32" s="24" t="s">
        <v>274</v>
      </c>
      <c r="D32" s="25" t="s">
        <v>420</v>
      </c>
      <c r="E32" s="25" t="s">
        <v>542</v>
      </c>
      <c r="F32" s="25" t="s">
        <v>205</v>
      </c>
      <c r="G32" s="25" t="s">
        <v>547</v>
      </c>
      <c r="H32" s="25"/>
      <c r="I32" s="26">
        <v>140</v>
      </c>
      <c r="J32" s="145">
        <v>55</v>
      </c>
      <c r="K32" s="24">
        <f>J32*(1-$K$9)</f>
        <v>53.35</v>
      </c>
      <c r="L32" s="24">
        <f t="shared" ref="L32:L40" si="5">J32</f>
        <v>55</v>
      </c>
      <c r="M32" s="24">
        <f t="shared" si="2"/>
        <v>53.35</v>
      </c>
      <c r="N32" s="24">
        <f t="shared" si="3"/>
        <v>53.35</v>
      </c>
      <c r="O32" s="25"/>
    </row>
    <row r="33" spans="1:15" x14ac:dyDescent="0.35">
      <c r="A33" s="213" t="s">
        <v>100</v>
      </c>
      <c r="B33" s="25">
        <v>4520014</v>
      </c>
      <c r="C33" s="24" t="s">
        <v>280</v>
      </c>
      <c r="D33" s="25" t="s">
        <v>425</v>
      </c>
      <c r="E33" s="25" t="s">
        <v>542</v>
      </c>
      <c r="F33" s="25" t="s">
        <v>205</v>
      </c>
      <c r="G33" s="25" t="s">
        <v>547</v>
      </c>
      <c r="H33" s="25"/>
      <c r="I33" s="26">
        <v>133</v>
      </c>
      <c r="J33" s="145">
        <v>55</v>
      </c>
      <c r="K33" s="24">
        <f>J33*(1-$K$9)</f>
        <v>53.35</v>
      </c>
      <c r="L33" s="24">
        <f t="shared" si="5"/>
        <v>55</v>
      </c>
      <c r="M33" s="24">
        <f t="shared" si="2"/>
        <v>53.35</v>
      </c>
      <c r="N33" s="24">
        <f t="shared" si="3"/>
        <v>53.35</v>
      </c>
      <c r="O33" s="25"/>
    </row>
    <row r="34" spans="1:15" x14ac:dyDescent="0.35">
      <c r="A34" s="223"/>
      <c r="B34" s="224"/>
      <c r="C34" s="224"/>
      <c r="D34" s="224"/>
      <c r="E34" s="224"/>
      <c r="F34" s="224"/>
      <c r="G34" s="225"/>
      <c r="H34" s="224"/>
      <c r="I34" s="224"/>
      <c r="J34" s="224"/>
      <c r="K34" s="224"/>
      <c r="L34" s="224"/>
      <c r="M34" s="224"/>
      <c r="N34" s="224"/>
      <c r="O34" s="224"/>
    </row>
    <row r="35" spans="1:15" x14ac:dyDescent="0.35">
      <c r="A35" s="213" t="s">
        <v>100</v>
      </c>
      <c r="B35" s="25">
        <v>4530011</v>
      </c>
      <c r="C35" s="24" t="s">
        <v>281</v>
      </c>
      <c r="D35" s="25" t="s">
        <v>426</v>
      </c>
      <c r="E35" s="25" t="s">
        <v>542</v>
      </c>
      <c r="F35" s="25" t="s">
        <v>208</v>
      </c>
      <c r="G35" s="25" t="s">
        <v>548</v>
      </c>
      <c r="H35" s="25"/>
      <c r="I35" s="26">
        <v>164</v>
      </c>
      <c r="J35" s="145">
        <v>75</v>
      </c>
      <c r="K35" s="24">
        <f t="shared" ref="K35:K40" si="6">J35*(1-$K$9)</f>
        <v>72.75</v>
      </c>
      <c r="L35" s="24">
        <f t="shared" si="5"/>
        <v>75</v>
      </c>
      <c r="M35" s="24">
        <f t="shared" si="2"/>
        <v>72.75</v>
      </c>
      <c r="N35" s="24">
        <f t="shared" si="3"/>
        <v>72.75</v>
      </c>
      <c r="O35" s="25"/>
    </row>
    <row r="36" spans="1:15" x14ac:dyDescent="0.35">
      <c r="A36" s="213" t="s">
        <v>100</v>
      </c>
      <c r="B36" s="25">
        <v>4530012</v>
      </c>
      <c r="C36" s="24" t="s">
        <v>275</v>
      </c>
      <c r="D36" s="25" t="s">
        <v>421</v>
      </c>
      <c r="E36" s="25" t="s">
        <v>542</v>
      </c>
      <c r="F36" s="25" t="s">
        <v>208</v>
      </c>
      <c r="G36" s="25" t="s">
        <v>548</v>
      </c>
      <c r="H36" s="25"/>
      <c r="I36" s="26">
        <v>171</v>
      </c>
      <c r="J36" s="145">
        <v>75</v>
      </c>
      <c r="K36" s="24">
        <f t="shared" si="6"/>
        <v>72.75</v>
      </c>
      <c r="L36" s="24">
        <f t="shared" si="5"/>
        <v>75</v>
      </c>
      <c r="M36" s="24">
        <f t="shared" si="2"/>
        <v>72.75</v>
      </c>
      <c r="N36" s="24">
        <f t="shared" si="3"/>
        <v>72.75</v>
      </c>
      <c r="O36" s="25"/>
    </row>
    <row r="37" spans="1:15" x14ac:dyDescent="0.35">
      <c r="A37" s="213" t="s">
        <v>100</v>
      </c>
      <c r="B37" s="25">
        <v>4530014</v>
      </c>
      <c r="C37" s="24" t="s">
        <v>276</v>
      </c>
      <c r="D37" s="25" t="s">
        <v>422</v>
      </c>
      <c r="E37" s="25" t="s">
        <v>542</v>
      </c>
      <c r="F37" s="25" t="s">
        <v>208</v>
      </c>
      <c r="G37" s="25" t="s">
        <v>548</v>
      </c>
      <c r="H37" s="25"/>
      <c r="I37" s="26">
        <v>183</v>
      </c>
      <c r="J37" s="145">
        <v>75</v>
      </c>
      <c r="K37" s="24">
        <f t="shared" si="6"/>
        <v>72.75</v>
      </c>
      <c r="L37" s="24">
        <f t="shared" si="5"/>
        <v>75</v>
      </c>
      <c r="M37" s="24">
        <f t="shared" si="2"/>
        <v>72.75</v>
      </c>
      <c r="N37" s="24">
        <f t="shared" si="3"/>
        <v>72.75</v>
      </c>
      <c r="O37" s="25"/>
    </row>
    <row r="38" spans="1:15" x14ac:dyDescent="0.35">
      <c r="A38" s="213" t="s">
        <v>100</v>
      </c>
      <c r="B38" s="25">
        <v>4530015</v>
      </c>
      <c r="C38" s="24" t="s">
        <v>282</v>
      </c>
      <c r="D38" s="25" t="s">
        <v>422</v>
      </c>
      <c r="E38" s="25" t="s">
        <v>542</v>
      </c>
      <c r="F38" s="25" t="s">
        <v>208</v>
      </c>
      <c r="G38" s="25" t="s">
        <v>548</v>
      </c>
      <c r="H38" s="25"/>
      <c r="I38" s="26">
        <v>189</v>
      </c>
      <c r="J38" s="145">
        <v>75</v>
      </c>
      <c r="K38" s="24">
        <f t="shared" si="6"/>
        <v>72.75</v>
      </c>
      <c r="L38" s="24">
        <f t="shared" si="5"/>
        <v>75</v>
      </c>
      <c r="M38" s="24">
        <f t="shared" si="2"/>
        <v>72.75</v>
      </c>
      <c r="N38" s="24">
        <f t="shared" si="3"/>
        <v>72.75</v>
      </c>
      <c r="O38" s="25"/>
    </row>
    <row r="39" spans="1:15" x14ac:dyDescent="0.35">
      <c r="A39" s="213" t="s">
        <v>100</v>
      </c>
      <c r="B39" s="25">
        <v>4530016</v>
      </c>
      <c r="C39" s="24" t="s">
        <v>278</v>
      </c>
      <c r="D39" s="25" t="s">
        <v>423</v>
      </c>
      <c r="E39" s="25" t="s">
        <v>542</v>
      </c>
      <c r="F39" s="25" t="s">
        <v>208</v>
      </c>
      <c r="G39" s="25" t="s">
        <v>548</v>
      </c>
      <c r="H39" s="25"/>
      <c r="I39" s="26">
        <v>194</v>
      </c>
      <c r="J39" s="145">
        <v>75</v>
      </c>
      <c r="K39" s="24">
        <f t="shared" si="6"/>
        <v>72.75</v>
      </c>
      <c r="L39" s="24">
        <f t="shared" si="5"/>
        <v>75</v>
      </c>
      <c r="M39" s="24">
        <f t="shared" si="2"/>
        <v>72.75</v>
      </c>
      <c r="N39" s="24">
        <f t="shared" si="3"/>
        <v>72.75</v>
      </c>
      <c r="O39" s="25"/>
    </row>
    <row r="40" spans="1:15" x14ac:dyDescent="0.35">
      <c r="A40" s="213" t="s">
        <v>100</v>
      </c>
      <c r="B40" s="25">
        <v>4530017</v>
      </c>
      <c r="C40" s="24" t="s">
        <v>283</v>
      </c>
      <c r="D40" s="25" t="s">
        <v>423</v>
      </c>
      <c r="E40" s="25" t="s">
        <v>542</v>
      </c>
      <c r="F40" s="25" t="s">
        <v>208</v>
      </c>
      <c r="G40" s="25" t="s">
        <v>548</v>
      </c>
      <c r="H40" s="25"/>
      <c r="I40" s="26">
        <v>202</v>
      </c>
      <c r="J40" s="145">
        <v>75</v>
      </c>
      <c r="K40" s="24">
        <f t="shared" si="6"/>
        <v>72.75</v>
      </c>
      <c r="L40" s="24">
        <f t="shared" si="5"/>
        <v>75</v>
      </c>
      <c r="M40" s="24">
        <f t="shared" si="2"/>
        <v>72.75</v>
      </c>
      <c r="N40" s="24">
        <f t="shared" si="3"/>
        <v>72.75</v>
      </c>
      <c r="O40" s="25"/>
    </row>
    <row r="41" spans="1:15" x14ac:dyDescent="0.35">
      <c r="A41" s="223"/>
      <c r="B41" s="224"/>
      <c r="C41" s="224"/>
      <c r="D41" s="224"/>
      <c r="E41" s="224"/>
      <c r="F41" s="224"/>
      <c r="G41" s="225"/>
      <c r="H41" s="224"/>
      <c r="I41" s="224"/>
      <c r="J41" s="224"/>
      <c r="K41" s="224"/>
      <c r="L41" s="224"/>
      <c r="M41" s="224"/>
      <c r="N41" s="224"/>
      <c r="O41" s="224"/>
    </row>
    <row r="42" spans="1:15" x14ac:dyDescent="0.35">
      <c r="A42" s="213" t="s">
        <v>100</v>
      </c>
      <c r="B42" s="25">
        <v>4030020</v>
      </c>
      <c r="C42" s="24" t="s">
        <v>284</v>
      </c>
      <c r="D42" s="25" t="s">
        <v>427</v>
      </c>
      <c r="E42" s="25" t="s">
        <v>542</v>
      </c>
      <c r="F42" s="25" t="s">
        <v>205</v>
      </c>
      <c r="G42" s="25" t="s">
        <v>549</v>
      </c>
      <c r="H42" s="25" t="s">
        <v>112</v>
      </c>
      <c r="I42" s="26">
        <v>128</v>
      </c>
      <c r="J42" s="24">
        <f>I42*(1-$K$6)</f>
        <v>74.240000000000009</v>
      </c>
      <c r="K42" s="24">
        <f t="shared" ref="K42:K49" si="7">J42*(1-$K$9)</f>
        <v>72.012800000000013</v>
      </c>
      <c r="L42" s="24">
        <f t="shared" si="1"/>
        <v>74.240000000000009</v>
      </c>
      <c r="M42" s="24">
        <f t="shared" si="2"/>
        <v>72.012800000000013</v>
      </c>
      <c r="N42" s="24">
        <f t="shared" si="3"/>
        <v>72.012800000000013</v>
      </c>
      <c r="O42" s="25"/>
    </row>
    <row r="43" spans="1:15" x14ac:dyDescent="0.35">
      <c r="A43" s="213" t="s">
        <v>100</v>
      </c>
      <c r="B43" s="25">
        <v>4030011</v>
      </c>
      <c r="C43" s="24" t="s">
        <v>285</v>
      </c>
      <c r="D43" s="25" t="s">
        <v>428</v>
      </c>
      <c r="E43" s="25" t="s">
        <v>542</v>
      </c>
      <c r="F43" s="25" t="s">
        <v>205</v>
      </c>
      <c r="G43" s="25" t="s">
        <v>549</v>
      </c>
      <c r="H43" s="25" t="s">
        <v>112</v>
      </c>
      <c r="I43" s="26">
        <v>128</v>
      </c>
      <c r="J43" s="24">
        <f t="shared" ref="J43:J49" si="8">I43*(1-$K$6)</f>
        <v>74.240000000000009</v>
      </c>
      <c r="K43" s="24">
        <f t="shared" si="7"/>
        <v>72.012800000000013</v>
      </c>
      <c r="L43" s="24">
        <f t="shared" si="1"/>
        <v>74.240000000000009</v>
      </c>
      <c r="M43" s="24">
        <f t="shared" si="2"/>
        <v>72.012800000000013</v>
      </c>
      <c r="N43" s="24">
        <f t="shared" si="3"/>
        <v>72.012800000000013</v>
      </c>
      <c r="O43" s="25"/>
    </row>
    <row r="44" spans="1:15" x14ac:dyDescent="0.35">
      <c r="A44" s="213" t="s">
        <v>100</v>
      </c>
      <c r="B44" s="25">
        <v>4030012</v>
      </c>
      <c r="C44" s="24" t="s">
        <v>286</v>
      </c>
      <c r="D44" s="25" t="s">
        <v>429</v>
      </c>
      <c r="E44" s="25" t="s">
        <v>542</v>
      </c>
      <c r="F44" s="25" t="s">
        <v>205</v>
      </c>
      <c r="G44" s="25" t="s">
        <v>549</v>
      </c>
      <c r="H44" s="25" t="s">
        <v>112</v>
      </c>
      <c r="I44" s="26">
        <v>147</v>
      </c>
      <c r="J44" s="24">
        <f t="shared" si="8"/>
        <v>85.26</v>
      </c>
      <c r="K44" s="24">
        <f t="shared" si="7"/>
        <v>82.702200000000005</v>
      </c>
      <c r="L44" s="24">
        <f t="shared" si="1"/>
        <v>85.26</v>
      </c>
      <c r="M44" s="24">
        <f t="shared" si="2"/>
        <v>82.702200000000005</v>
      </c>
      <c r="N44" s="24">
        <f t="shared" si="3"/>
        <v>82.702200000000005</v>
      </c>
      <c r="O44" s="25"/>
    </row>
    <row r="45" spans="1:15" x14ac:dyDescent="0.35">
      <c r="A45" s="213" t="s">
        <v>100</v>
      </c>
      <c r="B45" s="25">
        <v>4030021</v>
      </c>
      <c r="C45" s="24" t="s">
        <v>287</v>
      </c>
      <c r="D45" s="25" t="s">
        <v>420</v>
      </c>
      <c r="E45" s="25" t="s">
        <v>542</v>
      </c>
      <c r="F45" s="25" t="s">
        <v>205</v>
      </c>
      <c r="G45" s="25" t="s">
        <v>549</v>
      </c>
      <c r="H45" s="25" t="s">
        <v>112</v>
      </c>
      <c r="I45" s="26">
        <v>128</v>
      </c>
      <c r="J45" s="24">
        <f t="shared" si="8"/>
        <v>74.240000000000009</v>
      </c>
      <c r="K45" s="24">
        <f t="shared" si="7"/>
        <v>72.012800000000013</v>
      </c>
      <c r="L45" s="24">
        <f t="shared" si="1"/>
        <v>74.240000000000009</v>
      </c>
      <c r="M45" s="24">
        <f t="shared" si="2"/>
        <v>72.012800000000013</v>
      </c>
      <c r="N45" s="24">
        <f t="shared" si="3"/>
        <v>72.012800000000013</v>
      </c>
      <c r="O45" s="25"/>
    </row>
    <row r="46" spans="1:15" x14ac:dyDescent="0.35">
      <c r="A46" s="213" t="s">
        <v>100</v>
      </c>
      <c r="B46" s="25">
        <v>4030013</v>
      </c>
      <c r="C46" s="24" t="s">
        <v>279</v>
      </c>
      <c r="D46" s="25" t="s">
        <v>424</v>
      </c>
      <c r="E46" s="25" t="s">
        <v>542</v>
      </c>
      <c r="F46" s="25" t="s">
        <v>205</v>
      </c>
      <c r="G46" s="25" t="s">
        <v>549</v>
      </c>
      <c r="H46" s="25" t="s">
        <v>112</v>
      </c>
      <c r="I46" s="26">
        <v>128</v>
      </c>
      <c r="J46" s="24">
        <f t="shared" si="8"/>
        <v>74.240000000000009</v>
      </c>
      <c r="K46" s="24">
        <f t="shared" si="7"/>
        <v>72.012800000000013</v>
      </c>
      <c r="L46" s="24">
        <f t="shared" si="1"/>
        <v>74.240000000000009</v>
      </c>
      <c r="M46" s="24">
        <f t="shared" si="2"/>
        <v>72.012800000000013</v>
      </c>
      <c r="N46" s="24">
        <f t="shared" si="3"/>
        <v>72.012800000000013</v>
      </c>
      <c r="O46" s="25"/>
    </row>
    <row r="47" spans="1:15" x14ac:dyDescent="0.35">
      <c r="A47" s="213" t="s">
        <v>100</v>
      </c>
      <c r="B47" s="25">
        <v>4030014</v>
      </c>
      <c r="C47" s="24" t="s">
        <v>274</v>
      </c>
      <c r="D47" s="25" t="s">
        <v>420</v>
      </c>
      <c r="E47" s="25" t="s">
        <v>542</v>
      </c>
      <c r="F47" s="25" t="s">
        <v>205</v>
      </c>
      <c r="G47" s="25" t="s">
        <v>549</v>
      </c>
      <c r="H47" s="25" t="s">
        <v>112</v>
      </c>
      <c r="I47" s="26">
        <v>133</v>
      </c>
      <c r="J47" s="24">
        <f t="shared" si="8"/>
        <v>77.140000000000015</v>
      </c>
      <c r="K47" s="24">
        <f t="shared" si="7"/>
        <v>74.825800000000015</v>
      </c>
      <c r="L47" s="24">
        <f t="shared" si="1"/>
        <v>77.140000000000015</v>
      </c>
      <c r="M47" s="24">
        <f t="shared" si="2"/>
        <v>74.825800000000015</v>
      </c>
      <c r="N47" s="24">
        <f t="shared" si="3"/>
        <v>74.825800000000015</v>
      </c>
      <c r="O47" s="25"/>
    </row>
    <row r="48" spans="1:15" x14ac:dyDescent="0.35">
      <c r="A48" s="213" t="s">
        <v>100</v>
      </c>
      <c r="B48" s="25">
        <v>4030015</v>
      </c>
      <c r="C48" s="24" t="s">
        <v>288</v>
      </c>
      <c r="D48" s="25" t="s">
        <v>430</v>
      </c>
      <c r="E48" s="25" t="s">
        <v>542</v>
      </c>
      <c r="F48" s="25" t="s">
        <v>205</v>
      </c>
      <c r="G48" s="25" t="s">
        <v>549</v>
      </c>
      <c r="H48" s="25" t="s">
        <v>112</v>
      </c>
      <c r="I48" s="26">
        <v>149</v>
      </c>
      <c r="J48" s="24">
        <f t="shared" si="8"/>
        <v>86.420000000000016</v>
      </c>
      <c r="K48" s="24">
        <f t="shared" si="7"/>
        <v>83.827400000000011</v>
      </c>
      <c r="L48" s="24">
        <f t="shared" si="1"/>
        <v>86.420000000000016</v>
      </c>
      <c r="M48" s="24">
        <f t="shared" si="2"/>
        <v>83.827400000000011</v>
      </c>
      <c r="N48" s="24">
        <f t="shared" si="3"/>
        <v>83.827400000000011</v>
      </c>
      <c r="O48" s="25"/>
    </row>
    <row r="49" spans="1:15" x14ac:dyDescent="0.35">
      <c r="A49" s="213" t="s">
        <v>100</v>
      </c>
      <c r="B49" s="25">
        <v>4030016</v>
      </c>
      <c r="C49" s="24" t="s">
        <v>289</v>
      </c>
      <c r="D49" s="25" t="s">
        <v>431</v>
      </c>
      <c r="E49" s="25" t="s">
        <v>542</v>
      </c>
      <c r="F49" s="25" t="s">
        <v>205</v>
      </c>
      <c r="G49" s="25" t="s">
        <v>549</v>
      </c>
      <c r="H49" s="25" t="s">
        <v>112</v>
      </c>
      <c r="I49" s="26">
        <v>137</v>
      </c>
      <c r="J49" s="24">
        <f t="shared" si="8"/>
        <v>79.460000000000008</v>
      </c>
      <c r="K49" s="24">
        <f t="shared" si="7"/>
        <v>77.0762</v>
      </c>
      <c r="L49" s="24">
        <f t="shared" si="1"/>
        <v>79.460000000000008</v>
      </c>
      <c r="M49" s="24">
        <f t="shared" si="2"/>
        <v>77.0762</v>
      </c>
      <c r="N49" s="24">
        <f t="shared" si="3"/>
        <v>77.0762</v>
      </c>
      <c r="O49" s="25"/>
    </row>
    <row r="50" spans="1:15" x14ac:dyDescent="0.35">
      <c r="A50" s="223"/>
      <c r="B50" s="224"/>
      <c r="C50" s="224"/>
      <c r="D50" s="224"/>
      <c r="E50" s="224"/>
      <c r="F50" s="224"/>
      <c r="G50" s="225"/>
      <c r="H50" s="224"/>
      <c r="I50" s="224"/>
      <c r="J50" s="224"/>
      <c r="K50" s="224"/>
      <c r="L50" s="224"/>
      <c r="M50" s="224"/>
      <c r="N50" s="224"/>
      <c r="O50" s="224"/>
    </row>
    <row r="51" spans="1:15" x14ac:dyDescent="0.35">
      <c r="A51" s="213" t="s">
        <v>100</v>
      </c>
      <c r="B51" s="25">
        <v>4030019</v>
      </c>
      <c r="C51" s="24" t="s">
        <v>290</v>
      </c>
      <c r="D51" s="25" t="s">
        <v>421</v>
      </c>
      <c r="E51" s="25" t="s">
        <v>542</v>
      </c>
      <c r="F51" s="25" t="s">
        <v>208</v>
      </c>
      <c r="G51" s="25" t="s">
        <v>549</v>
      </c>
      <c r="H51" s="25" t="s">
        <v>112</v>
      </c>
      <c r="I51" s="26">
        <v>160</v>
      </c>
      <c r="J51" s="24">
        <f>I51*(1-$K$6)</f>
        <v>92.800000000000011</v>
      </c>
      <c r="K51" s="24">
        <f t="shared" ref="K51:K61" si="9">J51*(1-$K$9)</f>
        <v>90.016000000000005</v>
      </c>
      <c r="L51" s="24">
        <f t="shared" si="1"/>
        <v>92.800000000000011</v>
      </c>
      <c r="M51" s="24">
        <f t="shared" si="2"/>
        <v>90.016000000000005</v>
      </c>
      <c r="N51" s="24">
        <f t="shared" si="3"/>
        <v>90.016000000000005</v>
      </c>
      <c r="O51" s="25"/>
    </row>
    <row r="52" spans="1:15" x14ac:dyDescent="0.35">
      <c r="A52" s="213" t="s">
        <v>100</v>
      </c>
      <c r="B52" s="25">
        <v>4030018</v>
      </c>
      <c r="C52" s="24" t="s">
        <v>291</v>
      </c>
      <c r="D52" s="25" t="s">
        <v>432</v>
      </c>
      <c r="E52" s="25" t="s">
        <v>542</v>
      </c>
      <c r="F52" s="25" t="s">
        <v>208</v>
      </c>
      <c r="G52" s="25" t="s">
        <v>549</v>
      </c>
      <c r="H52" s="25" t="s">
        <v>112</v>
      </c>
      <c r="I52" s="26">
        <v>180</v>
      </c>
      <c r="J52" s="24">
        <f t="shared" ref="J52:J61" si="10">I52*(1-$K$6)</f>
        <v>104.4</v>
      </c>
      <c r="K52" s="24">
        <f t="shared" si="9"/>
        <v>101.268</v>
      </c>
      <c r="L52" s="24">
        <f t="shared" si="1"/>
        <v>104.4</v>
      </c>
      <c r="M52" s="24">
        <f t="shared" si="2"/>
        <v>101.268</v>
      </c>
      <c r="N52" s="24">
        <f t="shared" si="3"/>
        <v>101.268</v>
      </c>
      <c r="O52" s="25"/>
    </row>
    <row r="53" spans="1:15" x14ac:dyDescent="0.35">
      <c r="A53" s="213" t="s">
        <v>100</v>
      </c>
      <c r="B53" s="25">
        <v>4030111</v>
      </c>
      <c r="C53" s="24" t="s">
        <v>275</v>
      </c>
      <c r="D53" s="25" t="s">
        <v>421</v>
      </c>
      <c r="E53" s="25" t="s">
        <v>542</v>
      </c>
      <c r="F53" s="25" t="s">
        <v>208</v>
      </c>
      <c r="G53" s="25" t="s">
        <v>549</v>
      </c>
      <c r="H53" s="25" t="s">
        <v>112</v>
      </c>
      <c r="I53" s="26">
        <v>173</v>
      </c>
      <c r="J53" s="24">
        <f t="shared" si="10"/>
        <v>100.34000000000002</v>
      </c>
      <c r="K53" s="24">
        <f t="shared" si="9"/>
        <v>97.32980000000002</v>
      </c>
      <c r="L53" s="24">
        <f t="shared" si="1"/>
        <v>100.34000000000002</v>
      </c>
      <c r="M53" s="24">
        <f t="shared" si="2"/>
        <v>97.32980000000002</v>
      </c>
      <c r="N53" s="24">
        <f t="shared" si="3"/>
        <v>97.32980000000002</v>
      </c>
      <c r="O53" s="25"/>
    </row>
    <row r="54" spans="1:15" x14ac:dyDescent="0.35">
      <c r="A54" s="213" t="s">
        <v>100</v>
      </c>
      <c r="B54" s="25">
        <v>4030110</v>
      </c>
      <c r="C54" s="24" t="s">
        <v>292</v>
      </c>
      <c r="D54" s="25" t="s">
        <v>433</v>
      </c>
      <c r="E54" s="25" t="s">
        <v>542</v>
      </c>
      <c r="F54" s="25" t="s">
        <v>208</v>
      </c>
      <c r="G54" s="25" t="s">
        <v>549</v>
      </c>
      <c r="H54" s="25" t="s">
        <v>112</v>
      </c>
      <c r="I54" s="26">
        <v>179</v>
      </c>
      <c r="J54" s="24">
        <f t="shared" si="10"/>
        <v>103.82000000000001</v>
      </c>
      <c r="K54" s="24">
        <f t="shared" si="9"/>
        <v>100.7054</v>
      </c>
      <c r="L54" s="24">
        <f t="shared" si="1"/>
        <v>103.82000000000001</v>
      </c>
      <c r="M54" s="24">
        <f t="shared" si="2"/>
        <v>100.7054</v>
      </c>
      <c r="N54" s="24">
        <f t="shared" si="3"/>
        <v>100.7054</v>
      </c>
      <c r="O54" s="25"/>
    </row>
    <row r="55" spans="1:15" x14ac:dyDescent="0.35">
      <c r="A55" s="213" t="s">
        <v>100</v>
      </c>
      <c r="B55" s="25">
        <v>4030112</v>
      </c>
      <c r="C55" s="24" t="s">
        <v>293</v>
      </c>
      <c r="D55" s="25" t="s">
        <v>422</v>
      </c>
      <c r="E55" s="25" t="s">
        <v>542</v>
      </c>
      <c r="F55" s="25" t="s">
        <v>208</v>
      </c>
      <c r="G55" s="25" t="s">
        <v>549</v>
      </c>
      <c r="H55" s="25" t="s">
        <v>112</v>
      </c>
      <c r="I55" s="26">
        <v>169</v>
      </c>
      <c r="J55" s="24">
        <f t="shared" si="10"/>
        <v>98.02000000000001</v>
      </c>
      <c r="K55" s="24">
        <f t="shared" si="9"/>
        <v>95.079400000000007</v>
      </c>
      <c r="L55" s="24">
        <f t="shared" si="1"/>
        <v>98.02000000000001</v>
      </c>
      <c r="M55" s="24">
        <f t="shared" si="2"/>
        <v>95.079400000000007</v>
      </c>
      <c r="N55" s="24">
        <f t="shared" si="3"/>
        <v>95.079400000000007</v>
      </c>
      <c r="O55" s="25"/>
    </row>
    <row r="56" spans="1:15" x14ac:dyDescent="0.35">
      <c r="A56" s="213" t="s">
        <v>100</v>
      </c>
      <c r="B56" s="25">
        <v>4030113</v>
      </c>
      <c r="C56" s="24" t="s">
        <v>294</v>
      </c>
      <c r="D56" s="25" t="s">
        <v>434</v>
      </c>
      <c r="E56" s="25" t="s">
        <v>542</v>
      </c>
      <c r="F56" s="25" t="s">
        <v>208</v>
      </c>
      <c r="G56" s="25" t="s">
        <v>549</v>
      </c>
      <c r="H56" s="25" t="s">
        <v>112</v>
      </c>
      <c r="I56" s="26">
        <v>188</v>
      </c>
      <c r="J56" s="24">
        <f t="shared" si="10"/>
        <v>109.04000000000002</v>
      </c>
      <c r="K56" s="24">
        <f t="shared" si="9"/>
        <v>105.76880000000001</v>
      </c>
      <c r="L56" s="24">
        <f t="shared" si="1"/>
        <v>109.04000000000002</v>
      </c>
      <c r="M56" s="24">
        <f t="shared" si="2"/>
        <v>105.76880000000001</v>
      </c>
      <c r="N56" s="24">
        <f t="shared" si="3"/>
        <v>105.76880000000001</v>
      </c>
      <c r="O56" s="25"/>
    </row>
    <row r="57" spans="1:15" x14ac:dyDescent="0.35">
      <c r="A57" s="213" t="s">
        <v>100</v>
      </c>
      <c r="B57" s="25">
        <v>4030114</v>
      </c>
      <c r="C57" s="24" t="s">
        <v>276</v>
      </c>
      <c r="D57" s="25" t="s">
        <v>422</v>
      </c>
      <c r="E57" s="25" t="s">
        <v>542</v>
      </c>
      <c r="F57" s="25" t="s">
        <v>208</v>
      </c>
      <c r="G57" s="25" t="s">
        <v>549</v>
      </c>
      <c r="H57" s="25" t="s">
        <v>112</v>
      </c>
      <c r="I57" s="26">
        <v>185</v>
      </c>
      <c r="J57" s="24">
        <f t="shared" si="10"/>
        <v>107.30000000000001</v>
      </c>
      <c r="K57" s="24">
        <f t="shared" si="9"/>
        <v>104.081</v>
      </c>
      <c r="L57" s="24">
        <f t="shared" si="1"/>
        <v>107.30000000000001</v>
      </c>
      <c r="M57" s="24">
        <f t="shared" si="2"/>
        <v>104.081</v>
      </c>
      <c r="N57" s="24">
        <f t="shared" si="3"/>
        <v>104.081</v>
      </c>
      <c r="O57" s="25"/>
    </row>
    <row r="58" spans="1:15" x14ac:dyDescent="0.35">
      <c r="A58" s="213" t="s">
        <v>100</v>
      </c>
      <c r="B58" s="25">
        <v>4030115</v>
      </c>
      <c r="C58" s="24" t="s">
        <v>282</v>
      </c>
      <c r="D58" s="25" t="s">
        <v>422</v>
      </c>
      <c r="E58" s="25" t="s">
        <v>542</v>
      </c>
      <c r="F58" s="25" t="s">
        <v>208</v>
      </c>
      <c r="G58" s="25" t="s">
        <v>549</v>
      </c>
      <c r="H58" s="25" t="s">
        <v>112</v>
      </c>
      <c r="I58" s="26">
        <v>188</v>
      </c>
      <c r="J58" s="24">
        <f t="shared" si="10"/>
        <v>109.04000000000002</v>
      </c>
      <c r="K58" s="24">
        <f t="shared" si="9"/>
        <v>105.76880000000001</v>
      </c>
      <c r="L58" s="24">
        <f t="shared" si="1"/>
        <v>109.04000000000002</v>
      </c>
      <c r="M58" s="24">
        <f t="shared" si="2"/>
        <v>105.76880000000001</v>
      </c>
      <c r="N58" s="24">
        <f t="shared" si="3"/>
        <v>105.76880000000001</v>
      </c>
      <c r="O58" s="25"/>
    </row>
    <row r="59" spans="1:15" x14ac:dyDescent="0.35">
      <c r="A59" s="213" t="s">
        <v>100</v>
      </c>
      <c r="B59" s="25">
        <v>4030116</v>
      </c>
      <c r="C59" s="24" t="s">
        <v>278</v>
      </c>
      <c r="D59" s="25" t="s">
        <v>423</v>
      </c>
      <c r="E59" s="25" t="s">
        <v>542</v>
      </c>
      <c r="F59" s="25" t="s">
        <v>208</v>
      </c>
      <c r="G59" s="25" t="s">
        <v>549</v>
      </c>
      <c r="H59" s="25" t="s">
        <v>112</v>
      </c>
      <c r="I59" s="26">
        <v>193</v>
      </c>
      <c r="J59" s="24">
        <f t="shared" si="10"/>
        <v>111.94000000000001</v>
      </c>
      <c r="K59" s="24">
        <f t="shared" si="9"/>
        <v>108.58180000000002</v>
      </c>
      <c r="L59" s="24">
        <f t="shared" si="1"/>
        <v>111.94000000000001</v>
      </c>
      <c r="M59" s="24">
        <f t="shared" si="2"/>
        <v>108.58180000000002</v>
      </c>
      <c r="N59" s="24">
        <f t="shared" si="3"/>
        <v>108.58180000000002</v>
      </c>
      <c r="O59" s="25"/>
    </row>
    <row r="60" spans="1:15" x14ac:dyDescent="0.35">
      <c r="A60" s="213" t="s">
        <v>100</v>
      </c>
      <c r="B60" s="25">
        <v>4030117</v>
      </c>
      <c r="C60" s="24" t="s">
        <v>283</v>
      </c>
      <c r="D60" s="25" t="s">
        <v>423</v>
      </c>
      <c r="E60" s="25" t="s">
        <v>542</v>
      </c>
      <c r="F60" s="25" t="s">
        <v>208</v>
      </c>
      <c r="G60" s="25" t="s">
        <v>549</v>
      </c>
      <c r="H60" s="25" t="s">
        <v>112</v>
      </c>
      <c r="I60" s="26">
        <v>243</v>
      </c>
      <c r="J60" s="24">
        <f t="shared" si="10"/>
        <v>140.94000000000003</v>
      </c>
      <c r="K60" s="24">
        <f t="shared" si="9"/>
        <v>136.71180000000001</v>
      </c>
      <c r="L60" s="24">
        <f t="shared" si="1"/>
        <v>140.94000000000003</v>
      </c>
      <c r="M60" s="24">
        <f t="shared" si="2"/>
        <v>136.71180000000001</v>
      </c>
      <c r="N60" s="24">
        <f t="shared" si="3"/>
        <v>136.71180000000001</v>
      </c>
      <c r="O60" s="25"/>
    </row>
    <row r="61" spans="1:15" x14ac:dyDescent="0.35">
      <c r="A61" s="213" t="s">
        <v>100</v>
      </c>
      <c r="B61" s="25">
        <v>4030118</v>
      </c>
      <c r="C61" s="24" t="s">
        <v>295</v>
      </c>
      <c r="D61" s="25" t="s">
        <v>435</v>
      </c>
      <c r="E61" s="25" t="s">
        <v>542</v>
      </c>
      <c r="F61" s="25" t="s">
        <v>208</v>
      </c>
      <c r="G61" s="25" t="s">
        <v>549</v>
      </c>
      <c r="H61" s="25" t="s">
        <v>112</v>
      </c>
      <c r="I61" s="26">
        <v>267</v>
      </c>
      <c r="J61" s="24">
        <f t="shared" si="10"/>
        <v>154.86000000000001</v>
      </c>
      <c r="K61" s="24">
        <f t="shared" si="9"/>
        <v>150.21420000000001</v>
      </c>
      <c r="L61" s="24">
        <f t="shared" si="1"/>
        <v>154.86000000000001</v>
      </c>
      <c r="M61" s="24">
        <f t="shared" si="2"/>
        <v>150.21420000000001</v>
      </c>
      <c r="N61" s="24">
        <f t="shared" si="3"/>
        <v>150.21420000000001</v>
      </c>
      <c r="O61" s="25"/>
    </row>
    <row r="62" spans="1:15" x14ac:dyDescent="0.35">
      <c r="A62" s="223"/>
      <c r="B62" s="224"/>
      <c r="C62" s="224"/>
      <c r="D62" s="224"/>
      <c r="E62" s="224"/>
      <c r="F62" s="224"/>
      <c r="G62" s="225"/>
      <c r="H62" s="224"/>
      <c r="I62" s="224"/>
      <c r="J62" s="224"/>
      <c r="K62" s="224"/>
      <c r="L62" s="224"/>
      <c r="M62" s="224"/>
      <c r="N62" s="224"/>
      <c r="O62" s="224"/>
    </row>
    <row r="63" spans="1:15" x14ac:dyDescent="0.35">
      <c r="A63" s="213" t="s">
        <v>100</v>
      </c>
      <c r="B63" s="25">
        <v>4210018</v>
      </c>
      <c r="C63" s="24" t="s">
        <v>284</v>
      </c>
      <c r="D63" s="25" t="s">
        <v>420</v>
      </c>
      <c r="E63" s="25" t="s">
        <v>542</v>
      </c>
      <c r="F63" s="25" t="s">
        <v>205</v>
      </c>
      <c r="G63" s="25" t="s">
        <v>550</v>
      </c>
      <c r="H63" s="25"/>
      <c r="I63" s="26">
        <v>134</v>
      </c>
      <c r="J63" s="145">
        <v>55</v>
      </c>
      <c r="K63" s="24">
        <f t="shared" ref="K63:K69" si="11">J63*(1-$K$9)</f>
        <v>53.35</v>
      </c>
      <c r="L63" s="24">
        <f>J63</f>
        <v>55</v>
      </c>
      <c r="M63" s="24">
        <f t="shared" si="2"/>
        <v>53.35</v>
      </c>
      <c r="N63" s="24">
        <f t="shared" si="3"/>
        <v>53.35</v>
      </c>
      <c r="O63" s="25"/>
    </row>
    <row r="64" spans="1:15" x14ac:dyDescent="0.35">
      <c r="A64" s="213" t="s">
        <v>100</v>
      </c>
      <c r="B64" s="25">
        <v>4210012</v>
      </c>
      <c r="C64" s="24" t="s">
        <v>285</v>
      </c>
      <c r="D64" s="25" t="s">
        <v>428</v>
      </c>
      <c r="E64" s="25" t="s">
        <v>542</v>
      </c>
      <c r="F64" s="25" t="s">
        <v>205</v>
      </c>
      <c r="G64" s="25" t="s">
        <v>550</v>
      </c>
      <c r="H64" s="25"/>
      <c r="I64" s="26">
        <v>134</v>
      </c>
      <c r="J64" s="145">
        <v>55</v>
      </c>
      <c r="K64" s="24">
        <f t="shared" si="11"/>
        <v>53.35</v>
      </c>
      <c r="L64" s="24">
        <f t="shared" ref="L64:L80" si="12">J64</f>
        <v>55</v>
      </c>
      <c r="M64" s="24">
        <f t="shared" si="2"/>
        <v>53.35</v>
      </c>
      <c r="N64" s="24">
        <f t="shared" si="3"/>
        <v>53.35</v>
      </c>
      <c r="O64" s="25"/>
    </row>
    <row r="65" spans="1:15" x14ac:dyDescent="0.35">
      <c r="A65" s="213" t="s">
        <v>100</v>
      </c>
      <c r="B65" s="25">
        <v>4210013</v>
      </c>
      <c r="C65" s="24" t="s">
        <v>287</v>
      </c>
      <c r="D65" s="25" t="s">
        <v>420</v>
      </c>
      <c r="E65" s="25" t="s">
        <v>542</v>
      </c>
      <c r="F65" s="25" t="s">
        <v>205</v>
      </c>
      <c r="G65" s="25" t="s">
        <v>550</v>
      </c>
      <c r="H65" s="25"/>
      <c r="I65" s="26">
        <v>135</v>
      </c>
      <c r="J65" s="145">
        <v>55</v>
      </c>
      <c r="K65" s="24">
        <f t="shared" si="11"/>
        <v>53.35</v>
      </c>
      <c r="L65" s="24">
        <f t="shared" si="12"/>
        <v>55</v>
      </c>
      <c r="M65" s="24">
        <f t="shared" si="2"/>
        <v>53.35</v>
      </c>
      <c r="N65" s="24">
        <f t="shared" si="3"/>
        <v>53.35</v>
      </c>
      <c r="O65" s="25"/>
    </row>
    <row r="66" spans="1:15" x14ac:dyDescent="0.35">
      <c r="A66" s="213" t="s">
        <v>100</v>
      </c>
      <c r="B66" s="25">
        <v>4210017</v>
      </c>
      <c r="C66" s="24" t="s">
        <v>286</v>
      </c>
      <c r="D66" s="25" t="s">
        <v>429</v>
      </c>
      <c r="E66" s="25" t="s">
        <v>542</v>
      </c>
      <c r="F66" s="25" t="s">
        <v>205</v>
      </c>
      <c r="G66" s="25" t="s">
        <v>550</v>
      </c>
      <c r="H66" s="25"/>
      <c r="I66" s="26">
        <v>158</v>
      </c>
      <c r="J66" s="145">
        <v>55</v>
      </c>
      <c r="K66" s="24">
        <f t="shared" si="11"/>
        <v>53.35</v>
      </c>
      <c r="L66" s="24">
        <f t="shared" si="12"/>
        <v>55</v>
      </c>
      <c r="M66" s="24">
        <f t="shared" si="2"/>
        <v>53.35</v>
      </c>
      <c r="N66" s="24">
        <f t="shared" si="3"/>
        <v>53.35</v>
      </c>
      <c r="O66" s="25"/>
    </row>
    <row r="67" spans="1:15" x14ac:dyDescent="0.35">
      <c r="A67" s="213" t="s">
        <v>100</v>
      </c>
      <c r="B67" s="25">
        <v>4210014</v>
      </c>
      <c r="C67" s="24" t="s">
        <v>279</v>
      </c>
      <c r="D67" s="25" t="s">
        <v>424</v>
      </c>
      <c r="E67" s="25" t="s">
        <v>542</v>
      </c>
      <c r="F67" s="25" t="s">
        <v>205</v>
      </c>
      <c r="G67" s="25" t="s">
        <v>550</v>
      </c>
      <c r="H67" s="25"/>
      <c r="I67" s="26">
        <v>140</v>
      </c>
      <c r="J67" s="145">
        <v>55</v>
      </c>
      <c r="K67" s="24">
        <f t="shared" si="11"/>
        <v>53.35</v>
      </c>
      <c r="L67" s="24">
        <f t="shared" si="12"/>
        <v>55</v>
      </c>
      <c r="M67" s="24">
        <f t="shared" si="2"/>
        <v>53.35</v>
      </c>
      <c r="N67" s="24">
        <f t="shared" si="3"/>
        <v>53.35</v>
      </c>
      <c r="O67" s="25"/>
    </row>
    <row r="68" spans="1:15" x14ac:dyDescent="0.35">
      <c r="A68" s="213" t="s">
        <v>100</v>
      </c>
      <c r="B68" s="25">
        <v>4210011</v>
      </c>
      <c r="C68" s="24" t="s">
        <v>274</v>
      </c>
      <c r="D68" s="25" t="s">
        <v>420</v>
      </c>
      <c r="E68" s="25" t="s">
        <v>542</v>
      </c>
      <c r="F68" s="25" t="s">
        <v>205</v>
      </c>
      <c r="G68" s="25" t="s">
        <v>550</v>
      </c>
      <c r="H68" s="25"/>
      <c r="I68" s="26">
        <v>152</v>
      </c>
      <c r="J68" s="145">
        <v>55</v>
      </c>
      <c r="K68" s="24">
        <f t="shared" si="11"/>
        <v>53.35</v>
      </c>
      <c r="L68" s="24">
        <f t="shared" si="12"/>
        <v>55</v>
      </c>
      <c r="M68" s="24">
        <f t="shared" si="2"/>
        <v>53.35</v>
      </c>
      <c r="N68" s="24">
        <f t="shared" si="3"/>
        <v>53.35</v>
      </c>
      <c r="O68" s="25"/>
    </row>
    <row r="69" spans="1:15" x14ac:dyDescent="0.35">
      <c r="A69" s="213" t="s">
        <v>100</v>
      </c>
      <c r="B69" s="25">
        <v>4210015</v>
      </c>
      <c r="C69" s="24" t="s">
        <v>288</v>
      </c>
      <c r="D69" s="25" t="s">
        <v>430</v>
      </c>
      <c r="E69" s="25" t="s">
        <v>542</v>
      </c>
      <c r="F69" s="25" t="s">
        <v>205</v>
      </c>
      <c r="G69" s="25" t="s">
        <v>550</v>
      </c>
      <c r="H69" s="25"/>
      <c r="I69" s="26">
        <v>152</v>
      </c>
      <c r="J69" s="145">
        <v>55</v>
      </c>
      <c r="K69" s="24">
        <f t="shared" si="11"/>
        <v>53.35</v>
      </c>
      <c r="L69" s="24">
        <f t="shared" si="12"/>
        <v>55</v>
      </c>
      <c r="M69" s="24">
        <f t="shared" si="2"/>
        <v>53.35</v>
      </c>
      <c r="N69" s="24">
        <f t="shared" si="3"/>
        <v>53.35</v>
      </c>
      <c r="O69" s="25"/>
    </row>
    <row r="70" spans="1:15" x14ac:dyDescent="0.35">
      <c r="A70" s="223"/>
      <c r="B70" s="224"/>
      <c r="C70" s="224"/>
      <c r="D70" s="224"/>
      <c r="E70" s="224"/>
      <c r="F70" s="224"/>
      <c r="G70" s="225"/>
      <c r="H70" s="224"/>
      <c r="I70" s="224"/>
      <c r="J70" s="224"/>
      <c r="K70" s="224"/>
      <c r="L70" s="224"/>
      <c r="M70" s="224"/>
      <c r="N70" s="224"/>
      <c r="O70" s="224"/>
    </row>
    <row r="71" spans="1:15" x14ac:dyDescent="0.35">
      <c r="A71" s="213" t="s">
        <v>100</v>
      </c>
      <c r="B71" s="25">
        <v>4220013</v>
      </c>
      <c r="C71" s="24" t="s">
        <v>290</v>
      </c>
      <c r="D71" s="25" t="s">
        <v>421</v>
      </c>
      <c r="E71" s="25" t="s">
        <v>542</v>
      </c>
      <c r="F71" s="25" t="s">
        <v>208</v>
      </c>
      <c r="G71" s="25" t="s">
        <v>551</v>
      </c>
      <c r="H71" s="25"/>
      <c r="I71" s="26">
        <v>169</v>
      </c>
      <c r="J71" s="145">
        <v>75</v>
      </c>
      <c r="K71" s="24">
        <f t="shared" ref="K71:K80" si="13">J71*(1-$K$9)</f>
        <v>72.75</v>
      </c>
      <c r="L71" s="24">
        <f t="shared" si="12"/>
        <v>75</v>
      </c>
      <c r="M71" s="24">
        <f t="shared" si="2"/>
        <v>72.75</v>
      </c>
      <c r="N71" s="24">
        <f t="shared" si="3"/>
        <v>72.75</v>
      </c>
      <c r="O71" s="25"/>
    </row>
    <row r="72" spans="1:15" x14ac:dyDescent="0.35">
      <c r="A72" s="213" t="s">
        <v>100</v>
      </c>
      <c r="B72" s="25">
        <v>4220014</v>
      </c>
      <c r="C72" s="24" t="s">
        <v>291</v>
      </c>
      <c r="D72" s="25" t="s">
        <v>432</v>
      </c>
      <c r="E72" s="25" t="s">
        <v>542</v>
      </c>
      <c r="F72" s="25" t="s">
        <v>208</v>
      </c>
      <c r="G72" s="25" t="s">
        <v>551</v>
      </c>
      <c r="H72" s="25"/>
      <c r="I72" s="26">
        <v>193</v>
      </c>
      <c r="J72" s="145">
        <v>75</v>
      </c>
      <c r="K72" s="24">
        <f t="shared" si="13"/>
        <v>72.75</v>
      </c>
      <c r="L72" s="24">
        <f t="shared" si="12"/>
        <v>75</v>
      </c>
      <c r="M72" s="24">
        <f t="shared" si="2"/>
        <v>72.75</v>
      </c>
      <c r="N72" s="24">
        <f t="shared" si="3"/>
        <v>72.75</v>
      </c>
      <c r="O72" s="25"/>
    </row>
    <row r="73" spans="1:15" x14ac:dyDescent="0.35">
      <c r="A73" s="213" t="s">
        <v>100</v>
      </c>
      <c r="B73" s="25">
        <v>4220017</v>
      </c>
      <c r="C73" s="24" t="s">
        <v>296</v>
      </c>
      <c r="D73" s="25" t="s">
        <v>436</v>
      </c>
      <c r="E73" s="25" t="s">
        <v>542</v>
      </c>
      <c r="F73" s="25" t="s">
        <v>208</v>
      </c>
      <c r="G73" s="25" t="s">
        <v>551</v>
      </c>
      <c r="H73" s="25"/>
      <c r="I73" s="26">
        <v>179</v>
      </c>
      <c r="J73" s="145">
        <v>75</v>
      </c>
      <c r="K73" s="24">
        <f t="shared" si="13"/>
        <v>72.75</v>
      </c>
      <c r="L73" s="24">
        <f t="shared" si="12"/>
        <v>75</v>
      </c>
      <c r="M73" s="24">
        <f t="shared" si="2"/>
        <v>72.75</v>
      </c>
      <c r="N73" s="24">
        <f t="shared" si="3"/>
        <v>72.75</v>
      </c>
      <c r="O73" s="25"/>
    </row>
    <row r="74" spans="1:15" x14ac:dyDescent="0.35">
      <c r="A74" s="213" t="s">
        <v>100</v>
      </c>
      <c r="B74" s="25">
        <v>4220015</v>
      </c>
      <c r="C74" s="24" t="s">
        <v>275</v>
      </c>
      <c r="D74" s="25" t="s">
        <v>421</v>
      </c>
      <c r="E74" s="25" t="s">
        <v>542</v>
      </c>
      <c r="F74" s="25" t="s">
        <v>208</v>
      </c>
      <c r="G74" s="25" t="s">
        <v>551</v>
      </c>
      <c r="H74" s="25"/>
      <c r="I74" s="26">
        <v>186</v>
      </c>
      <c r="J74" s="145">
        <v>75</v>
      </c>
      <c r="K74" s="24">
        <f t="shared" si="13"/>
        <v>72.75</v>
      </c>
      <c r="L74" s="24">
        <f t="shared" si="12"/>
        <v>75</v>
      </c>
      <c r="M74" s="24">
        <f t="shared" si="2"/>
        <v>72.75</v>
      </c>
      <c r="N74" s="24">
        <f t="shared" si="3"/>
        <v>72.75</v>
      </c>
      <c r="O74" s="25"/>
    </row>
    <row r="75" spans="1:15" x14ac:dyDescent="0.35">
      <c r="A75" s="213" t="s">
        <v>100</v>
      </c>
      <c r="B75" s="25">
        <v>4220016</v>
      </c>
      <c r="C75" s="24" t="s">
        <v>292</v>
      </c>
      <c r="D75" s="25" t="s">
        <v>433</v>
      </c>
      <c r="E75" s="25" t="s">
        <v>542</v>
      </c>
      <c r="F75" s="25" t="s">
        <v>208</v>
      </c>
      <c r="G75" s="25" t="s">
        <v>551</v>
      </c>
      <c r="H75" s="25"/>
      <c r="I75" s="26">
        <v>179</v>
      </c>
      <c r="J75" s="145">
        <v>75</v>
      </c>
      <c r="K75" s="24">
        <f t="shared" si="13"/>
        <v>72.75</v>
      </c>
      <c r="L75" s="24">
        <f t="shared" si="12"/>
        <v>75</v>
      </c>
      <c r="M75" s="24">
        <f t="shared" si="2"/>
        <v>72.75</v>
      </c>
      <c r="N75" s="24">
        <f t="shared" si="3"/>
        <v>72.75</v>
      </c>
      <c r="O75" s="25"/>
    </row>
    <row r="76" spans="1:15" x14ac:dyDescent="0.35">
      <c r="A76" s="213" t="s">
        <v>100</v>
      </c>
      <c r="B76" s="25">
        <v>4220018</v>
      </c>
      <c r="C76" s="24" t="s">
        <v>294</v>
      </c>
      <c r="D76" s="25" t="s">
        <v>434</v>
      </c>
      <c r="E76" s="25" t="s">
        <v>542</v>
      </c>
      <c r="F76" s="25" t="s">
        <v>208</v>
      </c>
      <c r="G76" s="25" t="s">
        <v>551</v>
      </c>
      <c r="H76" s="25"/>
      <c r="I76" s="26">
        <v>196</v>
      </c>
      <c r="J76" s="145">
        <v>75</v>
      </c>
      <c r="K76" s="24">
        <f t="shared" si="13"/>
        <v>72.75</v>
      </c>
      <c r="L76" s="24">
        <f t="shared" si="12"/>
        <v>75</v>
      </c>
      <c r="M76" s="24">
        <f t="shared" si="2"/>
        <v>72.75</v>
      </c>
      <c r="N76" s="24">
        <f t="shared" si="3"/>
        <v>72.75</v>
      </c>
      <c r="O76" s="25"/>
    </row>
    <row r="77" spans="1:15" x14ac:dyDescent="0.35">
      <c r="A77" s="213" t="s">
        <v>100</v>
      </c>
      <c r="B77" s="25">
        <v>4220011</v>
      </c>
      <c r="C77" s="24" t="s">
        <v>276</v>
      </c>
      <c r="D77" s="25" t="s">
        <v>422</v>
      </c>
      <c r="E77" s="25" t="s">
        <v>542</v>
      </c>
      <c r="F77" s="25" t="s">
        <v>208</v>
      </c>
      <c r="G77" s="25" t="s">
        <v>551</v>
      </c>
      <c r="H77" s="25"/>
      <c r="I77" s="26">
        <v>200</v>
      </c>
      <c r="J77" s="145">
        <v>75</v>
      </c>
      <c r="K77" s="24">
        <f t="shared" si="13"/>
        <v>72.75</v>
      </c>
      <c r="L77" s="24">
        <f t="shared" si="12"/>
        <v>75</v>
      </c>
      <c r="M77" s="24">
        <f t="shared" si="2"/>
        <v>72.75</v>
      </c>
      <c r="N77" s="24">
        <f t="shared" si="3"/>
        <v>72.75</v>
      </c>
      <c r="O77" s="25"/>
    </row>
    <row r="78" spans="1:15" x14ac:dyDescent="0.35">
      <c r="A78" s="213" t="s">
        <v>100</v>
      </c>
      <c r="B78" s="25">
        <v>4220012</v>
      </c>
      <c r="C78" s="24" t="s">
        <v>282</v>
      </c>
      <c r="D78" s="25" t="s">
        <v>422</v>
      </c>
      <c r="E78" s="25" t="s">
        <v>542</v>
      </c>
      <c r="F78" s="25" t="s">
        <v>208</v>
      </c>
      <c r="G78" s="25" t="s">
        <v>551</v>
      </c>
      <c r="H78" s="25"/>
      <c r="I78" s="26">
        <v>204</v>
      </c>
      <c r="J78" s="145">
        <v>75</v>
      </c>
      <c r="K78" s="24">
        <f t="shared" si="13"/>
        <v>72.75</v>
      </c>
      <c r="L78" s="24">
        <f t="shared" si="12"/>
        <v>75</v>
      </c>
      <c r="M78" s="24">
        <f t="shared" si="2"/>
        <v>72.75</v>
      </c>
      <c r="N78" s="24">
        <f t="shared" si="3"/>
        <v>72.75</v>
      </c>
      <c r="O78" s="25"/>
    </row>
    <row r="79" spans="1:15" x14ac:dyDescent="0.35">
      <c r="A79" s="213" t="s">
        <v>100</v>
      </c>
      <c r="B79" s="25">
        <v>4220019</v>
      </c>
      <c r="C79" s="24" t="s">
        <v>278</v>
      </c>
      <c r="D79" s="25" t="s">
        <v>423</v>
      </c>
      <c r="E79" s="25" t="s">
        <v>542</v>
      </c>
      <c r="F79" s="25" t="s">
        <v>208</v>
      </c>
      <c r="G79" s="25" t="s">
        <v>551</v>
      </c>
      <c r="H79" s="25"/>
      <c r="I79" s="26">
        <v>209</v>
      </c>
      <c r="J79" s="145">
        <v>75</v>
      </c>
      <c r="K79" s="24">
        <f t="shared" si="13"/>
        <v>72.75</v>
      </c>
      <c r="L79" s="24">
        <f t="shared" si="12"/>
        <v>75</v>
      </c>
      <c r="M79" s="24">
        <f t="shared" si="2"/>
        <v>72.75</v>
      </c>
      <c r="N79" s="24">
        <f t="shared" si="3"/>
        <v>72.75</v>
      </c>
      <c r="O79" s="25"/>
    </row>
    <row r="80" spans="1:15" x14ac:dyDescent="0.35">
      <c r="A80" s="213" t="s">
        <v>100</v>
      </c>
      <c r="B80" s="25">
        <v>4220110</v>
      </c>
      <c r="C80" s="24" t="s">
        <v>283</v>
      </c>
      <c r="D80" s="25" t="s">
        <v>423</v>
      </c>
      <c r="E80" s="25" t="s">
        <v>542</v>
      </c>
      <c r="F80" s="25" t="s">
        <v>208</v>
      </c>
      <c r="G80" s="25" t="s">
        <v>551</v>
      </c>
      <c r="H80" s="25"/>
      <c r="I80" s="26">
        <v>257</v>
      </c>
      <c r="J80" s="145">
        <v>75</v>
      </c>
      <c r="K80" s="24">
        <f t="shared" si="13"/>
        <v>72.75</v>
      </c>
      <c r="L80" s="24">
        <f t="shared" si="12"/>
        <v>75</v>
      </c>
      <c r="M80" s="24">
        <f t="shared" si="2"/>
        <v>72.75</v>
      </c>
      <c r="N80" s="24">
        <f t="shared" si="3"/>
        <v>72.75</v>
      </c>
      <c r="O80" s="25"/>
    </row>
    <row r="81" spans="1:15" x14ac:dyDescent="0.35">
      <c r="A81" s="223"/>
      <c r="B81" s="224"/>
      <c r="C81" s="224"/>
      <c r="D81" s="224"/>
      <c r="E81" s="224"/>
      <c r="F81" s="224"/>
      <c r="G81" s="225"/>
      <c r="H81" s="224"/>
      <c r="I81" s="224"/>
      <c r="J81" s="224"/>
      <c r="K81" s="224"/>
      <c r="L81" s="224"/>
      <c r="M81" s="224"/>
      <c r="N81" s="224"/>
      <c r="O81" s="224"/>
    </row>
    <row r="82" spans="1:15" x14ac:dyDescent="0.35">
      <c r="A82" s="213" t="s">
        <v>100</v>
      </c>
      <c r="B82" s="25">
        <v>2268813</v>
      </c>
      <c r="C82" s="24" t="s">
        <v>297</v>
      </c>
      <c r="D82" s="25" t="s">
        <v>437</v>
      </c>
      <c r="E82" s="25" t="s">
        <v>542</v>
      </c>
      <c r="F82" s="25" t="s">
        <v>205</v>
      </c>
      <c r="G82" s="25" t="s">
        <v>552</v>
      </c>
      <c r="H82" s="25"/>
      <c r="I82" s="26">
        <v>97</v>
      </c>
      <c r="J82" s="24">
        <f>I82*(1-$K$6)</f>
        <v>56.260000000000005</v>
      </c>
      <c r="K82" s="24">
        <f t="shared" ref="K82:K87" si="14">J82*(1-$K$9)</f>
        <v>54.572200000000002</v>
      </c>
      <c r="L82" s="24">
        <f t="shared" si="1"/>
        <v>56.260000000000005</v>
      </c>
      <c r="M82" s="24">
        <f t="shared" si="2"/>
        <v>54.572200000000002</v>
      </c>
      <c r="N82" s="24">
        <f t="shared" si="3"/>
        <v>54.572200000000002</v>
      </c>
      <c r="O82" s="25"/>
    </row>
    <row r="83" spans="1:15" x14ac:dyDescent="0.35">
      <c r="A83" s="213" t="s">
        <v>100</v>
      </c>
      <c r="B83" s="25">
        <v>2268113</v>
      </c>
      <c r="C83" s="24" t="s">
        <v>298</v>
      </c>
      <c r="D83" s="25" t="s">
        <v>438</v>
      </c>
      <c r="E83" s="25" t="s">
        <v>542</v>
      </c>
      <c r="F83" s="25" t="s">
        <v>205</v>
      </c>
      <c r="G83" s="25" t="s">
        <v>552</v>
      </c>
      <c r="H83" s="25"/>
      <c r="I83" s="26">
        <v>104</v>
      </c>
      <c r="J83" s="24">
        <f t="shared" ref="J83:J87" si="15">I83*(1-$K$6)</f>
        <v>60.320000000000007</v>
      </c>
      <c r="K83" s="24">
        <f t="shared" si="14"/>
        <v>58.510400000000004</v>
      </c>
      <c r="L83" s="24">
        <f t="shared" si="1"/>
        <v>60.320000000000007</v>
      </c>
      <c r="M83" s="24">
        <f t="shared" si="2"/>
        <v>58.510400000000004</v>
      </c>
      <c r="N83" s="24">
        <f t="shared" si="3"/>
        <v>58.510400000000004</v>
      </c>
      <c r="O83" s="25"/>
    </row>
    <row r="84" spans="1:15" x14ac:dyDescent="0.35">
      <c r="A84" s="213" t="s">
        <v>100</v>
      </c>
      <c r="B84" s="25">
        <v>2260213</v>
      </c>
      <c r="C84" s="24" t="s">
        <v>299</v>
      </c>
      <c r="D84" s="25" t="s">
        <v>437</v>
      </c>
      <c r="E84" s="25" t="s">
        <v>542</v>
      </c>
      <c r="F84" s="25" t="s">
        <v>205</v>
      </c>
      <c r="G84" s="25" t="s">
        <v>552</v>
      </c>
      <c r="H84" s="25"/>
      <c r="I84" s="26">
        <v>84</v>
      </c>
      <c r="J84" s="24">
        <f t="shared" si="15"/>
        <v>48.720000000000006</v>
      </c>
      <c r="K84" s="24">
        <f t="shared" si="14"/>
        <v>47.258400000000002</v>
      </c>
      <c r="L84" s="24">
        <f t="shared" ref="L84:L147" si="16">J84*(1-$K$8)</f>
        <v>48.720000000000006</v>
      </c>
      <c r="M84" s="24">
        <f t="shared" ref="M84:M147" si="17">L84*(1-$K$9)</f>
        <v>47.258400000000002</v>
      </c>
      <c r="N84" s="24">
        <f t="shared" ref="N84:N147" si="18">M84*(1-$K$10)</f>
        <v>47.258400000000002</v>
      </c>
      <c r="O84" s="25"/>
    </row>
    <row r="85" spans="1:15" x14ac:dyDescent="0.35">
      <c r="A85" s="213" t="s">
        <v>100</v>
      </c>
      <c r="B85" s="25">
        <v>2265213</v>
      </c>
      <c r="C85" s="24" t="s">
        <v>300</v>
      </c>
      <c r="D85" s="25" t="s">
        <v>439</v>
      </c>
      <c r="E85" s="25" t="s">
        <v>542</v>
      </c>
      <c r="F85" s="25" t="s">
        <v>205</v>
      </c>
      <c r="G85" s="25" t="s">
        <v>552</v>
      </c>
      <c r="H85" s="25"/>
      <c r="I85" s="26">
        <v>92</v>
      </c>
      <c r="J85" s="24">
        <f t="shared" si="15"/>
        <v>53.360000000000007</v>
      </c>
      <c r="K85" s="24">
        <f t="shared" si="14"/>
        <v>51.759200000000007</v>
      </c>
      <c r="L85" s="24">
        <f t="shared" si="16"/>
        <v>53.360000000000007</v>
      </c>
      <c r="M85" s="24">
        <f t="shared" si="17"/>
        <v>51.759200000000007</v>
      </c>
      <c r="N85" s="24">
        <f t="shared" si="18"/>
        <v>51.759200000000007</v>
      </c>
      <c r="O85" s="25"/>
    </row>
    <row r="86" spans="1:15" x14ac:dyDescent="0.35">
      <c r="A86" s="213" t="s">
        <v>100</v>
      </c>
      <c r="B86" s="25">
        <v>2265513</v>
      </c>
      <c r="C86" s="24" t="s">
        <v>301</v>
      </c>
      <c r="D86" s="25" t="s">
        <v>440</v>
      </c>
      <c r="E86" s="25" t="s">
        <v>542</v>
      </c>
      <c r="F86" s="25" t="s">
        <v>205</v>
      </c>
      <c r="G86" s="25" t="s">
        <v>552</v>
      </c>
      <c r="H86" s="25"/>
      <c r="I86" s="26">
        <v>97</v>
      </c>
      <c r="J86" s="24">
        <f t="shared" si="15"/>
        <v>56.260000000000005</v>
      </c>
      <c r="K86" s="24">
        <f t="shared" si="14"/>
        <v>54.572200000000002</v>
      </c>
      <c r="L86" s="24">
        <f t="shared" si="16"/>
        <v>56.260000000000005</v>
      </c>
      <c r="M86" s="24">
        <f t="shared" si="17"/>
        <v>54.572200000000002</v>
      </c>
      <c r="N86" s="24">
        <f t="shared" si="18"/>
        <v>54.572200000000002</v>
      </c>
      <c r="O86" s="25"/>
    </row>
    <row r="87" spans="1:15" x14ac:dyDescent="0.35">
      <c r="A87" s="213" t="s">
        <v>100</v>
      </c>
      <c r="B87" s="25">
        <v>2266113</v>
      </c>
      <c r="C87" s="24" t="s">
        <v>302</v>
      </c>
      <c r="D87" s="25" t="s">
        <v>441</v>
      </c>
      <c r="E87" s="25" t="s">
        <v>542</v>
      </c>
      <c r="F87" s="25" t="s">
        <v>205</v>
      </c>
      <c r="G87" s="25" t="s">
        <v>552</v>
      </c>
      <c r="H87" s="25"/>
      <c r="I87" s="26">
        <v>99</v>
      </c>
      <c r="J87" s="24">
        <f t="shared" si="15"/>
        <v>57.420000000000009</v>
      </c>
      <c r="K87" s="24">
        <f t="shared" si="14"/>
        <v>55.697400000000009</v>
      </c>
      <c r="L87" s="24">
        <f t="shared" si="16"/>
        <v>57.420000000000009</v>
      </c>
      <c r="M87" s="24">
        <f t="shared" si="17"/>
        <v>55.697400000000009</v>
      </c>
      <c r="N87" s="24">
        <f t="shared" si="18"/>
        <v>55.697400000000009</v>
      </c>
      <c r="O87" s="25"/>
    </row>
    <row r="88" spans="1:15" x14ac:dyDescent="0.35">
      <c r="A88" s="223"/>
      <c r="B88" s="224"/>
      <c r="C88" s="224"/>
      <c r="D88" s="224"/>
      <c r="E88" s="224"/>
      <c r="F88" s="224"/>
      <c r="G88" s="225"/>
      <c r="H88" s="224"/>
      <c r="I88" s="224"/>
      <c r="J88" s="224"/>
      <c r="K88" s="224"/>
      <c r="L88" s="224"/>
      <c r="M88" s="224"/>
      <c r="N88" s="224"/>
      <c r="O88" s="224"/>
    </row>
    <row r="89" spans="1:15" x14ac:dyDescent="0.35">
      <c r="A89" s="213" t="s">
        <v>100</v>
      </c>
      <c r="B89" s="25">
        <v>2276813</v>
      </c>
      <c r="C89" s="24" t="s">
        <v>303</v>
      </c>
      <c r="D89" s="25" t="s">
        <v>442</v>
      </c>
      <c r="E89" s="25" t="s">
        <v>542</v>
      </c>
      <c r="F89" s="25" t="s">
        <v>208</v>
      </c>
      <c r="G89" s="25" t="s">
        <v>552</v>
      </c>
      <c r="H89" s="25"/>
      <c r="I89" s="26">
        <v>110</v>
      </c>
      <c r="J89" s="24">
        <f>I89*(1-$K$6)</f>
        <v>63.800000000000011</v>
      </c>
      <c r="K89" s="24">
        <f t="shared" ref="K89:K103" si="19">J89*(1-$K$9)</f>
        <v>61.88600000000001</v>
      </c>
      <c r="L89" s="24">
        <f t="shared" si="16"/>
        <v>63.800000000000011</v>
      </c>
      <c r="M89" s="24">
        <f t="shared" si="17"/>
        <v>61.88600000000001</v>
      </c>
      <c r="N89" s="24">
        <f t="shared" si="18"/>
        <v>61.88600000000001</v>
      </c>
      <c r="O89" s="25"/>
    </row>
    <row r="90" spans="1:15" x14ac:dyDescent="0.35">
      <c r="A90" s="213" t="s">
        <v>100</v>
      </c>
      <c r="B90" s="25">
        <v>2279513</v>
      </c>
      <c r="C90" s="24" t="s">
        <v>304</v>
      </c>
      <c r="D90" s="25" t="s">
        <v>443</v>
      </c>
      <c r="E90" s="25" t="s">
        <v>542</v>
      </c>
      <c r="F90" s="25" t="s">
        <v>208</v>
      </c>
      <c r="G90" s="25" t="s">
        <v>552</v>
      </c>
      <c r="H90" s="25"/>
      <c r="I90" s="26">
        <v>102</v>
      </c>
      <c r="J90" s="24">
        <f t="shared" ref="J90:J103" si="20">I90*(1-$K$6)</f>
        <v>59.160000000000011</v>
      </c>
      <c r="K90" s="24">
        <f t="shared" si="19"/>
        <v>57.385200000000012</v>
      </c>
      <c r="L90" s="24">
        <f t="shared" si="16"/>
        <v>59.160000000000011</v>
      </c>
      <c r="M90" s="24">
        <f t="shared" si="17"/>
        <v>57.385200000000012</v>
      </c>
      <c r="N90" s="24">
        <f t="shared" si="18"/>
        <v>57.385200000000012</v>
      </c>
      <c r="O90" s="25"/>
    </row>
    <row r="91" spans="1:15" x14ac:dyDescent="0.35">
      <c r="A91" s="213" t="s">
        <v>100</v>
      </c>
      <c r="B91" s="25">
        <v>2276013</v>
      </c>
      <c r="C91" s="24" t="s">
        <v>305</v>
      </c>
      <c r="D91" s="25" t="s">
        <v>444</v>
      </c>
      <c r="E91" s="25" t="s">
        <v>542</v>
      </c>
      <c r="F91" s="25" t="s">
        <v>208</v>
      </c>
      <c r="G91" s="25" t="s">
        <v>552</v>
      </c>
      <c r="H91" s="25"/>
      <c r="I91" s="26">
        <v>116</v>
      </c>
      <c r="J91" s="24">
        <f t="shared" si="20"/>
        <v>67.28</v>
      </c>
      <c r="K91" s="24">
        <f t="shared" si="19"/>
        <v>65.261600000000001</v>
      </c>
      <c r="L91" s="24">
        <f t="shared" si="16"/>
        <v>67.28</v>
      </c>
      <c r="M91" s="24">
        <f t="shared" si="17"/>
        <v>65.261600000000001</v>
      </c>
      <c r="N91" s="24">
        <f t="shared" si="18"/>
        <v>65.261600000000001</v>
      </c>
      <c r="O91" s="25"/>
    </row>
    <row r="92" spans="1:15" x14ac:dyDescent="0.35">
      <c r="A92" s="213" t="s">
        <v>100</v>
      </c>
      <c r="B92" s="25">
        <v>2279913</v>
      </c>
      <c r="C92" s="24" t="s">
        <v>217</v>
      </c>
      <c r="D92" s="25" t="s">
        <v>443</v>
      </c>
      <c r="E92" s="25" t="s">
        <v>542</v>
      </c>
      <c r="F92" s="25" t="s">
        <v>208</v>
      </c>
      <c r="G92" s="25" t="s">
        <v>552</v>
      </c>
      <c r="H92" s="25"/>
      <c r="I92" s="26">
        <v>105</v>
      </c>
      <c r="J92" s="24">
        <f t="shared" si="20"/>
        <v>60.900000000000006</v>
      </c>
      <c r="K92" s="24">
        <f t="shared" si="19"/>
        <v>59.073</v>
      </c>
      <c r="L92" s="24">
        <f t="shared" si="16"/>
        <v>60.900000000000006</v>
      </c>
      <c r="M92" s="24">
        <f t="shared" si="17"/>
        <v>59.073</v>
      </c>
      <c r="N92" s="24">
        <f t="shared" si="18"/>
        <v>59.073</v>
      </c>
      <c r="O92" s="25"/>
    </row>
    <row r="93" spans="1:15" x14ac:dyDescent="0.35">
      <c r="A93" s="213" t="s">
        <v>100</v>
      </c>
      <c r="B93" s="25">
        <v>2276613</v>
      </c>
      <c r="C93" s="24" t="s">
        <v>306</v>
      </c>
      <c r="D93" s="25" t="s">
        <v>445</v>
      </c>
      <c r="E93" s="25" t="s">
        <v>542</v>
      </c>
      <c r="F93" s="25" t="s">
        <v>208</v>
      </c>
      <c r="G93" s="25" t="s">
        <v>552</v>
      </c>
      <c r="H93" s="25"/>
      <c r="I93" s="26">
        <v>99</v>
      </c>
      <c r="J93" s="24">
        <f t="shared" si="20"/>
        <v>57.420000000000009</v>
      </c>
      <c r="K93" s="24">
        <f t="shared" si="19"/>
        <v>55.697400000000009</v>
      </c>
      <c r="L93" s="24">
        <f t="shared" si="16"/>
        <v>57.420000000000009</v>
      </c>
      <c r="M93" s="24">
        <f t="shared" si="17"/>
        <v>55.697400000000009</v>
      </c>
      <c r="N93" s="24">
        <f t="shared" si="18"/>
        <v>55.697400000000009</v>
      </c>
      <c r="O93" s="25"/>
    </row>
    <row r="94" spans="1:15" x14ac:dyDescent="0.35">
      <c r="A94" s="213" t="s">
        <v>100</v>
      </c>
      <c r="B94" s="25">
        <v>2275913</v>
      </c>
      <c r="C94" s="24" t="s">
        <v>307</v>
      </c>
      <c r="D94" s="25" t="s">
        <v>444</v>
      </c>
      <c r="E94" s="25" t="s">
        <v>542</v>
      </c>
      <c r="F94" s="25" t="s">
        <v>208</v>
      </c>
      <c r="G94" s="25" t="s">
        <v>552</v>
      </c>
      <c r="H94" s="25"/>
      <c r="I94" s="26">
        <v>108</v>
      </c>
      <c r="J94" s="24">
        <f t="shared" si="20"/>
        <v>62.640000000000008</v>
      </c>
      <c r="K94" s="24">
        <f t="shared" si="19"/>
        <v>60.760800000000003</v>
      </c>
      <c r="L94" s="24">
        <f t="shared" si="16"/>
        <v>62.640000000000008</v>
      </c>
      <c r="M94" s="24">
        <f t="shared" si="17"/>
        <v>60.760800000000003</v>
      </c>
      <c r="N94" s="24">
        <f t="shared" si="18"/>
        <v>60.760800000000003</v>
      </c>
      <c r="O94" s="25"/>
    </row>
    <row r="95" spans="1:15" x14ac:dyDescent="0.35">
      <c r="A95" s="213" t="s">
        <v>100</v>
      </c>
      <c r="B95" s="25">
        <v>2279813</v>
      </c>
      <c r="C95" s="24" t="s">
        <v>308</v>
      </c>
      <c r="D95" s="25" t="s">
        <v>446</v>
      </c>
      <c r="E95" s="25" t="s">
        <v>542</v>
      </c>
      <c r="F95" s="25" t="s">
        <v>208</v>
      </c>
      <c r="G95" s="25" t="s">
        <v>552</v>
      </c>
      <c r="H95" s="25"/>
      <c r="I95" s="26">
        <v>132</v>
      </c>
      <c r="J95" s="24">
        <f t="shared" si="20"/>
        <v>76.56</v>
      </c>
      <c r="K95" s="24">
        <f t="shared" si="19"/>
        <v>74.263199999999998</v>
      </c>
      <c r="L95" s="24">
        <f t="shared" si="16"/>
        <v>76.56</v>
      </c>
      <c r="M95" s="24">
        <f t="shared" si="17"/>
        <v>74.263199999999998</v>
      </c>
      <c r="N95" s="24">
        <f t="shared" si="18"/>
        <v>74.263199999999998</v>
      </c>
      <c r="O95" s="25"/>
    </row>
    <row r="96" spans="1:15" x14ac:dyDescent="0.35">
      <c r="A96" s="213" t="s">
        <v>100</v>
      </c>
      <c r="B96" s="25">
        <v>2275713</v>
      </c>
      <c r="C96" s="24" t="s">
        <v>309</v>
      </c>
      <c r="D96" s="25" t="s">
        <v>447</v>
      </c>
      <c r="E96" s="25" t="s">
        <v>542</v>
      </c>
      <c r="F96" s="25" t="s">
        <v>208</v>
      </c>
      <c r="G96" s="25" t="s">
        <v>552</v>
      </c>
      <c r="H96" s="25"/>
      <c r="I96" s="26">
        <v>122</v>
      </c>
      <c r="J96" s="24">
        <f t="shared" si="20"/>
        <v>70.760000000000005</v>
      </c>
      <c r="K96" s="24">
        <f t="shared" si="19"/>
        <v>68.637200000000007</v>
      </c>
      <c r="L96" s="24">
        <f t="shared" si="16"/>
        <v>70.760000000000005</v>
      </c>
      <c r="M96" s="24">
        <f t="shared" si="17"/>
        <v>68.637200000000007</v>
      </c>
      <c r="N96" s="24">
        <f t="shared" si="18"/>
        <v>68.637200000000007</v>
      </c>
      <c r="O96" s="25"/>
    </row>
    <row r="97" spans="1:15" x14ac:dyDescent="0.35">
      <c r="A97" s="213" t="s">
        <v>100</v>
      </c>
      <c r="B97" s="25">
        <v>2277613</v>
      </c>
      <c r="C97" s="24" t="s">
        <v>310</v>
      </c>
      <c r="D97" s="25" t="s">
        <v>448</v>
      </c>
      <c r="E97" s="25" t="s">
        <v>542</v>
      </c>
      <c r="F97" s="25" t="s">
        <v>208</v>
      </c>
      <c r="G97" s="25" t="s">
        <v>552</v>
      </c>
      <c r="H97" s="25"/>
      <c r="I97" s="26">
        <v>116</v>
      </c>
      <c r="J97" s="24">
        <f t="shared" si="20"/>
        <v>67.28</v>
      </c>
      <c r="K97" s="24">
        <f t="shared" si="19"/>
        <v>65.261600000000001</v>
      </c>
      <c r="L97" s="24">
        <f t="shared" si="16"/>
        <v>67.28</v>
      </c>
      <c r="M97" s="24">
        <f t="shared" si="17"/>
        <v>65.261600000000001</v>
      </c>
      <c r="N97" s="24">
        <f t="shared" si="18"/>
        <v>65.261600000000001</v>
      </c>
      <c r="O97" s="25"/>
    </row>
    <row r="98" spans="1:15" x14ac:dyDescent="0.35">
      <c r="A98" s="213" t="s">
        <v>100</v>
      </c>
      <c r="B98" s="25">
        <v>2279713</v>
      </c>
      <c r="C98" s="24" t="s">
        <v>311</v>
      </c>
      <c r="D98" s="25" t="s">
        <v>449</v>
      </c>
      <c r="E98" s="25" t="s">
        <v>542</v>
      </c>
      <c r="F98" s="25" t="s">
        <v>208</v>
      </c>
      <c r="G98" s="25" t="s">
        <v>552</v>
      </c>
      <c r="H98" s="25"/>
      <c r="I98" s="26">
        <v>150</v>
      </c>
      <c r="J98" s="24">
        <f t="shared" si="20"/>
        <v>87.000000000000014</v>
      </c>
      <c r="K98" s="24">
        <f t="shared" si="19"/>
        <v>84.390000000000015</v>
      </c>
      <c r="L98" s="24">
        <f t="shared" si="16"/>
        <v>87.000000000000014</v>
      </c>
      <c r="M98" s="24">
        <f t="shared" si="17"/>
        <v>84.390000000000015</v>
      </c>
      <c r="N98" s="24">
        <f t="shared" si="18"/>
        <v>84.390000000000015</v>
      </c>
      <c r="O98" s="25"/>
    </row>
    <row r="99" spans="1:15" x14ac:dyDescent="0.35">
      <c r="A99" s="213" t="s">
        <v>100</v>
      </c>
      <c r="B99" s="25">
        <v>2275113</v>
      </c>
      <c r="C99" s="24" t="s">
        <v>312</v>
      </c>
      <c r="D99" s="25" t="s">
        <v>450</v>
      </c>
      <c r="E99" s="25" t="s">
        <v>542</v>
      </c>
      <c r="F99" s="25" t="s">
        <v>208</v>
      </c>
      <c r="G99" s="25" t="s">
        <v>552</v>
      </c>
      <c r="H99" s="25"/>
      <c r="I99" s="26">
        <v>119</v>
      </c>
      <c r="J99" s="24">
        <f t="shared" si="20"/>
        <v>69.02000000000001</v>
      </c>
      <c r="K99" s="24">
        <f t="shared" si="19"/>
        <v>66.949400000000011</v>
      </c>
      <c r="L99" s="24">
        <f t="shared" si="16"/>
        <v>69.02000000000001</v>
      </c>
      <c r="M99" s="24">
        <f t="shared" si="17"/>
        <v>66.949400000000011</v>
      </c>
      <c r="N99" s="24">
        <f t="shared" si="18"/>
        <v>66.949400000000011</v>
      </c>
      <c r="O99" s="25"/>
    </row>
    <row r="100" spans="1:15" x14ac:dyDescent="0.35">
      <c r="A100" s="213" t="s">
        <v>100</v>
      </c>
      <c r="B100" s="25">
        <v>2276513</v>
      </c>
      <c r="C100" s="24" t="s">
        <v>313</v>
      </c>
      <c r="D100" s="25" t="s">
        <v>451</v>
      </c>
      <c r="E100" s="25" t="s">
        <v>542</v>
      </c>
      <c r="F100" s="25" t="s">
        <v>208</v>
      </c>
      <c r="G100" s="25" t="s">
        <v>552</v>
      </c>
      <c r="H100" s="25"/>
      <c r="I100" s="26">
        <v>122</v>
      </c>
      <c r="J100" s="24">
        <f t="shared" si="20"/>
        <v>70.760000000000005</v>
      </c>
      <c r="K100" s="24">
        <f t="shared" si="19"/>
        <v>68.637200000000007</v>
      </c>
      <c r="L100" s="24">
        <f t="shared" si="16"/>
        <v>70.760000000000005</v>
      </c>
      <c r="M100" s="24">
        <f t="shared" si="17"/>
        <v>68.637200000000007</v>
      </c>
      <c r="N100" s="24">
        <f t="shared" si="18"/>
        <v>68.637200000000007</v>
      </c>
      <c r="O100" s="25"/>
    </row>
    <row r="101" spans="1:15" x14ac:dyDescent="0.35">
      <c r="A101" s="213" t="s">
        <v>100</v>
      </c>
      <c r="B101" s="25">
        <v>2277413</v>
      </c>
      <c r="C101" s="24" t="s">
        <v>314</v>
      </c>
      <c r="D101" s="25" t="s">
        <v>452</v>
      </c>
      <c r="E101" s="25" t="s">
        <v>542</v>
      </c>
      <c r="F101" s="25" t="s">
        <v>208</v>
      </c>
      <c r="G101" s="25" t="s">
        <v>552</v>
      </c>
      <c r="H101" s="25"/>
      <c r="I101" s="26">
        <v>146</v>
      </c>
      <c r="J101" s="24">
        <f t="shared" si="20"/>
        <v>84.68</v>
      </c>
      <c r="K101" s="24">
        <f t="shared" si="19"/>
        <v>82.139600000000002</v>
      </c>
      <c r="L101" s="24">
        <f t="shared" si="16"/>
        <v>84.68</v>
      </c>
      <c r="M101" s="24">
        <f t="shared" si="17"/>
        <v>82.139600000000002</v>
      </c>
      <c r="N101" s="24">
        <f t="shared" si="18"/>
        <v>82.139600000000002</v>
      </c>
      <c r="O101" s="25"/>
    </row>
    <row r="102" spans="1:15" x14ac:dyDescent="0.35">
      <c r="A102" s="213" t="s">
        <v>100</v>
      </c>
      <c r="B102" s="25">
        <v>2270011</v>
      </c>
      <c r="C102" s="24" t="s">
        <v>315</v>
      </c>
      <c r="D102" s="25" t="s">
        <v>453</v>
      </c>
      <c r="E102" s="25" t="s">
        <v>542</v>
      </c>
      <c r="F102" s="25" t="s">
        <v>208</v>
      </c>
      <c r="G102" s="25" t="s">
        <v>552</v>
      </c>
      <c r="H102" s="25"/>
      <c r="I102" s="26">
        <v>166</v>
      </c>
      <c r="J102" s="24">
        <f t="shared" si="20"/>
        <v>96.280000000000015</v>
      </c>
      <c r="K102" s="24">
        <f t="shared" si="19"/>
        <v>93.391600000000011</v>
      </c>
      <c r="L102" s="24">
        <f t="shared" si="16"/>
        <v>96.280000000000015</v>
      </c>
      <c r="M102" s="24">
        <f t="shared" si="17"/>
        <v>93.391600000000011</v>
      </c>
      <c r="N102" s="24">
        <f t="shared" si="18"/>
        <v>93.391600000000011</v>
      </c>
      <c r="O102" s="25"/>
    </row>
    <row r="103" spans="1:15" x14ac:dyDescent="0.35">
      <c r="A103" s="213" t="s">
        <v>100</v>
      </c>
      <c r="B103" s="25">
        <v>2270313</v>
      </c>
      <c r="C103" s="24" t="s">
        <v>316</v>
      </c>
      <c r="D103" s="25" t="s">
        <v>454</v>
      </c>
      <c r="E103" s="25" t="s">
        <v>542</v>
      </c>
      <c r="F103" s="25" t="s">
        <v>208</v>
      </c>
      <c r="G103" s="25" t="s">
        <v>552</v>
      </c>
      <c r="H103" s="25"/>
      <c r="I103" s="26">
        <v>124</v>
      </c>
      <c r="J103" s="24">
        <f t="shared" si="20"/>
        <v>71.920000000000016</v>
      </c>
      <c r="K103" s="24">
        <f t="shared" si="19"/>
        <v>69.762400000000014</v>
      </c>
      <c r="L103" s="24">
        <f t="shared" si="16"/>
        <v>71.920000000000016</v>
      </c>
      <c r="M103" s="24">
        <f t="shared" si="17"/>
        <v>69.762400000000014</v>
      </c>
      <c r="N103" s="24">
        <f t="shared" si="18"/>
        <v>69.762400000000014</v>
      </c>
      <c r="O103" s="25"/>
    </row>
    <row r="104" spans="1:15" x14ac:dyDescent="0.35">
      <c r="A104" s="223"/>
      <c r="B104" s="224"/>
      <c r="C104" s="224"/>
      <c r="D104" s="224"/>
      <c r="E104" s="224"/>
      <c r="F104" s="224"/>
      <c r="G104" s="225"/>
      <c r="H104" s="224"/>
      <c r="I104" s="224"/>
      <c r="J104" s="224"/>
      <c r="K104" s="224"/>
      <c r="L104" s="224"/>
      <c r="M104" s="224"/>
      <c r="N104" s="224"/>
      <c r="O104" s="224"/>
    </row>
    <row r="105" spans="1:15" x14ac:dyDescent="0.35">
      <c r="A105" s="213" t="s">
        <v>100</v>
      </c>
      <c r="B105" s="25">
        <v>2267513</v>
      </c>
      <c r="C105" s="24" t="s">
        <v>317</v>
      </c>
      <c r="D105" s="25" t="s">
        <v>438</v>
      </c>
      <c r="E105" s="25" t="s">
        <v>542</v>
      </c>
      <c r="F105" s="25" t="s">
        <v>541</v>
      </c>
      <c r="G105" s="25" t="s">
        <v>552</v>
      </c>
      <c r="H105" s="25"/>
      <c r="I105" s="26">
        <v>89</v>
      </c>
      <c r="J105" s="24">
        <f>I105*(1-$K$6)</f>
        <v>51.620000000000005</v>
      </c>
      <c r="K105" s="24">
        <f t="shared" ref="K105:K114" si="21">J105*(1-$K$9)</f>
        <v>50.071400000000004</v>
      </c>
      <c r="L105" s="24">
        <f t="shared" si="16"/>
        <v>51.620000000000005</v>
      </c>
      <c r="M105" s="24">
        <f t="shared" si="17"/>
        <v>50.071400000000004</v>
      </c>
      <c r="N105" s="24">
        <f t="shared" si="18"/>
        <v>50.071400000000004</v>
      </c>
      <c r="O105" s="25"/>
    </row>
    <row r="106" spans="1:15" x14ac:dyDescent="0.35">
      <c r="A106" s="213" t="s">
        <v>100</v>
      </c>
      <c r="B106" s="25">
        <v>2269913</v>
      </c>
      <c r="C106" s="24" t="s">
        <v>318</v>
      </c>
      <c r="D106" s="25" t="s">
        <v>455</v>
      </c>
      <c r="E106" s="25" t="s">
        <v>542</v>
      </c>
      <c r="F106" s="25" t="s">
        <v>541</v>
      </c>
      <c r="G106" s="25" t="s">
        <v>552</v>
      </c>
      <c r="H106" s="25"/>
      <c r="I106" s="26">
        <v>88</v>
      </c>
      <c r="J106" s="24">
        <f t="shared" ref="J106:J169" si="22">I106*(1-$K$6)</f>
        <v>51.040000000000006</v>
      </c>
      <c r="K106" s="24">
        <f t="shared" si="21"/>
        <v>49.508800000000008</v>
      </c>
      <c r="L106" s="24">
        <f t="shared" si="16"/>
        <v>51.040000000000006</v>
      </c>
      <c r="M106" s="24">
        <f t="shared" si="17"/>
        <v>49.508800000000008</v>
      </c>
      <c r="N106" s="24">
        <f t="shared" si="18"/>
        <v>49.508800000000008</v>
      </c>
      <c r="O106" s="25"/>
    </row>
    <row r="107" spans="1:15" x14ac:dyDescent="0.35">
      <c r="A107" s="213" t="s">
        <v>100</v>
      </c>
      <c r="B107" s="25">
        <v>2283013</v>
      </c>
      <c r="C107" s="24" t="s">
        <v>319</v>
      </c>
      <c r="D107" s="25" t="s">
        <v>456</v>
      </c>
      <c r="E107" s="25" t="s">
        <v>542</v>
      </c>
      <c r="F107" s="25" t="s">
        <v>541</v>
      </c>
      <c r="G107" s="25" t="s">
        <v>552</v>
      </c>
      <c r="H107" s="25"/>
      <c r="I107" s="26">
        <v>99</v>
      </c>
      <c r="J107" s="24">
        <f t="shared" si="22"/>
        <v>57.420000000000009</v>
      </c>
      <c r="K107" s="24">
        <f t="shared" si="21"/>
        <v>55.697400000000009</v>
      </c>
      <c r="L107" s="24">
        <f t="shared" si="16"/>
        <v>57.420000000000009</v>
      </c>
      <c r="M107" s="24">
        <f t="shared" si="17"/>
        <v>55.697400000000009</v>
      </c>
      <c r="N107" s="24">
        <f t="shared" si="18"/>
        <v>55.697400000000009</v>
      </c>
      <c r="O107" s="25"/>
    </row>
    <row r="108" spans="1:15" x14ac:dyDescent="0.35">
      <c r="A108" s="213" t="s">
        <v>100</v>
      </c>
      <c r="B108" s="25">
        <v>2289013</v>
      </c>
      <c r="C108" s="24" t="s">
        <v>320</v>
      </c>
      <c r="D108" s="25" t="s">
        <v>457</v>
      </c>
      <c r="E108" s="25" t="s">
        <v>542</v>
      </c>
      <c r="F108" s="25" t="s">
        <v>541</v>
      </c>
      <c r="G108" s="25" t="s">
        <v>552</v>
      </c>
      <c r="H108" s="25"/>
      <c r="I108" s="26">
        <v>99</v>
      </c>
      <c r="J108" s="24">
        <f t="shared" si="22"/>
        <v>57.420000000000009</v>
      </c>
      <c r="K108" s="24">
        <f t="shared" si="21"/>
        <v>55.697400000000009</v>
      </c>
      <c r="L108" s="24">
        <f t="shared" si="16"/>
        <v>57.420000000000009</v>
      </c>
      <c r="M108" s="24">
        <f t="shared" si="17"/>
        <v>55.697400000000009</v>
      </c>
      <c r="N108" s="24">
        <f t="shared" si="18"/>
        <v>55.697400000000009</v>
      </c>
      <c r="O108" s="25"/>
    </row>
    <row r="109" spans="1:15" x14ac:dyDescent="0.35">
      <c r="A109" s="213" t="s">
        <v>100</v>
      </c>
      <c r="B109" s="25">
        <v>2289413</v>
      </c>
      <c r="C109" s="24" t="s">
        <v>321</v>
      </c>
      <c r="D109" s="25" t="s">
        <v>441</v>
      </c>
      <c r="E109" s="25" t="s">
        <v>542</v>
      </c>
      <c r="F109" s="25" t="s">
        <v>541</v>
      </c>
      <c r="G109" s="25" t="s">
        <v>552</v>
      </c>
      <c r="H109" s="25"/>
      <c r="I109" s="26">
        <v>113</v>
      </c>
      <c r="J109" s="24">
        <f t="shared" si="22"/>
        <v>65.540000000000006</v>
      </c>
      <c r="K109" s="24">
        <f t="shared" si="21"/>
        <v>63.573800000000006</v>
      </c>
      <c r="L109" s="24">
        <f t="shared" si="16"/>
        <v>65.540000000000006</v>
      </c>
      <c r="M109" s="24">
        <f t="shared" si="17"/>
        <v>63.573800000000006</v>
      </c>
      <c r="N109" s="24">
        <f t="shared" si="18"/>
        <v>63.573800000000006</v>
      </c>
      <c r="O109" s="25"/>
    </row>
    <row r="110" spans="1:15" x14ac:dyDescent="0.35">
      <c r="A110" s="213" t="s">
        <v>100</v>
      </c>
      <c r="B110" s="25">
        <v>2287013</v>
      </c>
      <c r="C110" s="24" t="s">
        <v>322</v>
      </c>
      <c r="D110" s="25" t="s">
        <v>458</v>
      </c>
      <c r="E110" s="25" t="s">
        <v>542</v>
      </c>
      <c r="F110" s="25" t="s">
        <v>541</v>
      </c>
      <c r="G110" s="25" t="s">
        <v>552</v>
      </c>
      <c r="H110" s="25"/>
      <c r="I110" s="26">
        <v>111</v>
      </c>
      <c r="J110" s="24">
        <f t="shared" si="22"/>
        <v>64.38000000000001</v>
      </c>
      <c r="K110" s="24">
        <f t="shared" si="21"/>
        <v>62.448600000000006</v>
      </c>
      <c r="L110" s="24">
        <f t="shared" si="16"/>
        <v>64.38000000000001</v>
      </c>
      <c r="M110" s="24">
        <f t="shared" si="17"/>
        <v>62.448600000000006</v>
      </c>
      <c r="N110" s="24">
        <f t="shared" si="18"/>
        <v>62.448600000000006</v>
      </c>
      <c r="O110" s="25"/>
    </row>
    <row r="111" spans="1:15" x14ac:dyDescent="0.35">
      <c r="A111" s="213" t="s">
        <v>100</v>
      </c>
      <c r="B111" s="25">
        <v>2288413</v>
      </c>
      <c r="C111" s="24" t="s">
        <v>323</v>
      </c>
      <c r="D111" s="25" t="s">
        <v>459</v>
      </c>
      <c r="E111" s="25" t="s">
        <v>542</v>
      </c>
      <c r="F111" s="25" t="s">
        <v>541</v>
      </c>
      <c r="G111" s="25" t="s">
        <v>552</v>
      </c>
      <c r="H111" s="25"/>
      <c r="I111" s="26">
        <v>100</v>
      </c>
      <c r="J111" s="24">
        <f t="shared" si="22"/>
        <v>58.000000000000007</v>
      </c>
      <c r="K111" s="24">
        <f t="shared" si="21"/>
        <v>56.260000000000005</v>
      </c>
      <c r="L111" s="24">
        <f t="shared" si="16"/>
        <v>58.000000000000007</v>
      </c>
      <c r="M111" s="24">
        <f t="shared" si="17"/>
        <v>56.260000000000005</v>
      </c>
      <c r="N111" s="24">
        <f t="shared" si="18"/>
        <v>56.260000000000005</v>
      </c>
      <c r="O111" s="25"/>
    </row>
    <row r="112" spans="1:15" x14ac:dyDescent="0.35">
      <c r="A112" s="213" t="s">
        <v>100</v>
      </c>
      <c r="B112" s="25">
        <v>2274813</v>
      </c>
      <c r="C112" s="24" t="s">
        <v>324</v>
      </c>
      <c r="D112" s="25" t="s">
        <v>460</v>
      </c>
      <c r="E112" s="25" t="s">
        <v>542</v>
      </c>
      <c r="F112" s="25" t="s">
        <v>541</v>
      </c>
      <c r="G112" s="25" t="s">
        <v>552</v>
      </c>
      <c r="H112" s="25"/>
      <c r="I112" s="26">
        <v>99</v>
      </c>
      <c r="J112" s="24">
        <f t="shared" si="22"/>
        <v>57.420000000000009</v>
      </c>
      <c r="K112" s="24">
        <f t="shared" si="21"/>
        <v>55.697400000000009</v>
      </c>
      <c r="L112" s="24">
        <f t="shared" si="16"/>
        <v>57.420000000000009</v>
      </c>
      <c r="M112" s="24">
        <f t="shared" si="17"/>
        <v>55.697400000000009</v>
      </c>
      <c r="N112" s="24">
        <f t="shared" si="18"/>
        <v>55.697400000000009</v>
      </c>
      <c r="O112" s="25"/>
    </row>
    <row r="113" spans="1:15" x14ac:dyDescent="0.35">
      <c r="A113" s="213" t="s">
        <v>100</v>
      </c>
      <c r="B113" s="25">
        <v>2278613</v>
      </c>
      <c r="C113" s="24" t="s">
        <v>325</v>
      </c>
      <c r="D113" s="25" t="s">
        <v>442</v>
      </c>
      <c r="E113" s="25" t="s">
        <v>542</v>
      </c>
      <c r="F113" s="25" t="s">
        <v>541</v>
      </c>
      <c r="G113" s="25" t="s">
        <v>552</v>
      </c>
      <c r="H113" s="25"/>
      <c r="I113" s="26">
        <v>99</v>
      </c>
      <c r="J113" s="24">
        <f t="shared" si="22"/>
        <v>57.420000000000009</v>
      </c>
      <c r="K113" s="24">
        <f t="shared" si="21"/>
        <v>55.697400000000009</v>
      </c>
      <c r="L113" s="24">
        <f t="shared" si="16"/>
        <v>57.420000000000009</v>
      </c>
      <c r="M113" s="24">
        <f t="shared" si="17"/>
        <v>55.697400000000009</v>
      </c>
      <c r="N113" s="24">
        <f t="shared" si="18"/>
        <v>55.697400000000009</v>
      </c>
      <c r="O113" s="25"/>
    </row>
    <row r="114" spans="1:15" x14ac:dyDescent="0.35">
      <c r="A114" s="213" t="s">
        <v>100</v>
      </c>
      <c r="B114" s="25">
        <v>2279213</v>
      </c>
      <c r="C114" s="24" t="s">
        <v>326</v>
      </c>
      <c r="D114" s="25" t="s">
        <v>450</v>
      </c>
      <c r="E114" s="25" t="s">
        <v>542</v>
      </c>
      <c r="F114" s="25" t="s">
        <v>541</v>
      </c>
      <c r="G114" s="25" t="s">
        <v>552</v>
      </c>
      <c r="H114" s="25"/>
      <c r="I114" s="26">
        <v>143</v>
      </c>
      <c r="J114" s="24">
        <f t="shared" si="22"/>
        <v>82.940000000000012</v>
      </c>
      <c r="K114" s="24">
        <f t="shared" si="21"/>
        <v>80.451800000000006</v>
      </c>
      <c r="L114" s="24">
        <f t="shared" si="16"/>
        <v>82.940000000000012</v>
      </c>
      <c r="M114" s="24">
        <f t="shared" si="17"/>
        <v>80.451800000000006</v>
      </c>
      <c r="N114" s="24">
        <f t="shared" si="18"/>
        <v>80.451800000000006</v>
      </c>
      <c r="O114" s="25"/>
    </row>
    <row r="115" spans="1:15" x14ac:dyDescent="0.35">
      <c r="A115" s="223"/>
      <c r="B115" s="224"/>
      <c r="C115" s="224"/>
      <c r="D115" s="224"/>
      <c r="E115" s="224"/>
      <c r="F115" s="224"/>
      <c r="G115" s="225"/>
      <c r="H115" s="224"/>
      <c r="I115" s="224"/>
      <c r="J115" s="224"/>
      <c r="K115" s="224"/>
      <c r="L115" s="224"/>
      <c r="M115" s="224"/>
      <c r="N115" s="224"/>
      <c r="O115" s="224"/>
    </row>
    <row r="116" spans="1:15" x14ac:dyDescent="0.35">
      <c r="A116" s="213" t="s">
        <v>100</v>
      </c>
      <c r="B116" s="25">
        <v>2710112</v>
      </c>
      <c r="C116" s="24" t="s">
        <v>327</v>
      </c>
      <c r="D116" s="25" t="s">
        <v>461</v>
      </c>
      <c r="E116" s="25" t="s">
        <v>542</v>
      </c>
      <c r="F116" s="25" t="s">
        <v>205</v>
      </c>
      <c r="G116" s="25" t="s">
        <v>553</v>
      </c>
      <c r="H116" s="25"/>
      <c r="I116" s="26">
        <v>106</v>
      </c>
      <c r="J116" s="24">
        <f t="shared" si="22"/>
        <v>61.480000000000004</v>
      </c>
      <c r="K116" s="24">
        <f t="shared" ref="K116:K143" si="23">J116*(1-$K$9)</f>
        <v>59.635600000000004</v>
      </c>
      <c r="L116" s="24">
        <f t="shared" si="16"/>
        <v>61.480000000000004</v>
      </c>
      <c r="M116" s="24">
        <f t="shared" si="17"/>
        <v>59.635600000000004</v>
      </c>
      <c r="N116" s="24">
        <f t="shared" si="18"/>
        <v>59.635600000000004</v>
      </c>
      <c r="O116" s="25"/>
    </row>
    <row r="117" spans="1:15" x14ac:dyDescent="0.35">
      <c r="A117" s="213" t="s">
        <v>100</v>
      </c>
      <c r="B117" s="25">
        <v>2710113</v>
      </c>
      <c r="C117" s="24" t="s">
        <v>298</v>
      </c>
      <c r="D117" s="25" t="s">
        <v>462</v>
      </c>
      <c r="E117" s="25" t="s">
        <v>542</v>
      </c>
      <c r="F117" s="25" t="s">
        <v>205</v>
      </c>
      <c r="G117" s="25" t="s">
        <v>553</v>
      </c>
      <c r="H117" s="25"/>
      <c r="I117" s="26">
        <v>119</v>
      </c>
      <c r="J117" s="24">
        <f t="shared" si="22"/>
        <v>69.02000000000001</v>
      </c>
      <c r="K117" s="24">
        <f t="shared" si="23"/>
        <v>66.949400000000011</v>
      </c>
      <c r="L117" s="24">
        <f t="shared" si="16"/>
        <v>69.02000000000001</v>
      </c>
      <c r="M117" s="24">
        <f t="shared" si="17"/>
        <v>66.949400000000011</v>
      </c>
      <c r="N117" s="24">
        <f t="shared" si="18"/>
        <v>66.949400000000011</v>
      </c>
      <c r="O117" s="25"/>
    </row>
    <row r="118" spans="1:15" x14ac:dyDescent="0.35">
      <c r="A118" s="213" t="s">
        <v>100</v>
      </c>
      <c r="B118" s="25">
        <v>4710212</v>
      </c>
      <c r="C118" s="24" t="s">
        <v>320</v>
      </c>
      <c r="D118" s="25" t="s">
        <v>463</v>
      </c>
      <c r="E118" s="25" t="s">
        <v>542</v>
      </c>
      <c r="F118" s="25" t="s">
        <v>205</v>
      </c>
      <c r="G118" s="25" t="s">
        <v>554</v>
      </c>
      <c r="H118" s="25"/>
      <c r="I118" s="26">
        <v>128</v>
      </c>
      <c r="J118" s="24">
        <f t="shared" si="22"/>
        <v>74.240000000000009</v>
      </c>
      <c r="K118" s="24">
        <f t="shared" si="23"/>
        <v>72.012800000000013</v>
      </c>
      <c r="L118" s="24">
        <f t="shared" si="16"/>
        <v>74.240000000000009</v>
      </c>
      <c r="M118" s="24">
        <f t="shared" si="17"/>
        <v>72.012800000000013</v>
      </c>
      <c r="N118" s="24">
        <f t="shared" si="18"/>
        <v>72.012800000000013</v>
      </c>
      <c r="O118" s="25"/>
    </row>
    <row r="119" spans="1:15" x14ac:dyDescent="0.35">
      <c r="A119" s="213" t="s">
        <v>100</v>
      </c>
      <c r="B119" s="25">
        <v>2710213</v>
      </c>
      <c r="C119" s="24" t="s">
        <v>320</v>
      </c>
      <c r="D119" s="25" t="s">
        <v>457</v>
      </c>
      <c r="E119" s="25" t="s">
        <v>542</v>
      </c>
      <c r="F119" s="25" t="s">
        <v>205</v>
      </c>
      <c r="G119" s="25" t="s">
        <v>553</v>
      </c>
      <c r="H119" s="25"/>
      <c r="I119" s="26">
        <v>102</v>
      </c>
      <c r="J119" s="24">
        <f t="shared" si="22"/>
        <v>59.160000000000011</v>
      </c>
      <c r="K119" s="24">
        <f t="shared" si="23"/>
        <v>57.385200000000012</v>
      </c>
      <c r="L119" s="24">
        <f t="shared" si="16"/>
        <v>59.160000000000011</v>
      </c>
      <c r="M119" s="24">
        <f t="shared" si="17"/>
        <v>57.385200000000012</v>
      </c>
      <c r="N119" s="24">
        <f t="shared" si="18"/>
        <v>57.385200000000012</v>
      </c>
      <c r="O119" s="25"/>
    </row>
    <row r="120" spans="1:15" x14ac:dyDescent="0.35">
      <c r="A120" s="213" t="s">
        <v>100</v>
      </c>
      <c r="B120" s="25">
        <v>2710018</v>
      </c>
      <c r="C120" s="24" t="s">
        <v>328</v>
      </c>
      <c r="D120" s="25" t="s">
        <v>464</v>
      </c>
      <c r="E120" s="25" t="s">
        <v>542</v>
      </c>
      <c r="F120" s="25" t="s">
        <v>205</v>
      </c>
      <c r="G120" s="25" t="s">
        <v>553</v>
      </c>
      <c r="H120" s="25"/>
      <c r="I120" s="26">
        <v>110</v>
      </c>
      <c r="J120" s="24">
        <f t="shared" si="22"/>
        <v>63.800000000000011</v>
      </c>
      <c r="K120" s="24">
        <f t="shared" si="23"/>
        <v>61.88600000000001</v>
      </c>
      <c r="L120" s="24">
        <f t="shared" si="16"/>
        <v>63.800000000000011</v>
      </c>
      <c r="M120" s="24">
        <f t="shared" si="17"/>
        <v>61.88600000000001</v>
      </c>
      <c r="N120" s="24">
        <f t="shared" si="18"/>
        <v>61.88600000000001</v>
      </c>
      <c r="O120" s="25"/>
    </row>
    <row r="121" spans="1:15" x14ac:dyDescent="0.35">
      <c r="A121" s="213" t="s">
        <v>100</v>
      </c>
      <c r="B121" s="25">
        <v>2710097</v>
      </c>
      <c r="C121" s="24" t="s">
        <v>329</v>
      </c>
      <c r="D121" s="25" t="s">
        <v>447</v>
      </c>
      <c r="E121" s="25" t="s">
        <v>542</v>
      </c>
      <c r="F121" s="25" t="s">
        <v>205</v>
      </c>
      <c r="G121" s="25" t="s">
        <v>553</v>
      </c>
      <c r="H121" s="25"/>
      <c r="I121" s="26">
        <v>140</v>
      </c>
      <c r="J121" s="24">
        <f t="shared" si="22"/>
        <v>81.200000000000017</v>
      </c>
      <c r="K121" s="24">
        <f t="shared" si="23"/>
        <v>78.76400000000001</v>
      </c>
      <c r="L121" s="24">
        <f t="shared" si="16"/>
        <v>81.200000000000017</v>
      </c>
      <c r="M121" s="24">
        <f t="shared" si="17"/>
        <v>78.76400000000001</v>
      </c>
      <c r="N121" s="24">
        <f t="shared" si="18"/>
        <v>78.76400000000001</v>
      </c>
      <c r="O121" s="25"/>
    </row>
    <row r="122" spans="1:15" x14ac:dyDescent="0.35">
      <c r="A122" s="213" t="s">
        <v>100</v>
      </c>
      <c r="B122" s="25">
        <v>2710114</v>
      </c>
      <c r="C122" s="24" t="s">
        <v>329</v>
      </c>
      <c r="D122" s="25" t="s">
        <v>447</v>
      </c>
      <c r="E122" s="25" t="s">
        <v>542</v>
      </c>
      <c r="F122" s="25" t="s">
        <v>205</v>
      </c>
      <c r="G122" s="25" t="s">
        <v>554</v>
      </c>
      <c r="H122" s="25"/>
      <c r="I122" s="26">
        <v>152</v>
      </c>
      <c r="J122" s="24">
        <f t="shared" si="22"/>
        <v>88.160000000000011</v>
      </c>
      <c r="K122" s="24">
        <f t="shared" si="23"/>
        <v>85.515200000000007</v>
      </c>
      <c r="L122" s="24">
        <f t="shared" si="16"/>
        <v>88.160000000000011</v>
      </c>
      <c r="M122" s="24">
        <f t="shared" si="17"/>
        <v>85.515200000000007</v>
      </c>
      <c r="N122" s="24">
        <f t="shared" si="18"/>
        <v>85.515200000000007</v>
      </c>
      <c r="O122" s="25"/>
    </row>
    <row r="123" spans="1:15" x14ac:dyDescent="0.35">
      <c r="A123" s="213" t="s">
        <v>100</v>
      </c>
      <c r="B123" s="25">
        <v>4710013</v>
      </c>
      <c r="C123" s="24" t="s">
        <v>289</v>
      </c>
      <c r="D123" s="25" t="s">
        <v>431</v>
      </c>
      <c r="E123" s="25" t="s">
        <v>542</v>
      </c>
      <c r="F123" s="25" t="s">
        <v>205</v>
      </c>
      <c r="G123" s="25" t="s">
        <v>555</v>
      </c>
      <c r="H123" s="25"/>
      <c r="I123" s="26">
        <v>183</v>
      </c>
      <c r="J123" s="24">
        <f t="shared" si="22"/>
        <v>106.14000000000001</v>
      </c>
      <c r="K123" s="24">
        <f t="shared" si="23"/>
        <v>102.95580000000001</v>
      </c>
      <c r="L123" s="24">
        <f t="shared" si="16"/>
        <v>106.14000000000001</v>
      </c>
      <c r="M123" s="24">
        <f t="shared" si="17"/>
        <v>102.95580000000001</v>
      </c>
      <c r="N123" s="24">
        <f t="shared" si="18"/>
        <v>102.95580000000001</v>
      </c>
      <c r="O123" s="25"/>
    </row>
    <row r="124" spans="1:15" x14ac:dyDescent="0.35">
      <c r="A124" s="213" t="s">
        <v>100</v>
      </c>
      <c r="B124" s="25">
        <v>2710019</v>
      </c>
      <c r="C124" s="24" t="s">
        <v>305</v>
      </c>
      <c r="D124" s="25" t="s">
        <v>465</v>
      </c>
      <c r="E124" s="25" t="s">
        <v>542</v>
      </c>
      <c r="F124" s="25" t="s">
        <v>205</v>
      </c>
      <c r="G124" s="25" t="s">
        <v>553</v>
      </c>
      <c r="H124" s="25"/>
      <c r="I124" s="26">
        <v>126</v>
      </c>
      <c r="J124" s="24">
        <f t="shared" si="22"/>
        <v>73.080000000000013</v>
      </c>
      <c r="K124" s="24">
        <f t="shared" si="23"/>
        <v>70.887600000000006</v>
      </c>
      <c r="L124" s="24">
        <f t="shared" si="16"/>
        <v>73.080000000000013</v>
      </c>
      <c r="M124" s="24">
        <f t="shared" si="17"/>
        <v>70.887600000000006</v>
      </c>
      <c r="N124" s="24">
        <f t="shared" si="18"/>
        <v>70.887600000000006</v>
      </c>
      <c r="O124" s="25"/>
    </row>
    <row r="125" spans="1:15" x14ac:dyDescent="0.35">
      <c r="A125" s="213" t="s">
        <v>100</v>
      </c>
      <c r="B125" s="25">
        <v>2710214</v>
      </c>
      <c r="C125" s="24" t="s">
        <v>330</v>
      </c>
      <c r="D125" s="25" t="s">
        <v>466</v>
      </c>
      <c r="E125" s="25" t="s">
        <v>542</v>
      </c>
      <c r="F125" s="25" t="s">
        <v>205</v>
      </c>
      <c r="G125" s="25" t="s">
        <v>553</v>
      </c>
      <c r="H125" s="25" t="s">
        <v>112</v>
      </c>
      <c r="I125" s="26">
        <v>188</v>
      </c>
      <c r="J125" s="24">
        <f t="shared" si="22"/>
        <v>109.04000000000002</v>
      </c>
      <c r="K125" s="24">
        <f t="shared" si="23"/>
        <v>105.76880000000001</v>
      </c>
      <c r="L125" s="24">
        <f t="shared" si="16"/>
        <v>109.04000000000002</v>
      </c>
      <c r="M125" s="24">
        <f t="shared" si="17"/>
        <v>105.76880000000001</v>
      </c>
      <c r="N125" s="24">
        <f t="shared" si="18"/>
        <v>105.76880000000001</v>
      </c>
      <c r="O125" s="25"/>
    </row>
    <row r="126" spans="1:15" x14ac:dyDescent="0.35">
      <c r="A126" s="213" t="s">
        <v>100</v>
      </c>
      <c r="B126" s="25">
        <v>2710215</v>
      </c>
      <c r="C126" s="24" t="s">
        <v>331</v>
      </c>
      <c r="D126" s="25" t="s">
        <v>467</v>
      </c>
      <c r="E126" s="25" t="s">
        <v>542</v>
      </c>
      <c r="F126" s="25" t="s">
        <v>205</v>
      </c>
      <c r="G126" s="25" t="s">
        <v>553</v>
      </c>
      <c r="H126" s="25" t="s">
        <v>112</v>
      </c>
      <c r="I126" s="26">
        <v>184</v>
      </c>
      <c r="J126" s="24">
        <f t="shared" si="22"/>
        <v>106.72000000000001</v>
      </c>
      <c r="K126" s="24">
        <f t="shared" si="23"/>
        <v>103.51840000000001</v>
      </c>
      <c r="L126" s="24">
        <f t="shared" si="16"/>
        <v>106.72000000000001</v>
      </c>
      <c r="M126" s="24">
        <f t="shared" si="17"/>
        <v>103.51840000000001</v>
      </c>
      <c r="N126" s="24">
        <f t="shared" si="18"/>
        <v>103.51840000000001</v>
      </c>
      <c r="O126" s="25"/>
    </row>
    <row r="127" spans="1:15" x14ac:dyDescent="0.35">
      <c r="A127" s="213" t="s">
        <v>100</v>
      </c>
      <c r="B127" s="25">
        <v>4710014</v>
      </c>
      <c r="C127" s="24" t="s">
        <v>332</v>
      </c>
      <c r="D127" s="25" t="s">
        <v>444</v>
      </c>
      <c r="E127" s="25" t="s">
        <v>542</v>
      </c>
      <c r="F127" s="25" t="s">
        <v>541</v>
      </c>
      <c r="G127" s="25" t="s">
        <v>555</v>
      </c>
      <c r="H127" s="25"/>
      <c r="I127" s="26">
        <v>158</v>
      </c>
      <c r="J127" s="24">
        <f t="shared" si="22"/>
        <v>91.640000000000015</v>
      </c>
      <c r="K127" s="24">
        <f t="shared" si="23"/>
        <v>88.890800000000013</v>
      </c>
      <c r="L127" s="24">
        <f t="shared" si="16"/>
        <v>91.640000000000015</v>
      </c>
      <c r="M127" s="24">
        <f t="shared" si="17"/>
        <v>88.890800000000013</v>
      </c>
      <c r="N127" s="24">
        <f t="shared" si="18"/>
        <v>88.890800000000013</v>
      </c>
      <c r="O127" s="25"/>
    </row>
    <row r="128" spans="1:15" x14ac:dyDescent="0.35">
      <c r="A128" s="213" t="s">
        <v>100</v>
      </c>
      <c r="B128" s="25">
        <v>2710110</v>
      </c>
      <c r="C128" s="24" t="s">
        <v>333</v>
      </c>
      <c r="D128" s="25" t="s">
        <v>468</v>
      </c>
      <c r="E128" s="25" t="s">
        <v>542</v>
      </c>
      <c r="F128" s="25" t="s">
        <v>205</v>
      </c>
      <c r="G128" s="25" t="s">
        <v>553</v>
      </c>
      <c r="H128" s="25"/>
      <c r="I128" s="26">
        <v>134</v>
      </c>
      <c r="J128" s="24">
        <f t="shared" si="22"/>
        <v>77.720000000000013</v>
      </c>
      <c r="K128" s="24">
        <f t="shared" si="23"/>
        <v>75.388400000000004</v>
      </c>
      <c r="L128" s="24">
        <f t="shared" si="16"/>
        <v>77.720000000000013</v>
      </c>
      <c r="M128" s="24">
        <f t="shared" si="17"/>
        <v>75.388400000000004</v>
      </c>
      <c r="N128" s="24">
        <f t="shared" si="18"/>
        <v>75.388400000000004</v>
      </c>
      <c r="O128" s="25"/>
    </row>
    <row r="129" spans="1:15" x14ac:dyDescent="0.35">
      <c r="A129" s="213" t="s">
        <v>100</v>
      </c>
      <c r="B129" s="25">
        <v>4710012</v>
      </c>
      <c r="C129" s="24" t="s">
        <v>334</v>
      </c>
      <c r="D129" s="25" t="s">
        <v>467</v>
      </c>
      <c r="E129" s="25" t="s">
        <v>542</v>
      </c>
      <c r="F129" s="25" t="s">
        <v>205</v>
      </c>
      <c r="G129" s="25" t="s">
        <v>555</v>
      </c>
      <c r="H129" s="25"/>
      <c r="I129" s="26">
        <v>146</v>
      </c>
      <c r="J129" s="24">
        <f t="shared" si="22"/>
        <v>84.68</v>
      </c>
      <c r="K129" s="24">
        <f t="shared" si="23"/>
        <v>82.139600000000002</v>
      </c>
      <c r="L129" s="24">
        <f t="shared" si="16"/>
        <v>84.68</v>
      </c>
      <c r="M129" s="24">
        <f t="shared" si="17"/>
        <v>82.139600000000002</v>
      </c>
      <c r="N129" s="24">
        <f t="shared" si="18"/>
        <v>82.139600000000002</v>
      </c>
      <c r="O129" s="25"/>
    </row>
    <row r="130" spans="1:15" x14ac:dyDescent="0.35">
      <c r="A130" s="213" t="s">
        <v>100</v>
      </c>
      <c r="B130" s="25">
        <v>4110011</v>
      </c>
      <c r="C130" s="24" t="s">
        <v>334</v>
      </c>
      <c r="D130" s="25" t="s">
        <v>469</v>
      </c>
      <c r="E130" s="25" t="s">
        <v>542</v>
      </c>
      <c r="F130" s="25" t="s">
        <v>205</v>
      </c>
      <c r="G130" s="25" t="s">
        <v>556</v>
      </c>
      <c r="H130" s="25"/>
      <c r="I130" s="26">
        <v>174</v>
      </c>
      <c r="J130" s="24">
        <f t="shared" si="22"/>
        <v>100.92000000000002</v>
      </c>
      <c r="K130" s="24">
        <f t="shared" si="23"/>
        <v>97.892400000000009</v>
      </c>
      <c r="L130" s="24">
        <f t="shared" si="16"/>
        <v>100.92000000000002</v>
      </c>
      <c r="M130" s="24">
        <f t="shared" si="17"/>
        <v>97.892400000000009</v>
      </c>
      <c r="N130" s="24">
        <f t="shared" si="18"/>
        <v>97.892400000000009</v>
      </c>
      <c r="O130" s="25"/>
    </row>
    <row r="131" spans="1:15" x14ac:dyDescent="0.35">
      <c r="A131" s="213" t="s">
        <v>100</v>
      </c>
      <c r="B131" s="25">
        <v>4710110</v>
      </c>
      <c r="C131" s="24" t="s">
        <v>334</v>
      </c>
      <c r="D131" s="25" t="s">
        <v>469</v>
      </c>
      <c r="E131" s="25" t="s">
        <v>542</v>
      </c>
      <c r="F131" s="25" t="s">
        <v>205</v>
      </c>
      <c r="G131" s="25" t="s">
        <v>553</v>
      </c>
      <c r="H131" s="25"/>
      <c r="I131" s="26">
        <v>152</v>
      </c>
      <c r="J131" s="24">
        <f t="shared" si="22"/>
        <v>88.160000000000011</v>
      </c>
      <c r="K131" s="24">
        <f t="shared" si="23"/>
        <v>85.515200000000007</v>
      </c>
      <c r="L131" s="24">
        <f t="shared" si="16"/>
        <v>88.160000000000011</v>
      </c>
      <c r="M131" s="24">
        <f t="shared" si="17"/>
        <v>85.515200000000007</v>
      </c>
      <c r="N131" s="24">
        <f t="shared" si="18"/>
        <v>85.515200000000007</v>
      </c>
      <c r="O131" s="25"/>
    </row>
    <row r="132" spans="1:15" x14ac:dyDescent="0.35">
      <c r="A132" s="213" t="s">
        <v>100</v>
      </c>
      <c r="B132" s="25">
        <v>4710019</v>
      </c>
      <c r="C132" s="24" t="s">
        <v>335</v>
      </c>
      <c r="D132" s="25" t="s">
        <v>470</v>
      </c>
      <c r="E132" s="25" t="s">
        <v>542</v>
      </c>
      <c r="F132" s="25" t="s">
        <v>205</v>
      </c>
      <c r="G132" s="25" t="s">
        <v>555</v>
      </c>
      <c r="H132" s="25"/>
      <c r="I132" s="26">
        <v>146</v>
      </c>
      <c r="J132" s="24">
        <f t="shared" si="22"/>
        <v>84.68</v>
      </c>
      <c r="K132" s="24">
        <f t="shared" si="23"/>
        <v>82.139600000000002</v>
      </c>
      <c r="L132" s="24">
        <f t="shared" si="16"/>
        <v>84.68</v>
      </c>
      <c r="M132" s="24">
        <f t="shared" si="17"/>
        <v>82.139600000000002</v>
      </c>
      <c r="N132" s="24">
        <f t="shared" si="18"/>
        <v>82.139600000000002</v>
      </c>
      <c r="O132" s="25"/>
    </row>
    <row r="133" spans="1:15" x14ac:dyDescent="0.35">
      <c r="A133" s="213" t="s">
        <v>100</v>
      </c>
      <c r="B133" s="25">
        <v>4710111</v>
      </c>
      <c r="C133" s="24" t="s">
        <v>336</v>
      </c>
      <c r="D133" s="25" t="s">
        <v>471</v>
      </c>
      <c r="E133" s="25" t="s">
        <v>542</v>
      </c>
      <c r="F133" s="25" t="s">
        <v>205</v>
      </c>
      <c r="G133" s="25" t="s">
        <v>553</v>
      </c>
      <c r="H133" s="25"/>
      <c r="I133" s="26">
        <v>173</v>
      </c>
      <c r="J133" s="24">
        <f t="shared" si="22"/>
        <v>100.34000000000002</v>
      </c>
      <c r="K133" s="24">
        <f t="shared" si="23"/>
        <v>97.32980000000002</v>
      </c>
      <c r="L133" s="24">
        <f t="shared" si="16"/>
        <v>100.34000000000002</v>
      </c>
      <c r="M133" s="24">
        <f t="shared" si="17"/>
        <v>97.32980000000002</v>
      </c>
      <c r="N133" s="24">
        <f t="shared" si="18"/>
        <v>97.32980000000002</v>
      </c>
      <c r="O133" s="25"/>
    </row>
    <row r="134" spans="1:15" x14ac:dyDescent="0.35">
      <c r="A134" s="213" t="s">
        <v>100</v>
      </c>
      <c r="B134" s="25">
        <v>2710111</v>
      </c>
      <c r="C134" s="24" t="s">
        <v>337</v>
      </c>
      <c r="D134" s="25" t="s">
        <v>465</v>
      </c>
      <c r="E134" s="25" t="s">
        <v>542</v>
      </c>
      <c r="F134" s="25" t="s">
        <v>205</v>
      </c>
      <c r="G134" s="25" t="s">
        <v>553</v>
      </c>
      <c r="H134" s="25"/>
      <c r="I134" s="26">
        <v>150</v>
      </c>
      <c r="J134" s="24">
        <f t="shared" si="22"/>
        <v>87.000000000000014</v>
      </c>
      <c r="K134" s="24">
        <f t="shared" si="23"/>
        <v>84.390000000000015</v>
      </c>
      <c r="L134" s="24">
        <f t="shared" si="16"/>
        <v>87.000000000000014</v>
      </c>
      <c r="M134" s="24">
        <f t="shared" si="17"/>
        <v>84.390000000000015</v>
      </c>
      <c r="N134" s="24">
        <f t="shared" si="18"/>
        <v>84.390000000000015</v>
      </c>
      <c r="O134" s="25"/>
    </row>
    <row r="135" spans="1:15" x14ac:dyDescent="0.35">
      <c r="A135" s="213" t="s">
        <v>100</v>
      </c>
      <c r="B135" s="25">
        <v>4710010</v>
      </c>
      <c r="C135" s="24" t="s">
        <v>338</v>
      </c>
      <c r="D135" s="25" t="s">
        <v>472</v>
      </c>
      <c r="E135" s="25" t="s">
        <v>542</v>
      </c>
      <c r="F135" s="25" t="s">
        <v>205</v>
      </c>
      <c r="G135" s="25" t="s">
        <v>555</v>
      </c>
      <c r="H135" s="25"/>
      <c r="I135" s="26">
        <v>168</v>
      </c>
      <c r="J135" s="24">
        <f t="shared" si="22"/>
        <v>97.440000000000012</v>
      </c>
      <c r="K135" s="24">
        <f t="shared" si="23"/>
        <v>94.516800000000003</v>
      </c>
      <c r="L135" s="24">
        <f t="shared" si="16"/>
        <v>97.440000000000012</v>
      </c>
      <c r="M135" s="24">
        <f t="shared" si="17"/>
        <v>94.516800000000003</v>
      </c>
      <c r="N135" s="24">
        <f t="shared" si="18"/>
        <v>94.516800000000003</v>
      </c>
      <c r="O135" s="25"/>
    </row>
    <row r="136" spans="1:15" x14ac:dyDescent="0.35">
      <c r="A136" s="213" t="s">
        <v>100</v>
      </c>
      <c r="B136" s="25">
        <v>4710112</v>
      </c>
      <c r="C136" s="24" t="s">
        <v>338</v>
      </c>
      <c r="D136" s="25" t="s">
        <v>472</v>
      </c>
      <c r="E136" s="25" t="s">
        <v>542</v>
      </c>
      <c r="F136" s="25" t="s">
        <v>205</v>
      </c>
      <c r="G136" s="25" t="s">
        <v>554</v>
      </c>
      <c r="H136" s="25"/>
      <c r="I136" s="26">
        <v>182</v>
      </c>
      <c r="J136" s="24">
        <f t="shared" si="22"/>
        <v>105.56000000000002</v>
      </c>
      <c r="K136" s="24">
        <f t="shared" si="23"/>
        <v>102.39320000000001</v>
      </c>
      <c r="L136" s="24">
        <f t="shared" si="16"/>
        <v>105.56000000000002</v>
      </c>
      <c r="M136" s="24">
        <f t="shared" si="17"/>
        <v>102.39320000000001</v>
      </c>
      <c r="N136" s="24">
        <f t="shared" si="18"/>
        <v>102.39320000000001</v>
      </c>
      <c r="O136" s="25"/>
    </row>
    <row r="137" spans="1:15" x14ac:dyDescent="0.35">
      <c r="A137" s="213" t="s">
        <v>100</v>
      </c>
      <c r="B137" s="25">
        <v>4710011</v>
      </c>
      <c r="C137" s="24" t="s">
        <v>339</v>
      </c>
      <c r="D137" s="25" t="s">
        <v>473</v>
      </c>
      <c r="E137" s="25" t="s">
        <v>542</v>
      </c>
      <c r="F137" s="25" t="s">
        <v>205</v>
      </c>
      <c r="G137" s="25" t="s">
        <v>555</v>
      </c>
      <c r="H137" s="25"/>
      <c r="I137" s="26">
        <v>170</v>
      </c>
      <c r="J137" s="24">
        <f t="shared" si="22"/>
        <v>98.600000000000009</v>
      </c>
      <c r="K137" s="24">
        <f t="shared" si="23"/>
        <v>95.64200000000001</v>
      </c>
      <c r="L137" s="24">
        <f t="shared" si="16"/>
        <v>98.600000000000009</v>
      </c>
      <c r="M137" s="24">
        <f t="shared" si="17"/>
        <v>95.64200000000001</v>
      </c>
      <c r="N137" s="24">
        <f t="shared" si="18"/>
        <v>95.64200000000001</v>
      </c>
      <c r="O137" s="25"/>
    </row>
    <row r="138" spans="1:15" x14ac:dyDescent="0.35">
      <c r="A138" s="213" t="s">
        <v>100</v>
      </c>
      <c r="B138" s="25">
        <v>4710016</v>
      </c>
      <c r="C138" s="24" t="s">
        <v>339</v>
      </c>
      <c r="D138" s="25" t="s">
        <v>474</v>
      </c>
      <c r="E138" s="25" t="s">
        <v>542</v>
      </c>
      <c r="F138" s="25" t="s">
        <v>205</v>
      </c>
      <c r="G138" s="25" t="s">
        <v>555</v>
      </c>
      <c r="H138" s="25"/>
      <c r="I138" s="26">
        <v>191</v>
      </c>
      <c r="J138" s="24">
        <f t="shared" si="22"/>
        <v>110.78000000000002</v>
      </c>
      <c r="K138" s="24">
        <f t="shared" si="23"/>
        <v>107.45660000000001</v>
      </c>
      <c r="L138" s="24">
        <f t="shared" si="16"/>
        <v>110.78000000000002</v>
      </c>
      <c r="M138" s="24">
        <f t="shared" si="17"/>
        <v>107.45660000000001</v>
      </c>
      <c r="N138" s="24">
        <f t="shared" si="18"/>
        <v>107.45660000000001</v>
      </c>
      <c r="O138" s="25"/>
    </row>
    <row r="139" spans="1:15" x14ac:dyDescent="0.35">
      <c r="A139" s="213" t="s">
        <v>100</v>
      </c>
      <c r="B139" s="25">
        <v>4710210</v>
      </c>
      <c r="C139" s="24" t="s">
        <v>340</v>
      </c>
      <c r="D139" s="25" t="s">
        <v>456</v>
      </c>
      <c r="E139" s="25" t="s">
        <v>542</v>
      </c>
      <c r="F139" s="25" t="s">
        <v>205</v>
      </c>
      <c r="G139" s="25" t="s">
        <v>554</v>
      </c>
      <c r="H139" s="25"/>
      <c r="I139" s="26">
        <v>153</v>
      </c>
      <c r="J139" s="24">
        <f t="shared" si="22"/>
        <v>88.740000000000009</v>
      </c>
      <c r="K139" s="24">
        <f t="shared" si="23"/>
        <v>86.077800000000011</v>
      </c>
      <c r="L139" s="24">
        <f t="shared" si="16"/>
        <v>88.740000000000009</v>
      </c>
      <c r="M139" s="24">
        <f t="shared" si="17"/>
        <v>86.077800000000011</v>
      </c>
      <c r="N139" s="24">
        <f t="shared" si="18"/>
        <v>86.077800000000011</v>
      </c>
      <c r="O139" s="25"/>
    </row>
    <row r="140" spans="1:15" x14ac:dyDescent="0.35">
      <c r="A140" s="213" t="s">
        <v>100</v>
      </c>
      <c r="B140" s="25">
        <v>4710018</v>
      </c>
      <c r="C140" s="24" t="s">
        <v>340</v>
      </c>
      <c r="D140" s="25" t="s">
        <v>456</v>
      </c>
      <c r="E140" s="25" t="s">
        <v>542</v>
      </c>
      <c r="F140" s="25" t="s">
        <v>205</v>
      </c>
      <c r="G140" s="25" t="s">
        <v>555</v>
      </c>
      <c r="H140" s="25"/>
      <c r="I140" s="26">
        <v>118</v>
      </c>
      <c r="J140" s="24">
        <f t="shared" si="22"/>
        <v>68.440000000000012</v>
      </c>
      <c r="K140" s="24">
        <f t="shared" si="23"/>
        <v>66.386800000000008</v>
      </c>
      <c r="L140" s="24">
        <f t="shared" si="16"/>
        <v>68.440000000000012</v>
      </c>
      <c r="M140" s="24">
        <f t="shared" si="17"/>
        <v>66.386800000000008</v>
      </c>
      <c r="N140" s="24">
        <f t="shared" si="18"/>
        <v>66.386800000000008</v>
      </c>
      <c r="O140" s="25"/>
    </row>
    <row r="141" spans="1:15" x14ac:dyDescent="0.35">
      <c r="A141" s="213" t="s">
        <v>100</v>
      </c>
      <c r="B141" s="25">
        <v>4710213</v>
      </c>
      <c r="C141" s="24" t="s">
        <v>341</v>
      </c>
      <c r="D141" s="25" t="s">
        <v>475</v>
      </c>
      <c r="E141" s="25" t="s">
        <v>542</v>
      </c>
      <c r="F141" s="25" t="s">
        <v>205</v>
      </c>
      <c r="G141" s="25" t="s">
        <v>553</v>
      </c>
      <c r="H141" s="25"/>
      <c r="I141" s="26">
        <v>140</v>
      </c>
      <c r="J141" s="24">
        <f t="shared" si="22"/>
        <v>81.200000000000017</v>
      </c>
      <c r="K141" s="24">
        <f t="shared" si="23"/>
        <v>78.76400000000001</v>
      </c>
      <c r="L141" s="24">
        <f t="shared" si="16"/>
        <v>81.200000000000017</v>
      </c>
      <c r="M141" s="24">
        <f t="shared" si="17"/>
        <v>78.76400000000001</v>
      </c>
      <c r="N141" s="24">
        <f t="shared" si="18"/>
        <v>78.76400000000001</v>
      </c>
      <c r="O141" s="25"/>
    </row>
    <row r="142" spans="1:15" x14ac:dyDescent="0.35">
      <c r="A142" s="213" t="s">
        <v>100</v>
      </c>
      <c r="B142" s="25">
        <v>4710215</v>
      </c>
      <c r="C142" s="24" t="s">
        <v>341</v>
      </c>
      <c r="D142" s="25" t="s">
        <v>475</v>
      </c>
      <c r="E142" s="25" t="s">
        <v>542</v>
      </c>
      <c r="F142" s="25" t="s">
        <v>205</v>
      </c>
      <c r="G142" s="25" t="s">
        <v>554</v>
      </c>
      <c r="H142" s="25"/>
      <c r="I142" s="26">
        <v>162</v>
      </c>
      <c r="J142" s="24">
        <f t="shared" si="22"/>
        <v>93.960000000000008</v>
      </c>
      <c r="K142" s="24">
        <f t="shared" si="23"/>
        <v>91.141200000000012</v>
      </c>
      <c r="L142" s="24">
        <f t="shared" si="16"/>
        <v>93.960000000000008</v>
      </c>
      <c r="M142" s="24">
        <f t="shared" si="17"/>
        <v>91.141200000000012</v>
      </c>
      <c r="N142" s="24">
        <f t="shared" si="18"/>
        <v>91.141200000000012</v>
      </c>
      <c r="O142" s="25"/>
    </row>
    <row r="143" spans="1:15" x14ac:dyDescent="0.35">
      <c r="A143" s="213" t="s">
        <v>100</v>
      </c>
      <c r="B143" s="25">
        <v>2110011</v>
      </c>
      <c r="C143" s="24" t="s">
        <v>341</v>
      </c>
      <c r="D143" s="25" t="s">
        <v>475</v>
      </c>
      <c r="E143" s="25" t="s">
        <v>542</v>
      </c>
      <c r="F143" s="25" t="s">
        <v>205</v>
      </c>
      <c r="G143" s="25" t="s">
        <v>556</v>
      </c>
      <c r="H143" s="25"/>
      <c r="I143" s="26">
        <v>158</v>
      </c>
      <c r="J143" s="24">
        <f t="shared" si="22"/>
        <v>91.640000000000015</v>
      </c>
      <c r="K143" s="24">
        <f t="shared" si="23"/>
        <v>88.890800000000013</v>
      </c>
      <c r="L143" s="24">
        <f t="shared" si="16"/>
        <v>91.640000000000015</v>
      </c>
      <c r="M143" s="24">
        <f t="shared" si="17"/>
        <v>88.890800000000013</v>
      </c>
      <c r="N143" s="24">
        <f t="shared" si="18"/>
        <v>88.890800000000013</v>
      </c>
      <c r="O143" s="25"/>
    </row>
    <row r="144" spans="1:15" x14ac:dyDescent="0.35">
      <c r="A144" s="223"/>
      <c r="B144" s="224"/>
      <c r="C144" s="224"/>
      <c r="D144" s="224"/>
      <c r="E144" s="224"/>
      <c r="F144" s="224"/>
      <c r="G144" s="225"/>
      <c r="H144" s="224"/>
      <c r="I144" s="224"/>
      <c r="J144" s="224"/>
      <c r="K144" s="224"/>
      <c r="L144" s="224"/>
      <c r="M144" s="224"/>
      <c r="N144" s="224"/>
      <c r="O144" s="224"/>
    </row>
    <row r="145" spans="1:15" x14ac:dyDescent="0.35">
      <c r="A145" s="213" t="s">
        <v>100</v>
      </c>
      <c r="B145" s="25">
        <v>2700012</v>
      </c>
      <c r="C145" s="24" t="s">
        <v>342</v>
      </c>
      <c r="D145" s="25" t="s">
        <v>476</v>
      </c>
      <c r="E145" s="25" t="s">
        <v>542</v>
      </c>
      <c r="F145" s="25" t="s">
        <v>208</v>
      </c>
      <c r="G145" s="25" t="s">
        <v>557</v>
      </c>
      <c r="H145" s="25"/>
      <c r="I145" s="26">
        <v>138</v>
      </c>
      <c r="J145" s="24">
        <f t="shared" si="22"/>
        <v>80.040000000000006</v>
      </c>
      <c r="K145" s="24">
        <f t="shared" ref="K145:K175" si="24">J145*(1-$K$9)</f>
        <v>77.638800000000003</v>
      </c>
      <c r="L145" s="24">
        <f t="shared" si="16"/>
        <v>80.040000000000006</v>
      </c>
      <c r="M145" s="24">
        <f t="shared" si="17"/>
        <v>77.638800000000003</v>
      </c>
      <c r="N145" s="24">
        <f t="shared" si="18"/>
        <v>77.638800000000003</v>
      </c>
      <c r="O145" s="25"/>
    </row>
    <row r="146" spans="1:15" x14ac:dyDescent="0.35">
      <c r="A146" s="213" t="s">
        <v>100</v>
      </c>
      <c r="B146" s="25">
        <v>4700216</v>
      </c>
      <c r="C146" s="24" t="s">
        <v>343</v>
      </c>
      <c r="D146" s="25" t="s">
        <v>477</v>
      </c>
      <c r="E146" s="25" t="s">
        <v>542</v>
      </c>
      <c r="F146" s="25" t="s">
        <v>208</v>
      </c>
      <c r="G146" s="25" t="s">
        <v>211</v>
      </c>
      <c r="H146" s="25"/>
      <c r="I146" s="26">
        <v>159</v>
      </c>
      <c r="J146" s="24">
        <f t="shared" si="22"/>
        <v>92.220000000000013</v>
      </c>
      <c r="K146" s="24">
        <f t="shared" si="24"/>
        <v>89.453400000000016</v>
      </c>
      <c r="L146" s="24">
        <f t="shared" si="16"/>
        <v>92.220000000000013</v>
      </c>
      <c r="M146" s="24">
        <f t="shared" si="17"/>
        <v>89.453400000000016</v>
      </c>
      <c r="N146" s="24">
        <f t="shared" si="18"/>
        <v>89.453400000000016</v>
      </c>
      <c r="O146" s="25"/>
    </row>
    <row r="147" spans="1:15" x14ac:dyDescent="0.35">
      <c r="A147" s="213" t="s">
        <v>100</v>
      </c>
      <c r="B147" s="25">
        <v>4700217</v>
      </c>
      <c r="C147" s="24" t="s">
        <v>343</v>
      </c>
      <c r="D147" s="25" t="s">
        <v>477</v>
      </c>
      <c r="E147" s="25" t="s">
        <v>542</v>
      </c>
      <c r="F147" s="25" t="s">
        <v>208</v>
      </c>
      <c r="G147" s="25" t="s">
        <v>558</v>
      </c>
      <c r="H147" s="25"/>
      <c r="I147" s="26">
        <v>192</v>
      </c>
      <c r="J147" s="24">
        <f t="shared" si="22"/>
        <v>111.36000000000001</v>
      </c>
      <c r="K147" s="24">
        <f t="shared" si="24"/>
        <v>108.01920000000001</v>
      </c>
      <c r="L147" s="24">
        <f t="shared" si="16"/>
        <v>111.36000000000001</v>
      </c>
      <c r="M147" s="24">
        <f t="shared" si="17"/>
        <v>108.01920000000001</v>
      </c>
      <c r="N147" s="24">
        <f t="shared" si="18"/>
        <v>108.01920000000001</v>
      </c>
      <c r="O147" s="25"/>
    </row>
    <row r="148" spans="1:15" x14ac:dyDescent="0.35">
      <c r="A148" s="213" t="s">
        <v>100</v>
      </c>
      <c r="B148" s="25">
        <v>2700013</v>
      </c>
      <c r="C148" s="24" t="s">
        <v>344</v>
      </c>
      <c r="D148" s="25" t="s">
        <v>478</v>
      </c>
      <c r="E148" s="25" t="s">
        <v>542</v>
      </c>
      <c r="F148" s="25" t="s">
        <v>208</v>
      </c>
      <c r="G148" s="25" t="s">
        <v>211</v>
      </c>
      <c r="H148" s="25"/>
      <c r="I148" s="26">
        <v>174</v>
      </c>
      <c r="J148" s="24">
        <f t="shared" si="22"/>
        <v>100.92000000000002</v>
      </c>
      <c r="K148" s="24">
        <f t="shared" si="24"/>
        <v>97.892400000000009</v>
      </c>
      <c r="L148" s="24">
        <f t="shared" ref="L148:L210" si="25">J148*(1-$K$8)</f>
        <v>100.92000000000002</v>
      </c>
      <c r="M148" s="24">
        <f t="shared" ref="M148:M210" si="26">L148*(1-$K$9)</f>
        <v>97.892400000000009</v>
      </c>
      <c r="N148" s="24">
        <f t="shared" ref="N148:N210" si="27">M148*(1-$K$10)</f>
        <v>97.892400000000009</v>
      </c>
      <c r="O148" s="25"/>
    </row>
    <row r="149" spans="1:15" x14ac:dyDescent="0.35">
      <c r="A149" s="213" t="s">
        <v>100</v>
      </c>
      <c r="B149" s="25">
        <v>4700117</v>
      </c>
      <c r="C149" s="24" t="s">
        <v>338</v>
      </c>
      <c r="D149" s="25" t="s">
        <v>472</v>
      </c>
      <c r="E149" s="25" t="s">
        <v>542</v>
      </c>
      <c r="F149" s="25" t="s">
        <v>208</v>
      </c>
      <c r="G149" s="25" t="s">
        <v>211</v>
      </c>
      <c r="H149" s="25"/>
      <c r="I149" s="26">
        <v>184</v>
      </c>
      <c r="J149" s="24">
        <f t="shared" si="22"/>
        <v>106.72000000000001</v>
      </c>
      <c r="K149" s="24">
        <f t="shared" si="24"/>
        <v>103.51840000000001</v>
      </c>
      <c r="L149" s="24">
        <f t="shared" si="25"/>
        <v>106.72000000000001</v>
      </c>
      <c r="M149" s="24">
        <f t="shared" si="26"/>
        <v>103.51840000000001</v>
      </c>
      <c r="N149" s="24">
        <f t="shared" si="27"/>
        <v>103.51840000000001</v>
      </c>
      <c r="O149" s="25"/>
    </row>
    <row r="150" spans="1:15" x14ac:dyDescent="0.35">
      <c r="A150" s="213" t="s">
        <v>100</v>
      </c>
      <c r="B150" s="25">
        <v>4700118</v>
      </c>
      <c r="C150" s="24" t="s">
        <v>338</v>
      </c>
      <c r="D150" s="25" t="s">
        <v>472</v>
      </c>
      <c r="E150" s="25" t="s">
        <v>542</v>
      </c>
      <c r="F150" s="25" t="s">
        <v>208</v>
      </c>
      <c r="G150" s="25" t="s">
        <v>558</v>
      </c>
      <c r="H150" s="25"/>
      <c r="I150" s="26">
        <v>203</v>
      </c>
      <c r="J150" s="24">
        <f t="shared" si="22"/>
        <v>117.74000000000001</v>
      </c>
      <c r="K150" s="24">
        <f t="shared" si="24"/>
        <v>114.20780000000001</v>
      </c>
      <c r="L150" s="24">
        <f t="shared" si="25"/>
        <v>117.74000000000001</v>
      </c>
      <c r="M150" s="24">
        <f t="shared" si="26"/>
        <v>114.20780000000001</v>
      </c>
      <c r="N150" s="24">
        <f t="shared" si="27"/>
        <v>114.20780000000001</v>
      </c>
      <c r="O150" s="25"/>
    </row>
    <row r="151" spans="1:15" x14ac:dyDescent="0.35">
      <c r="A151" s="213" t="s">
        <v>100</v>
      </c>
      <c r="B151" s="25">
        <v>4700218</v>
      </c>
      <c r="C151" s="24" t="s">
        <v>345</v>
      </c>
      <c r="D151" s="25" t="s">
        <v>479</v>
      </c>
      <c r="E151" s="25" t="s">
        <v>542</v>
      </c>
      <c r="F151" s="25" t="s">
        <v>208</v>
      </c>
      <c r="G151" s="25" t="s">
        <v>211</v>
      </c>
      <c r="H151" s="25"/>
      <c r="I151" s="26">
        <v>175</v>
      </c>
      <c r="J151" s="24">
        <f t="shared" si="22"/>
        <v>101.50000000000001</v>
      </c>
      <c r="K151" s="24">
        <f t="shared" si="24"/>
        <v>98.455000000000013</v>
      </c>
      <c r="L151" s="24">
        <f t="shared" si="25"/>
        <v>101.50000000000001</v>
      </c>
      <c r="M151" s="24">
        <f t="shared" si="26"/>
        <v>98.455000000000013</v>
      </c>
      <c r="N151" s="24">
        <f t="shared" si="27"/>
        <v>98.455000000000013</v>
      </c>
      <c r="O151" s="25"/>
    </row>
    <row r="152" spans="1:15" x14ac:dyDescent="0.35">
      <c r="A152" s="213" t="s">
        <v>100</v>
      </c>
      <c r="B152" s="25">
        <v>4700219</v>
      </c>
      <c r="C152" s="24" t="s">
        <v>345</v>
      </c>
      <c r="D152" s="25" t="s">
        <v>479</v>
      </c>
      <c r="E152" s="25" t="s">
        <v>542</v>
      </c>
      <c r="F152" s="25" t="s">
        <v>208</v>
      </c>
      <c r="G152" s="25" t="s">
        <v>558</v>
      </c>
      <c r="H152" s="25"/>
      <c r="I152" s="26">
        <v>197</v>
      </c>
      <c r="J152" s="24">
        <f t="shared" si="22"/>
        <v>114.26000000000002</v>
      </c>
      <c r="K152" s="24">
        <f t="shared" si="24"/>
        <v>110.83220000000001</v>
      </c>
      <c r="L152" s="24">
        <f t="shared" si="25"/>
        <v>114.26000000000002</v>
      </c>
      <c r="M152" s="24">
        <f t="shared" si="26"/>
        <v>110.83220000000001</v>
      </c>
      <c r="N152" s="24">
        <f t="shared" si="27"/>
        <v>110.83220000000001</v>
      </c>
      <c r="O152" s="25"/>
    </row>
    <row r="153" spans="1:15" x14ac:dyDescent="0.35">
      <c r="A153" s="213" t="s">
        <v>100</v>
      </c>
      <c r="B153" s="25">
        <v>2700014</v>
      </c>
      <c r="C153" s="24" t="s">
        <v>346</v>
      </c>
      <c r="D153" s="25" t="s">
        <v>480</v>
      </c>
      <c r="E153" s="25" t="s">
        <v>542</v>
      </c>
      <c r="F153" s="25" t="s">
        <v>208</v>
      </c>
      <c r="G153" s="25" t="s">
        <v>557</v>
      </c>
      <c r="H153" s="25"/>
      <c r="I153" s="26">
        <v>155</v>
      </c>
      <c r="J153" s="24">
        <f t="shared" si="22"/>
        <v>89.9</v>
      </c>
      <c r="K153" s="24">
        <f t="shared" si="24"/>
        <v>87.203000000000003</v>
      </c>
      <c r="L153" s="24">
        <f t="shared" si="25"/>
        <v>89.9</v>
      </c>
      <c r="M153" s="24">
        <f t="shared" si="26"/>
        <v>87.203000000000003</v>
      </c>
      <c r="N153" s="24">
        <f t="shared" si="27"/>
        <v>87.203000000000003</v>
      </c>
      <c r="O153" s="25"/>
    </row>
    <row r="154" spans="1:15" x14ac:dyDescent="0.35">
      <c r="A154" s="213" t="s">
        <v>100</v>
      </c>
      <c r="B154" s="25">
        <v>2700114</v>
      </c>
      <c r="C154" s="24" t="s">
        <v>347</v>
      </c>
      <c r="D154" s="25" t="s">
        <v>436</v>
      </c>
      <c r="E154" s="25" t="s">
        <v>542</v>
      </c>
      <c r="F154" s="25" t="s">
        <v>208</v>
      </c>
      <c r="G154" s="25" t="s">
        <v>557</v>
      </c>
      <c r="H154" s="25" t="s">
        <v>112</v>
      </c>
      <c r="I154" s="26">
        <v>160</v>
      </c>
      <c r="J154" s="24">
        <f t="shared" si="22"/>
        <v>92.800000000000011</v>
      </c>
      <c r="K154" s="24">
        <f t="shared" si="24"/>
        <v>90.016000000000005</v>
      </c>
      <c r="L154" s="24">
        <f t="shared" si="25"/>
        <v>92.800000000000011</v>
      </c>
      <c r="M154" s="24">
        <f t="shared" si="26"/>
        <v>90.016000000000005</v>
      </c>
      <c r="N154" s="24">
        <f t="shared" si="27"/>
        <v>90.016000000000005</v>
      </c>
      <c r="O154" s="25"/>
    </row>
    <row r="155" spans="1:15" x14ac:dyDescent="0.35">
      <c r="A155" s="213" t="s">
        <v>100</v>
      </c>
      <c r="B155" s="25">
        <v>2700015</v>
      </c>
      <c r="C155" s="24" t="s">
        <v>348</v>
      </c>
      <c r="D155" s="25" t="s">
        <v>481</v>
      </c>
      <c r="E155" s="25" t="s">
        <v>542</v>
      </c>
      <c r="F155" s="25" t="s">
        <v>208</v>
      </c>
      <c r="G155" s="25" t="s">
        <v>557</v>
      </c>
      <c r="H155" s="25"/>
      <c r="I155" s="26">
        <v>177</v>
      </c>
      <c r="J155" s="24">
        <f t="shared" si="22"/>
        <v>102.66000000000001</v>
      </c>
      <c r="K155" s="24">
        <f t="shared" si="24"/>
        <v>99.580200000000005</v>
      </c>
      <c r="L155" s="24">
        <f t="shared" si="25"/>
        <v>102.66000000000001</v>
      </c>
      <c r="M155" s="24">
        <f t="shared" si="26"/>
        <v>99.580200000000005</v>
      </c>
      <c r="N155" s="24">
        <f t="shared" si="27"/>
        <v>99.580200000000005</v>
      </c>
      <c r="O155" s="25"/>
    </row>
    <row r="156" spans="1:15" x14ac:dyDescent="0.35">
      <c r="A156" s="213" t="s">
        <v>100</v>
      </c>
      <c r="B156" s="25">
        <v>4700110</v>
      </c>
      <c r="C156" s="24" t="s">
        <v>349</v>
      </c>
      <c r="D156" s="25" t="s">
        <v>482</v>
      </c>
      <c r="E156" s="25" t="s">
        <v>542</v>
      </c>
      <c r="F156" s="25" t="s">
        <v>208</v>
      </c>
      <c r="G156" s="25" t="s">
        <v>211</v>
      </c>
      <c r="H156" s="25"/>
      <c r="I156" s="26">
        <v>200</v>
      </c>
      <c r="J156" s="24">
        <f t="shared" si="22"/>
        <v>116.00000000000001</v>
      </c>
      <c r="K156" s="24">
        <f t="shared" si="24"/>
        <v>112.52000000000001</v>
      </c>
      <c r="L156" s="24">
        <f t="shared" si="25"/>
        <v>116.00000000000001</v>
      </c>
      <c r="M156" s="24">
        <f t="shared" si="26"/>
        <v>112.52000000000001</v>
      </c>
      <c r="N156" s="24">
        <f t="shared" si="27"/>
        <v>112.52000000000001</v>
      </c>
      <c r="O156" s="25"/>
    </row>
    <row r="157" spans="1:15" x14ac:dyDescent="0.35">
      <c r="A157" s="213" t="s">
        <v>100</v>
      </c>
      <c r="B157" s="25">
        <v>2700016</v>
      </c>
      <c r="C157" s="24" t="s">
        <v>350</v>
      </c>
      <c r="D157" s="25" t="s">
        <v>483</v>
      </c>
      <c r="E157" s="25" t="s">
        <v>542</v>
      </c>
      <c r="F157" s="25" t="s">
        <v>208</v>
      </c>
      <c r="G157" s="25" t="s">
        <v>557</v>
      </c>
      <c r="H157" s="25"/>
      <c r="I157" s="26">
        <v>152</v>
      </c>
      <c r="J157" s="24">
        <f t="shared" si="22"/>
        <v>88.160000000000011</v>
      </c>
      <c r="K157" s="24">
        <f t="shared" si="24"/>
        <v>85.515200000000007</v>
      </c>
      <c r="L157" s="24">
        <f t="shared" si="25"/>
        <v>88.160000000000011</v>
      </c>
      <c r="M157" s="24">
        <f t="shared" si="26"/>
        <v>85.515200000000007</v>
      </c>
      <c r="N157" s="24">
        <f t="shared" si="27"/>
        <v>85.515200000000007</v>
      </c>
      <c r="O157" s="25"/>
    </row>
    <row r="158" spans="1:15" x14ac:dyDescent="0.35">
      <c r="A158" s="213" t="s">
        <v>100</v>
      </c>
      <c r="B158" s="25">
        <v>2700115</v>
      </c>
      <c r="C158" s="24" t="s">
        <v>351</v>
      </c>
      <c r="D158" s="25" t="s">
        <v>484</v>
      </c>
      <c r="E158" s="25" t="s">
        <v>542</v>
      </c>
      <c r="F158" s="25" t="s">
        <v>208</v>
      </c>
      <c r="G158" s="25" t="s">
        <v>557</v>
      </c>
      <c r="H158" s="25" t="s">
        <v>112</v>
      </c>
      <c r="I158" s="26">
        <v>217</v>
      </c>
      <c r="J158" s="24">
        <f t="shared" si="22"/>
        <v>125.86000000000001</v>
      </c>
      <c r="K158" s="24">
        <f t="shared" si="24"/>
        <v>122.08420000000001</v>
      </c>
      <c r="L158" s="24">
        <f t="shared" si="25"/>
        <v>125.86000000000001</v>
      </c>
      <c r="M158" s="24">
        <f t="shared" si="26"/>
        <v>122.08420000000001</v>
      </c>
      <c r="N158" s="24">
        <f t="shared" si="27"/>
        <v>122.08420000000001</v>
      </c>
      <c r="O158" s="25"/>
    </row>
    <row r="159" spans="1:15" x14ac:dyDescent="0.35">
      <c r="A159" s="213" t="s">
        <v>100</v>
      </c>
      <c r="B159" s="25">
        <v>4700014</v>
      </c>
      <c r="C159" s="24" t="s">
        <v>352</v>
      </c>
      <c r="D159" s="25" t="s">
        <v>485</v>
      </c>
      <c r="E159" s="25" t="s">
        <v>542</v>
      </c>
      <c r="F159" s="25" t="s">
        <v>208</v>
      </c>
      <c r="G159" s="25" t="s">
        <v>557</v>
      </c>
      <c r="H159" s="25"/>
      <c r="I159" s="26">
        <v>257</v>
      </c>
      <c r="J159" s="24">
        <f t="shared" si="22"/>
        <v>149.06000000000003</v>
      </c>
      <c r="K159" s="24">
        <f t="shared" si="24"/>
        <v>144.58820000000003</v>
      </c>
      <c r="L159" s="24">
        <f t="shared" si="25"/>
        <v>149.06000000000003</v>
      </c>
      <c r="M159" s="24">
        <f t="shared" si="26"/>
        <v>144.58820000000003</v>
      </c>
      <c r="N159" s="24">
        <f t="shared" si="27"/>
        <v>144.58820000000003</v>
      </c>
      <c r="O159" s="25"/>
    </row>
    <row r="160" spans="1:15" x14ac:dyDescent="0.35">
      <c r="A160" s="213" t="s">
        <v>100</v>
      </c>
      <c r="B160" s="25">
        <v>4700112</v>
      </c>
      <c r="C160" s="24" t="s">
        <v>353</v>
      </c>
      <c r="D160" s="25" t="s">
        <v>480</v>
      </c>
      <c r="E160" s="25" t="s">
        <v>542</v>
      </c>
      <c r="F160" s="25" t="s">
        <v>208</v>
      </c>
      <c r="G160" s="25" t="s">
        <v>211</v>
      </c>
      <c r="H160" s="25"/>
      <c r="I160" s="26">
        <v>211</v>
      </c>
      <c r="J160" s="24">
        <f t="shared" si="22"/>
        <v>122.38000000000001</v>
      </c>
      <c r="K160" s="24">
        <f t="shared" si="24"/>
        <v>118.7086</v>
      </c>
      <c r="L160" s="24">
        <f t="shared" si="25"/>
        <v>122.38000000000001</v>
      </c>
      <c r="M160" s="24">
        <f t="shared" si="26"/>
        <v>118.7086</v>
      </c>
      <c r="N160" s="24">
        <f t="shared" si="27"/>
        <v>118.7086</v>
      </c>
      <c r="O160" s="25"/>
    </row>
    <row r="161" spans="1:15" x14ac:dyDescent="0.35">
      <c r="A161" s="213" t="s">
        <v>100</v>
      </c>
      <c r="B161" s="25">
        <v>4700022</v>
      </c>
      <c r="C161" s="24" t="s">
        <v>354</v>
      </c>
      <c r="D161" s="25" t="s">
        <v>481</v>
      </c>
      <c r="E161" s="25" t="s">
        <v>542</v>
      </c>
      <c r="F161" s="25" t="s">
        <v>208</v>
      </c>
      <c r="G161" s="25" t="s">
        <v>557</v>
      </c>
      <c r="H161" s="25"/>
      <c r="I161" s="26">
        <v>204</v>
      </c>
      <c r="J161" s="24">
        <f t="shared" si="22"/>
        <v>118.32000000000002</v>
      </c>
      <c r="K161" s="24">
        <f t="shared" si="24"/>
        <v>114.77040000000002</v>
      </c>
      <c r="L161" s="24">
        <f t="shared" si="25"/>
        <v>118.32000000000002</v>
      </c>
      <c r="M161" s="24">
        <f t="shared" si="26"/>
        <v>114.77040000000002</v>
      </c>
      <c r="N161" s="24">
        <f t="shared" si="27"/>
        <v>114.77040000000002</v>
      </c>
      <c r="O161" s="25"/>
    </row>
    <row r="162" spans="1:15" x14ac:dyDescent="0.35">
      <c r="A162" s="213" t="s">
        <v>100</v>
      </c>
      <c r="B162" s="25">
        <v>4700010</v>
      </c>
      <c r="C162" s="24" t="s">
        <v>355</v>
      </c>
      <c r="D162" s="25" t="s">
        <v>477</v>
      </c>
      <c r="E162" s="25" t="s">
        <v>542</v>
      </c>
      <c r="F162" s="25" t="s">
        <v>208</v>
      </c>
      <c r="G162" s="25" t="s">
        <v>557</v>
      </c>
      <c r="H162" s="25"/>
      <c r="I162" s="26">
        <v>216</v>
      </c>
      <c r="J162" s="24">
        <f t="shared" si="22"/>
        <v>125.28000000000002</v>
      </c>
      <c r="K162" s="24">
        <f t="shared" si="24"/>
        <v>121.52160000000001</v>
      </c>
      <c r="L162" s="24">
        <f t="shared" si="25"/>
        <v>125.28000000000002</v>
      </c>
      <c r="M162" s="24">
        <f t="shared" si="26"/>
        <v>121.52160000000001</v>
      </c>
      <c r="N162" s="24">
        <f t="shared" si="27"/>
        <v>121.52160000000001</v>
      </c>
      <c r="O162" s="25"/>
    </row>
    <row r="163" spans="1:15" x14ac:dyDescent="0.35">
      <c r="A163" s="213" t="s">
        <v>100</v>
      </c>
      <c r="B163" s="25">
        <v>4700114</v>
      </c>
      <c r="C163" s="24" t="s">
        <v>355</v>
      </c>
      <c r="D163" s="25" t="s">
        <v>479</v>
      </c>
      <c r="E163" s="25" t="s">
        <v>542</v>
      </c>
      <c r="F163" s="25" t="s">
        <v>208</v>
      </c>
      <c r="G163" s="25" t="s">
        <v>558</v>
      </c>
      <c r="H163" s="25"/>
      <c r="I163" s="26">
        <v>229</v>
      </c>
      <c r="J163" s="24">
        <f t="shared" si="22"/>
        <v>132.82000000000002</v>
      </c>
      <c r="K163" s="24">
        <f t="shared" si="24"/>
        <v>128.83540000000002</v>
      </c>
      <c r="L163" s="24">
        <f t="shared" si="25"/>
        <v>132.82000000000002</v>
      </c>
      <c r="M163" s="24">
        <f t="shared" si="26"/>
        <v>128.83540000000002</v>
      </c>
      <c r="N163" s="24">
        <f t="shared" si="27"/>
        <v>128.83540000000002</v>
      </c>
      <c r="O163" s="25"/>
    </row>
    <row r="164" spans="1:15" x14ac:dyDescent="0.35">
      <c r="A164" s="213" t="s">
        <v>100</v>
      </c>
      <c r="B164" s="25">
        <v>4700111</v>
      </c>
      <c r="C164" s="24" t="s">
        <v>356</v>
      </c>
      <c r="D164" s="25" t="s">
        <v>486</v>
      </c>
      <c r="E164" s="25" t="s">
        <v>542</v>
      </c>
      <c r="F164" s="25" t="s">
        <v>208</v>
      </c>
      <c r="G164" s="25" t="s">
        <v>211</v>
      </c>
      <c r="H164" s="25"/>
      <c r="I164" s="26">
        <v>209</v>
      </c>
      <c r="J164" s="24">
        <f t="shared" si="22"/>
        <v>121.22000000000001</v>
      </c>
      <c r="K164" s="24">
        <f t="shared" si="24"/>
        <v>117.58340000000001</v>
      </c>
      <c r="L164" s="24">
        <f t="shared" si="25"/>
        <v>121.22000000000001</v>
      </c>
      <c r="M164" s="24">
        <f t="shared" si="26"/>
        <v>117.58340000000001</v>
      </c>
      <c r="N164" s="24">
        <f t="shared" si="27"/>
        <v>117.58340000000001</v>
      </c>
      <c r="O164" s="25"/>
    </row>
    <row r="165" spans="1:15" x14ac:dyDescent="0.35">
      <c r="A165" s="213" t="s">
        <v>100</v>
      </c>
      <c r="B165" s="25">
        <v>4700013</v>
      </c>
      <c r="C165" s="24" t="s">
        <v>357</v>
      </c>
      <c r="D165" s="25" t="s">
        <v>487</v>
      </c>
      <c r="E165" s="25" t="s">
        <v>542</v>
      </c>
      <c r="F165" s="25" t="s">
        <v>208</v>
      </c>
      <c r="G165" s="25" t="s">
        <v>557</v>
      </c>
      <c r="H165" s="25"/>
      <c r="I165" s="26">
        <v>255</v>
      </c>
      <c r="J165" s="24">
        <f t="shared" si="22"/>
        <v>147.9</v>
      </c>
      <c r="K165" s="24">
        <f t="shared" si="24"/>
        <v>143.46299999999999</v>
      </c>
      <c r="L165" s="24">
        <f t="shared" si="25"/>
        <v>147.9</v>
      </c>
      <c r="M165" s="24">
        <f t="shared" si="26"/>
        <v>143.46299999999999</v>
      </c>
      <c r="N165" s="24">
        <f t="shared" si="27"/>
        <v>143.46299999999999</v>
      </c>
      <c r="O165" s="25"/>
    </row>
    <row r="166" spans="1:15" x14ac:dyDescent="0.35">
      <c r="A166" s="213" t="s">
        <v>100</v>
      </c>
      <c r="B166" s="25">
        <v>4700015</v>
      </c>
      <c r="C166" s="24" t="s">
        <v>358</v>
      </c>
      <c r="D166" s="25" t="s">
        <v>488</v>
      </c>
      <c r="E166" s="25" t="s">
        <v>542</v>
      </c>
      <c r="F166" s="25" t="s">
        <v>208</v>
      </c>
      <c r="G166" s="25" t="s">
        <v>557</v>
      </c>
      <c r="H166" s="25"/>
      <c r="I166" s="26">
        <v>295</v>
      </c>
      <c r="J166" s="24">
        <f t="shared" si="22"/>
        <v>171.10000000000002</v>
      </c>
      <c r="K166" s="24">
        <f t="shared" si="24"/>
        <v>165.96700000000001</v>
      </c>
      <c r="L166" s="24">
        <f t="shared" si="25"/>
        <v>171.10000000000002</v>
      </c>
      <c r="M166" s="24">
        <f t="shared" si="26"/>
        <v>165.96700000000001</v>
      </c>
      <c r="N166" s="24">
        <f t="shared" si="27"/>
        <v>165.96700000000001</v>
      </c>
      <c r="O166" s="25"/>
    </row>
    <row r="167" spans="1:15" x14ac:dyDescent="0.35">
      <c r="A167" s="213" t="s">
        <v>100</v>
      </c>
      <c r="B167" s="25">
        <v>4700012</v>
      </c>
      <c r="C167" s="24" t="s">
        <v>359</v>
      </c>
      <c r="D167" s="25" t="s">
        <v>488</v>
      </c>
      <c r="E167" s="25" t="s">
        <v>542</v>
      </c>
      <c r="F167" s="25" t="s">
        <v>208</v>
      </c>
      <c r="G167" s="25" t="s">
        <v>557</v>
      </c>
      <c r="H167" s="25"/>
      <c r="I167" s="26">
        <v>242</v>
      </c>
      <c r="J167" s="24">
        <f t="shared" si="22"/>
        <v>140.36000000000001</v>
      </c>
      <c r="K167" s="24">
        <f t="shared" si="24"/>
        <v>136.14920000000001</v>
      </c>
      <c r="L167" s="24">
        <f t="shared" si="25"/>
        <v>140.36000000000001</v>
      </c>
      <c r="M167" s="24">
        <f t="shared" si="26"/>
        <v>136.14920000000001</v>
      </c>
      <c r="N167" s="24">
        <f t="shared" si="27"/>
        <v>136.14920000000001</v>
      </c>
      <c r="O167" s="25"/>
    </row>
    <row r="168" spans="1:15" x14ac:dyDescent="0.35">
      <c r="A168" s="213" t="s">
        <v>100</v>
      </c>
      <c r="B168" s="25">
        <v>4700019</v>
      </c>
      <c r="C168" s="24" t="s">
        <v>360</v>
      </c>
      <c r="D168" s="25" t="s">
        <v>488</v>
      </c>
      <c r="E168" s="25" t="s">
        <v>542</v>
      </c>
      <c r="F168" s="25" t="s">
        <v>208</v>
      </c>
      <c r="G168" s="25" t="s">
        <v>557</v>
      </c>
      <c r="H168" s="25"/>
      <c r="I168" s="26">
        <v>250</v>
      </c>
      <c r="J168" s="24">
        <f t="shared" si="22"/>
        <v>145.00000000000003</v>
      </c>
      <c r="K168" s="24">
        <f t="shared" si="24"/>
        <v>140.65000000000003</v>
      </c>
      <c r="L168" s="24">
        <f t="shared" si="25"/>
        <v>145.00000000000003</v>
      </c>
      <c r="M168" s="24">
        <f t="shared" si="26"/>
        <v>140.65000000000003</v>
      </c>
      <c r="N168" s="24">
        <f t="shared" si="27"/>
        <v>140.65000000000003</v>
      </c>
      <c r="O168" s="25"/>
    </row>
    <row r="169" spans="1:15" x14ac:dyDescent="0.35">
      <c r="A169" s="213" t="s">
        <v>100</v>
      </c>
      <c r="B169" s="25">
        <v>4700021</v>
      </c>
      <c r="C169" s="24" t="s">
        <v>361</v>
      </c>
      <c r="D169" s="25" t="s">
        <v>489</v>
      </c>
      <c r="E169" s="25" t="s">
        <v>542</v>
      </c>
      <c r="F169" s="25" t="s">
        <v>208</v>
      </c>
      <c r="G169" s="25" t="s">
        <v>557</v>
      </c>
      <c r="H169" s="25"/>
      <c r="I169" s="26">
        <v>250</v>
      </c>
      <c r="J169" s="24">
        <f t="shared" si="22"/>
        <v>145.00000000000003</v>
      </c>
      <c r="K169" s="24">
        <f t="shared" si="24"/>
        <v>140.65000000000003</v>
      </c>
      <c r="L169" s="24">
        <f t="shared" si="25"/>
        <v>145.00000000000003</v>
      </c>
      <c r="M169" s="24">
        <f t="shared" si="26"/>
        <v>140.65000000000003</v>
      </c>
      <c r="N169" s="24">
        <f t="shared" si="27"/>
        <v>140.65000000000003</v>
      </c>
      <c r="O169" s="25"/>
    </row>
    <row r="170" spans="1:15" x14ac:dyDescent="0.35">
      <c r="A170" s="213" t="s">
        <v>100</v>
      </c>
      <c r="B170" s="25">
        <v>4700016</v>
      </c>
      <c r="C170" s="24" t="s">
        <v>362</v>
      </c>
      <c r="D170" s="25" t="s">
        <v>490</v>
      </c>
      <c r="E170" s="25" t="s">
        <v>542</v>
      </c>
      <c r="F170" s="25" t="s">
        <v>208</v>
      </c>
      <c r="G170" s="25" t="s">
        <v>557</v>
      </c>
      <c r="H170" s="25"/>
      <c r="I170" s="26">
        <v>310</v>
      </c>
      <c r="J170" s="24">
        <f t="shared" ref="J170:J232" si="28">I170*(1-$K$6)</f>
        <v>179.8</v>
      </c>
      <c r="K170" s="24">
        <f t="shared" si="24"/>
        <v>174.40600000000001</v>
      </c>
      <c r="L170" s="24">
        <f t="shared" si="25"/>
        <v>179.8</v>
      </c>
      <c r="M170" s="24">
        <f t="shared" si="26"/>
        <v>174.40600000000001</v>
      </c>
      <c r="N170" s="24">
        <f t="shared" si="27"/>
        <v>174.40600000000001</v>
      </c>
      <c r="O170" s="25"/>
    </row>
    <row r="171" spans="1:15" x14ac:dyDescent="0.35">
      <c r="A171" s="213" t="s">
        <v>100</v>
      </c>
      <c r="B171" s="25">
        <v>4700018</v>
      </c>
      <c r="C171" s="24" t="s">
        <v>210</v>
      </c>
      <c r="D171" s="25" t="s">
        <v>491</v>
      </c>
      <c r="E171" s="25" t="s">
        <v>542</v>
      </c>
      <c r="F171" s="25" t="s">
        <v>208</v>
      </c>
      <c r="G171" s="25" t="s">
        <v>211</v>
      </c>
      <c r="H171" s="25"/>
      <c r="I171" s="26">
        <v>354</v>
      </c>
      <c r="J171" s="24">
        <f t="shared" si="28"/>
        <v>205.32000000000002</v>
      </c>
      <c r="K171" s="24">
        <f t="shared" si="24"/>
        <v>199.16040000000001</v>
      </c>
      <c r="L171" s="24">
        <f t="shared" si="25"/>
        <v>205.32000000000002</v>
      </c>
      <c r="M171" s="24">
        <f t="shared" si="26"/>
        <v>199.16040000000001</v>
      </c>
      <c r="N171" s="24">
        <f t="shared" si="27"/>
        <v>199.16040000000001</v>
      </c>
      <c r="O171" s="25"/>
    </row>
    <row r="172" spans="1:15" x14ac:dyDescent="0.35">
      <c r="A172" s="213" t="s">
        <v>100</v>
      </c>
      <c r="B172" s="25">
        <v>4700017</v>
      </c>
      <c r="C172" s="24" t="s">
        <v>363</v>
      </c>
      <c r="D172" s="25" t="s">
        <v>492</v>
      </c>
      <c r="E172" s="25" t="s">
        <v>542</v>
      </c>
      <c r="F172" s="25" t="s">
        <v>208</v>
      </c>
      <c r="G172" s="25" t="s">
        <v>557</v>
      </c>
      <c r="H172" s="25"/>
      <c r="I172" s="26">
        <v>318</v>
      </c>
      <c r="J172" s="24">
        <f t="shared" si="28"/>
        <v>184.44000000000003</v>
      </c>
      <c r="K172" s="24">
        <f t="shared" si="24"/>
        <v>178.90680000000003</v>
      </c>
      <c r="L172" s="24">
        <f t="shared" si="25"/>
        <v>184.44000000000003</v>
      </c>
      <c r="M172" s="24">
        <f t="shared" si="26"/>
        <v>178.90680000000003</v>
      </c>
      <c r="N172" s="24">
        <f t="shared" si="27"/>
        <v>178.90680000000003</v>
      </c>
      <c r="O172" s="25"/>
    </row>
    <row r="173" spans="1:15" x14ac:dyDescent="0.35">
      <c r="A173" s="213" t="s">
        <v>100</v>
      </c>
      <c r="B173" s="25">
        <v>4700213</v>
      </c>
      <c r="C173" s="24" t="s">
        <v>341</v>
      </c>
      <c r="D173" s="25" t="s">
        <v>475</v>
      </c>
      <c r="E173" s="25" t="s">
        <v>542</v>
      </c>
      <c r="F173" s="25" t="s">
        <v>208</v>
      </c>
      <c r="G173" s="25" t="s">
        <v>211</v>
      </c>
      <c r="H173" s="25"/>
      <c r="I173" s="26">
        <v>152</v>
      </c>
      <c r="J173" s="24">
        <f t="shared" si="28"/>
        <v>88.160000000000011</v>
      </c>
      <c r="K173" s="24">
        <f t="shared" si="24"/>
        <v>85.515200000000007</v>
      </c>
      <c r="L173" s="24">
        <f t="shared" si="25"/>
        <v>88.160000000000011</v>
      </c>
      <c r="M173" s="24">
        <f t="shared" si="26"/>
        <v>85.515200000000007</v>
      </c>
      <c r="N173" s="24">
        <f t="shared" si="27"/>
        <v>85.515200000000007</v>
      </c>
      <c r="O173" s="25"/>
    </row>
    <row r="174" spans="1:15" x14ac:dyDescent="0.35">
      <c r="A174" s="213" t="s">
        <v>100</v>
      </c>
      <c r="B174" s="25">
        <v>4700215</v>
      </c>
      <c r="C174" s="24" t="s">
        <v>341</v>
      </c>
      <c r="D174" s="25" t="s">
        <v>475</v>
      </c>
      <c r="E174" s="25" t="s">
        <v>542</v>
      </c>
      <c r="F174" s="25" t="s">
        <v>208</v>
      </c>
      <c r="G174" s="25" t="s">
        <v>558</v>
      </c>
      <c r="H174" s="25"/>
      <c r="I174" s="26">
        <v>183</v>
      </c>
      <c r="J174" s="24">
        <f t="shared" si="28"/>
        <v>106.14000000000001</v>
      </c>
      <c r="K174" s="24">
        <f t="shared" si="24"/>
        <v>102.95580000000001</v>
      </c>
      <c r="L174" s="24">
        <f t="shared" si="25"/>
        <v>106.14000000000001</v>
      </c>
      <c r="M174" s="24">
        <f t="shared" si="26"/>
        <v>102.95580000000001</v>
      </c>
      <c r="N174" s="24">
        <f t="shared" si="27"/>
        <v>102.95580000000001</v>
      </c>
      <c r="O174" s="25"/>
    </row>
    <row r="175" spans="1:15" x14ac:dyDescent="0.35">
      <c r="A175" s="213" t="s">
        <v>100</v>
      </c>
      <c r="B175" s="25">
        <v>2700017</v>
      </c>
      <c r="C175" s="24" t="s">
        <v>364</v>
      </c>
      <c r="D175" s="25" t="s">
        <v>38</v>
      </c>
      <c r="E175" s="25" t="s">
        <v>542</v>
      </c>
      <c r="F175" s="25" t="s">
        <v>208</v>
      </c>
      <c r="G175" s="25" t="s">
        <v>557</v>
      </c>
      <c r="H175" s="25"/>
      <c r="I175" s="26">
        <v>183</v>
      </c>
      <c r="J175" s="24">
        <f t="shared" si="28"/>
        <v>106.14000000000001</v>
      </c>
      <c r="K175" s="24">
        <f t="shared" si="24"/>
        <v>102.95580000000001</v>
      </c>
      <c r="L175" s="24">
        <f t="shared" si="25"/>
        <v>106.14000000000001</v>
      </c>
      <c r="M175" s="24">
        <f t="shared" si="26"/>
        <v>102.95580000000001</v>
      </c>
      <c r="N175" s="24">
        <f t="shared" si="27"/>
        <v>102.95580000000001</v>
      </c>
      <c r="O175" s="25"/>
    </row>
    <row r="176" spans="1:15" x14ac:dyDescent="0.35">
      <c r="A176" s="223"/>
      <c r="B176" s="224"/>
      <c r="C176" s="224"/>
      <c r="D176" s="224"/>
      <c r="E176" s="224"/>
      <c r="F176" s="224"/>
      <c r="G176" s="225"/>
      <c r="H176" s="224"/>
      <c r="I176" s="224"/>
      <c r="J176" s="224"/>
      <c r="K176" s="224"/>
      <c r="L176" s="224"/>
      <c r="M176" s="224"/>
      <c r="N176" s="224"/>
      <c r="O176" s="224"/>
    </row>
    <row r="177" spans="1:15" x14ac:dyDescent="0.35">
      <c r="A177" s="213" t="s">
        <v>100</v>
      </c>
      <c r="B177" s="25">
        <v>4953913</v>
      </c>
      <c r="C177" s="24" t="s">
        <v>212</v>
      </c>
      <c r="D177" s="25" t="s">
        <v>453</v>
      </c>
      <c r="E177" s="25" t="s">
        <v>542</v>
      </c>
      <c r="F177" s="25" t="s">
        <v>208</v>
      </c>
      <c r="G177" s="25" t="s">
        <v>559</v>
      </c>
      <c r="H177" s="25"/>
      <c r="I177" s="26">
        <v>246</v>
      </c>
      <c r="J177" s="24">
        <f t="shared" si="28"/>
        <v>142.68</v>
      </c>
      <c r="K177" s="24">
        <f>J177*(1-$K$9)</f>
        <v>138.39959999999999</v>
      </c>
      <c r="L177" s="24">
        <f t="shared" si="25"/>
        <v>142.68</v>
      </c>
      <c r="M177" s="24">
        <f t="shared" si="26"/>
        <v>138.39959999999999</v>
      </c>
      <c r="N177" s="24">
        <f t="shared" si="27"/>
        <v>138.39959999999999</v>
      </c>
      <c r="O177" s="25"/>
    </row>
    <row r="178" spans="1:15" x14ac:dyDescent="0.35">
      <c r="A178" s="213" t="s">
        <v>100</v>
      </c>
      <c r="B178" s="25">
        <v>4955413</v>
      </c>
      <c r="C178" s="24" t="s">
        <v>365</v>
      </c>
      <c r="D178" s="25" t="s">
        <v>493</v>
      </c>
      <c r="E178" s="25" t="s">
        <v>542</v>
      </c>
      <c r="F178" s="25" t="s">
        <v>208</v>
      </c>
      <c r="G178" s="25" t="s">
        <v>559</v>
      </c>
      <c r="H178" s="25"/>
      <c r="I178" s="26">
        <v>351</v>
      </c>
      <c r="J178" s="24">
        <f t="shared" si="28"/>
        <v>203.58</v>
      </c>
      <c r="K178" s="24">
        <f>J178*(1-$K$9)</f>
        <v>197.4726</v>
      </c>
      <c r="L178" s="24">
        <f t="shared" si="25"/>
        <v>203.58</v>
      </c>
      <c r="M178" s="24">
        <f t="shared" si="26"/>
        <v>197.4726</v>
      </c>
      <c r="N178" s="24">
        <f t="shared" si="27"/>
        <v>197.4726</v>
      </c>
      <c r="O178" s="25"/>
    </row>
    <row r="179" spans="1:15" x14ac:dyDescent="0.35">
      <c r="A179" s="223"/>
      <c r="B179" s="224"/>
      <c r="C179" s="224"/>
      <c r="D179" s="224"/>
      <c r="E179" s="224"/>
      <c r="F179" s="224"/>
      <c r="G179" s="225"/>
      <c r="H179" s="224"/>
      <c r="I179" s="224"/>
      <c r="J179" s="224"/>
      <c r="K179" s="224"/>
      <c r="L179" s="224"/>
      <c r="M179" s="224"/>
      <c r="N179" s="224"/>
      <c r="O179" s="224"/>
    </row>
    <row r="180" spans="1:15" x14ac:dyDescent="0.35">
      <c r="A180" s="213" t="s">
        <v>100</v>
      </c>
      <c r="B180" s="25">
        <v>2230011</v>
      </c>
      <c r="C180" s="24" t="s">
        <v>327</v>
      </c>
      <c r="D180" s="25" t="s">
        <v>494</v>
      </c>
      <c r="E180" s="25" t="s">
        <v>542</v>
      </c>
      <c r="F180" s="25" t="s">
        <v>205</v>
      </c>
      <c r="G180" s="25" t="s">
        <v>560</v>
      </c>
      <c r="H180" s="25"/>
      <c r="I180" s="26">
        <v>67</v>
      </c>
      <c r="J180" s="24">
        <f t="shared" si="28"/>
        <v>38.860000000000007</v>
      </c>
      <c r="K180" s="24">
        <f>J180*(1-$K$9)</f>
        <v>37.694200000000002</v>
      </c>
      <c r="L180" s="24">
        <f t="shared" si="25"/>
        <v>38.860000000000007</v>
      </c>
      <c r="M180" s="24">
        <f t="shared" si="26"/>
        <v>37.694200000000002</v>
      </c>
      <c r="N180" s="24">
        <f t="shared" si="27"/>
        <v>37.694200000000002</v>
      </c>
      <c r="O180" s="25"/>
    </row>
    <row r="181" spans="1:15" x14ac:dyDescent="0.35">
      <c r="A181" s="213" t="s">
        <v>100</v>
      </c>
      <c r="B181" s="25">
        <v>2230012</v>
      </c>
      <c r="C181" s="24" t="s">
        <v>298</v>
      </c>
      <c r="D181" s="25" t="s">
        <v>438</v>
      </c>
      <c r="E181" s="25" t="s">
        <v>542</v>
      </c>
      <c r="F181" s="25" t="s">
        <v>205</v>
      </c>
      <c r="G181" s="25" t="s">
        <v>560</v>
      </c>
      <c r="H181" s="25"/>
      <c r="I181" s="26">
        <v>105</v>
      </c>
      <c r="J181" s="24">
        <f t="shared" si="28"/>
        <v>60.900000000000006</v>
      </c>
      <c r="K181" s="24">
        <f>J181*(1-$K$9)</f>
        <v>59.073</v>
      </c>
      <c r="L181" s="24">
        <f t="shared" si="25"/>
        <v>60.900000000000006</v>
      </c>
      <c r="M181" s="24">
        <f t="shared" si="26"/>
        <v>59.073</v>
      </c>
      <c r="N181" s="24">
        <f t="shared" si="27"/>
        <v>59.073</v>
      </c>
      <c r="O181" s="25"/>
    </row>
    <row r="182" spans="1:15" x14ac:dyDescent="0.35">
      <c r="A182" s="213" t="s">
        <v>100</v>
      </c>
      <c r="B182" s="25">
        <v>2230013</v>
      </c>
      <c r="C182" s="24" t="s">
        <v>320</v>
      </c>
      <c r="D182" s="25" t="s">
        <v>463</v>
      </c>
      <c r="E182" s="25" t="s">
        <v>542</v>
      </c>
      <c r="F182" s="25" t="s">
        <v>205</v>
      </c>
      <c r="G182" s="25" t="s">
        <v>560</v>
      </c>
      <c r="H182" s="25"/>
      <c r="I182" s="26">
        <v>104</v>
      </c>
      <c r="J182" s="24">
        <f t="shared" si="28"/>
        <v>60.320000000000007</v>
      </c>
      <c r="K182" s="24">
        <f>J182*(1-$K$9)</f>
        <v>58.510400000000004</v>
      </c>
      <c r="L182" s="24">
        <f t="shared" si="25"/>
        <v>60.320000000000007</v>
      </c>
      <c r="M182" s="24">
        <f t="shared" si="26"/>
        <v>58.510400000000004</v>
      </c>
      <c r="N182" s="24">
        <f t="shared" si="27"/>
        <v>58.510400000000004</v>
      </c>
      <c r="O182" s="25"/>
    </row>
    <row r="183" spans="1:15" x14ac:dyDescent="0.35">
      <c r="A183" s="223"/>
      <c r="B183" s="224"/>
      <c r="C183" s="224"/>
      <c r="D183" s="224"/>
      <c r="E183" s="224"/>
      <c r="F183" s="224"/>
      <c r="G183" s="225"/>
      <c r="H183" s="224"/>
      <c r="I183" s="224"/>
      <c r="J183" s="224"/>
      <c r="K183" s="224"/>
      <c r="L183" s="224"/>
      <c r="M183" s="224"/>
      <c r="N183" s="224"/>
      <c r="O183" s="224"/>
    </row>
    <row r="184" spans="1:15" x14ac:dyDescent="0.35">
      <c r="A184" s="213" t="s">
        <v>100</v>
      </c>
      <c r="B184" s="25">
        <v>4230011</v>
      </c>
      <c r="C184" s="24" t="s">
        <v>286</v>
      </c>
      <c r="D184" s="25" t="s">
        <v>429</v>
      </c>
      <c r="E184" s="25" t="s">
        <v>542</v>
      </c>
      <c r="F184" s="25" t="s">
        <v>205</v>
      </c>
      <c r="G184" s="25" t="s">
        <v>560</v>
      </c>
      <c r="H184" s="25"/>
      <c r="I184" s="26">
        <v>128</v>
      </c>
      <c r="J184" s="24">
        <f t="shared" si="28"/>
        <v>74.240000000000009</v>
      </c>
      <c r="K184" s="24">
        <f>J184*(1-$K$9)</f>
        <v>72.012800000000013</v>
      </c>
      <c r="L184" s="24">
        <f t="shared" si="25"/>
        <v>74.240000000000009</v>
      </c>
      <c r="M184" s="24">
        <f t="shared" si="26"/>
        <v>72.012800000000013</v>
      </c>
      <c r="N184" s="24">
        <f t="shared" si="27"/>
        <v>72.012800000000013</v>
      </c>
      <c r="O184" s="25"/>
    </row>
    <row r="185" spans="1:15" x14ac:dyDescent="0.35">
      <c r="A185" s="213" t="s">
        <v>100</v>
      </c>
      <c r="B185" s="25">
        <v>4230013</v>
      </c>
      <c r="C185" s="24" t="s">
        <v>274</v>
      </c>
      <c r="D185" s="25" t="s">
        <v>420</v>
      </c>
      <c r="E185" s="25" t="s">
        <v>542</v>
      </c>
      <c r="F185" s="25" t="s">
        <v>205</v>
      </c>
      <c r="G185" s="25" t="s">
        <v>560</v>
      </c>
      <c r="H185" s="25"/>
      <c r="I185" s="26">
        <v>160</v>
      </c>
      <c r="J185" s="24">
        <f t="shared" si="28"/>
        <v>92.800000000000011</v>
      </c>
      <c r="K185" s="24">
        <f>J185*(1-$K$9)</f>
        <v>90.016000000000005</v>
      </c>
      <c r="L185" s="24">
        <f t="shared" si="25"/>
        <v>92.800000000000011</v>
      </c>
      <c r="M185" s="24">
        <f t="shared" si="26"/>
        <v>90.016000000000005</v>
      </c>
      <c r="N185" s="24">
        <f t="shared" si="27"/>
        <v>90.016000000000005</v>
      </c>
      <c r="O185" s="25"/>
    </row>
    <row r="186" spans="1:15" x14ac:dyDescent="0.35">
      <c r="A186" s="213" t="s">
        <v>100</v>
      </c>
      <c r="B186" s="25">
        <v>4230014</v>
      </c>
      <c r="C186" s="24" t="s">
        <v>289</v>
      </c>
      <c r="D186" s="25" t="s">
        <v>431</v>
      </c>
      <c r="E186" s="25" t="s">
        <v>542</v>
      </c>
      <c r="F186" s="25" t="s">
        <v>205</v>
      </c>
      <c r="G186" s="25" t="s">
        <v>560</v>
      </c>
      <c r="H186" s="25"/>
      <c r="I186" s="26">
        <v>146</v>
      </c>
      <c r="J186" s="24">
        <f t="shared" si="28"/>
        <v>84.68</v>
      </c>
      <c r="K186" s="24">
        <f>J186*(1-$K$9)</f>
        <v>82.139600000000002</v>
      </c>
      <c r="L186" s="24">
        <f t="shared" si="25"/>
        <v>84.68</v>
      </c>
      <c r="M186" s="24">
        <f t="shared" si="26"/>
        <v>82.139600000000002</v>
      </c>
      <c r="N186" s="24">
        <f t="shared" si="27"/>
        <v>82.139600000000002</v>
      </c>
      <c r="O186" s="25"/>
    </row>
    <row r="187" spans="1:15" x14ac:dyDescent="0.35">
      <c r="A187" s="223"/>
      <c r="B187" s="224"/>
      <c r="C187" s="224"/>
      <c r="D187" s="224"/>
      <c r="E187" s="224"/>
      <c r="F187" s="224"/>
      <c r="G187" s="225"/>
      <c r="H187" s="224"/>
      <c r="I187" s="224"/>
      <c r="J187" s="224"/>
      <c r="K187" s="224"/>
      <c r="L187" s="224"/>
      <c r="M187" s="224"/>
      <c r="N187" s="224"/>
      <c r="O187" s="224"/>
    </row>
    <row r="188" spans="1:15" x14ac:dyDescent="0.35">
      <c r="A188" s="213" t="s">
        <v>100</v>
      </c>
      <c r="B188" s="25">
        <v>2240011</v>
      </c>
      <c r="C188" s="24" t="s">
        <v>366</v>
      </c>
      <c r="D188" s="25" t="s">
        <v>495</v>
      </c>
      <c r="E188" s="25" t="s">
        <v>542</v>
      </c>
      <c r="F188" s="25" t="s">
        <v>208</v>
      </c>
      <c r="G188" s="25" t="s">
        <v>561</v>
      </c>
      <c r="H188" s="25"/>
      <c r="I188" s="26">
        <v>96</v>
      </c>
      <c r="J188" s="24">
        <f t="shared" si="28"/>
        <v>55.680000000000007</v>
      </c>
      <c r="K188" s="24">
        <f>J188*(1-$K$9)</f>
        <v>54.009600000000006</v>
      </c>
      <c r="L188" s="24">
        <f t="shared" si="25"/>
        <v>55.680000000000007</v>
      </c>
      <c r="M188" s="24">
        <f t="shared" si="26"/>
        <v>54.009600000000006</v>
      </c>
      <c r="N188" s="24">
        <f t="shared" si="27"/>
        <v>54.009600000000006</v>
      </c>
      <c r="O188" s="25"/>
    </row>
    <row r="189" spans="1:15" x14ac:dyDescent="0.35">
      <c r="A189" s="213" t="s">
        <v>100</v>
      </c>
      <c r="B189" s="25">
        <v>2240012</v>
      </c>
      <c r="C189" s="24" t="s">
        <v>304</v>
      </c>
      <c r="D189" s="25" t="s">
        <v>496</v>
      </c>
      <c r="E189" s="25" t="s">
        <v>542</v>
      </c>
      <c r="F189" s="25" t="s">
        <v>208</v>
      </c>
      <c r="G189" s="25" t="s">
        <v>561</v>
      </c>
      <c r="H189" s="25"/>
      <c r="I189" s="26">
        <v>107</v>
      </c>
      <c r="J189" s="24">
        <f t="shared" si="28"/>
        <v>62.060000000000009</v>
      </c>
      <c r="K189" s="24">
        <f>J189*(1-$K$9)</f>
        <v>60.198200000000007</v>
      </c>
      <c r="L189" s="24">
        <f t="shared" si="25"/>
        <v>62.060000000000009</v>
      </c>
      <c r="M189" s="24">
        <f t="shared" si="26"/>
        <v>60.198200000000007</v>
      </c>
      <c r="N189" s="24">
        <f t="shared" si="27"/>
        <v>60.198200000000007</v>
      </c>
      <c r="O189" s="25"/>
    </row>
    <row r="190" spans="1:15" x14ac:dyDescent="0.35">
      <c r="A190" s="213" t="s">
        <v>100</v>
      </c>
      <c r="B190" s="25">
        <v>2240013</v>
      </c>
      <c r="C190" s="24" t="s">
        <v>325</v>
      </c>
      <c r="D190" s="25" t="s">
        <v>497</v>
      </c>
      <c r="E190" s="25" t="s">
        <v>542</v>
      </c>
      <c r="F190" s="25" t="s">
        <v>208</v>
      </c>
      <c r="G190" s="25" t="s">
        <v>561</v>
      </c>
      <c r="H190" s="25"/>
      <c r="I190" s="26">
        <v>109</v>
      </c>
      <c r="J190" s="24">
        <f t="shared" si="28"/>
        <v>63.220000000000006</v>
      </c>
      <c r="K190" s="24">
        <f>J190*(1-$K$9)</f>
        <v>61.323400000000007</v>
      </c>
      <c r="L190" s="24">
        <f t="shared" si="25"/>
        <v>63.220000000000006</v>
      </c>
      <c r="M190" s="24">
        <f t="shared" si="26"/>
        <v>61.323400000000007</v>
      </c>
      <c r="N190" s="24">
        <f t="shared" si="27"/>
        <v>61.323400000000007</v>
      </c>
      <c r="O190" s="25"/>
    </row>
    <row r="191" spans="1:15" x14ac:dyDescent="0.35">
      <c r="A191" s="213" t="s">
        <v>100</v>
      </c>
      <c r="B191" s="25">
        <v>2240014</v>
      </c>
      <c r="C191" s="24" t="s">
        <v>307</v>
      </c>
      <c r="D191" s="25" t="s">
        <v>470</v>
      </c>
      <c r="E191" s="25" t="s">
        <v>542</v>
      </c>
      <c r="F191" s="25" t="s">
        <v>208</v>
      </c>
      <c r="G191" s="25" t="s">
        <v>561</v>
      </c>
      <c r="H191" s="25"/>
      <c r="I191" s="26">
        <v>119</v>
      </c>
      <c r="J191" s="24">
        <f t="shared" si="28"/>
        <v>69.02000000000001</v>
      </c>
      <c r="K191" s="24">
        <f>J191*(1-$K$9)</f>
        <v>66.949400000000011</v>
      </c>
      <c r="L191" s="24">
        <f t="shared" si="25"/>
        <v>69.02000000000001</v>
      </c>
      <c r="M191" s="24">
        <f t="shared" si="26"/>
        <v>66.949400000000011</v>
      </c>
      <c r="N191" s="24">
        <f t="shared" si="27"/>
        <v>66.949400000000011</v>
      </c>
      <c r="O191" s="25"/>
    </row>
    <row r="192" spans="1:15" x14ac:dyDescent="0.35">
      <c r="A192" s="213" t="s">
        <v>100</v>
      </c>
      <c r="B192" s="25">
        <v>2240015</v>
      </c>
      <c r="C192" s="24" t="s">
        <v>367</v>
      </c>
      <c r="D192" s="25" t="s">
        <v>498</v>
      </c>
      <c r="E192" s="25" t="s">
        <v>542</v>
      </c>
      <c r="F192" s="25" t="s">
        <v>208</v>
      </c>
      <c r="G192" s="25" t="s">
        <v>561</v>
      </c>
      <c r="H192" s="25"/>
      <c r="I192" s="26">
        <v>143</v>
      </c>
      <c r="J192" s="24">
        <f t="shared" si="28"/>
        <v>82.940000000000012</v>
      </c>
      <c r="K192" s="24">
        <f>J192*(1-$K$9)</f>
        <v>80.451800000000006</v>
      </c>
      <c r="L192" s="24">
        <f t="shared" si="25"/>
        <v>82.940000000000012</v>
      </c>
      <c r="M192" s="24">
        <f t="shared" si="26"/>
        <v>80.451800000000006</v>
      </c>
      <c r="N192" s="24">
        <f t="shared" si="27"/>
        <v>80.451800000000006</v>
      </c>
      <c r="O192" s="25"/>
    </row>
    <row r="193" spans="1:15" x14ac:dyDescent="0.35">
      <c r="A193" s="223"/>
      <c r="B193" s="224"/>
      <c r="C193" s="224"/>
      <c r="D193" s="224"/>
      <c r="E193" s="224"/>
      <c r="F193" s="224"/>
      <c r="G193" s="225"/>
      <c r="H193" s="224"/>
      <c r="I193" s="224"/>
      <c r="J193" s="224"/>
      <c r="K193" s="224"/>
      <c r="L193" s="224"/>
      <c r="M193" s="224"/>
      <c r="N193" s="224"/>
      <c r="O193" s="224"/>
    </row>
    <row r="194" spans="1:15" x14ac:dyDescent="0.35">
      <c r="A194" s="213" t="s">
        <v>100</v>
      </c>
      <c r="B194" s="25">
        <v>4240411</v>
      </c>
      <c r="C194" s="24" t="s">
        <v>368</v>
      </c>
      <c r="D194" s="25" t="s">
        <v>470</v>
      </c>
      <c r="E194" s="25" t="s">
        <v>542</v>
      </c>
      <c r="F194" s="25" t="s">
        <v>208</v>
      </c>
      <c r="G194" s="25" t="s">
        <v>561</v>
      </c>
      <c r="H194" s="25"/>
      <c r="I194" s="26">
        <v>141</v>
      </c>
      <c r="J194" s="24">
        <f t="shared" si="28"/>
        <v>81.780000000000015</v>
      </c>
      <c r="K194" s="24">
        <f t="shared" ref="K194:K202" si="29">J194*(1-$K$9)</f>
        <v>79.326600000000013</v>
      </c>
      <c r="L194" s="24">
        <f t="shared" si="25"/>
        <v>81.780000000000015</v>
      </c>
      <c r="M194" s="24">
        <f t="shared" si="26"/>
        <v>79.326600000000013</v>
      </c>
      <c r="N194" s="24">
        <f t="shared" si="27"/>
        <v>79.326600000000013</v>
      </c>
      <c r="O194" s="25"/>
    </row>
    <row r="195" spans="1:15" x14ac:dyDescent="0.35">
      <c r="A195" s="213" t="s">
        <v>100</v>
      </c>
      <c r="B195" s="25">
        <v>4240412</v>
      </c>
      <c r="C195" s="24" t="s">
        <v>369</v>
      </c>
      <c r="D195" s="25" t="s">
        <v>468</v>
      </c>
      <c r="E195" s="25" t="s">
        <v>542</v>
      </c>
      <c r="F195" s="25" t="s">
        <v>208</v>
      </c>
      <c r="G195" s="25" t="s">
        <v>561</v>
      </c>
      <c r="H195" s="25"/>
      <c r="I195" s="26">
        <v>165</v>
      </c>
      <c r="J195" s="24">
        <f t="shared" si="28"/>
        <v>95.700000000000017</v>
      </c>
      <c r="K195" s="24">
        <f t="shared" si="29"/>
        <v>92.829000000000008</v>
      </c>
      <c r="L195" s="24">
        <f t="shared" si="25"/>
        <v>95.700000000000017</v>
      </c>
      <c r="M195" s="24">
        <f t="shared" si="26"/>
        <v>92.829000000000008</v>
      </c>
      <c r="N195" s="24">
        <f t="shared" si="27"/>
        <v>92.829000000000008</v>
      </c>
      <c r="O195" s="25"/>
    </row>
    <row r="196" spans="1:15" x14ac:dyDescent="0.35">
      <c r="A196" s="213" t="s">
        <v>100</v>
      </c>
      <c r="B196" s="25">
        <v>4240413</v>
      </c>
      <c r="C196" s="24" t="s">
        <v>370</v>
      </c>
      <c r="D196" s="25" t="s">
        <v>499</v>
      </c>
      <c r="E196" s="25" t="s">
        <v>542</v>
      </c>
      <c r="F196" s="25" t="s">
        <v>208</v>
      </c>
      <c r="G196" s="25" t="s">
        <v>561</v>
      </c>
      <c r="H196" s="25"/>
      <c r="I196" s="26">
        <v>166</v>
      </c>
      <c r="J196" s="24">
        <f t="shared" si="28"/>
        <v>96.280000000000015</v>
      </c>
      <c r="K196" s="24">
        <f t="shared" si="29"/>
        <v>93.391600000000011</v>
      </c>
      <c r="L196" s="24">
        <f t="shared" si="25"/>
        <v>96.280000000000015</v>
      </c>
      <c r="M196" s="24">
        <f t="shared" si="26"/>
        <v>93.391600000000011</v>
      </c>
      <c r="N196" s="24">
        <f t="shared" si="27"/>
        <v>93.391600000000011</v>
      </c>
      <c r="O196" s="25"/>
    </row>
    <row r="197" spans="1:15" x14ac:dyDescent="0.35">
      <c r="A197" s="213" t="s">
        <v>100</v>
      </c>
      <c r="B197" s="25">
        <v>4240414</v>
      </c>
      <c r="C197" s="24" t="s">
        <v>371</v>
      </c>
      <c r="D197" s="25" t="s">
        <v>500</v>
      </c>
      <c r="E197" s="25" t="s">
        <v>542</v>
      </c>
      <c r="F197" s="25" t="s">
        <v>208</v>
      </c>
      <c r="G197" s="25" t="s">
        <v>561</v>
      </c>
      <c r="H197" s="25"/>
      <c r="I197" s="26">
        <v>155</v>
      </c>
      <c r="J197" s="24">
        <f t="shared" si="28"/>
        <v>89.9</v>
      </c>
      <c r="K197" s="24">
        <f t="shared" si="29"/>
        <v>87.203000000000003</v>
      </c>
      <c r="L197" s="24">
        <f t="shared" si="25"/>
        <v>89.9</v>
      </c>
      <c r="M197" s="24">
        <f t="shared" si="26"/>
        <v>87.203000000000003</v>
      </c>
      <c r="N197" s="24">
        <f t="shared" si="27"/>
        <v>87.203000000000003</v>
      </c>
      <c r="O197" s="25"/>
    </row>
    <row r="198" spans="1:15" x14ac:dyDescent="0.35">
      <c r="A198" s="213" t="s">
        <v>100</v>
      </c>
      <c r="B198" s="25">
        <v>4240011</v>
      </c>
      <c r="C198" s="24" t="s">
        <v>372</v>
      </c>
      <c r="D198" s="25" t="s">
        <v>501</v>
      </c>
      <c r="E198" s="25" t="s">
        <v>542</v>
      </c>
      <c r="F198" s="25" t="s">
        <v>208</v>
      </c>
      <c r="G198" s="25" t="s">
        <v>561</v>
      </c>
      <c r="H198" s="25"/>
      <c r="I198" s="26">
        <v>184</v>
      </c>
      <c r="J198" s="24">
        <f t="shared" si="28"/>
        <v>106.72000000000001</v>
      </c>
      <c r="K198" s="24">
        <f t="shared" si="29"/>
        <v>103.51840000000001</v>
      </c>
      <c r="L198" s="24">
        <f t="shared" si="25"/>
        <v>106.72000000000001</v>
      </c>
      <c r="M198" s="24">
        <f t="shared" si="26"/>
        <v>103.51840000000001</v>
      </c>
      <c r="N198" s="24">
        <f t="shared" si="27"/>
        <v>103.51840000000001</v>
      </c>
      <c r="O198" s="25"/>
    </row>
    <row r="199" spans="1:15" x14ac:dyDescent="0.35">
      <c r="A199" s="213" t="s">
        <v>100</v>
      </c>
      <c r="B199" s="25">
        <v>4240415</v>
      </c>
      <c r="C199" s="24" t="s">
        <v>275</v>
      </c>
      <c r="D199" s="25" t="s">
        <v>421</v>
      </c>
      <c r="E199" s="25" t="s">
        <v>542</v>
      </c>
      <c r="F199" s="25" t="s">
        <v>208</v>
      </c>
      <c r="G199" s="25" t="s">
        <v>561</v>
      </c>
      <c r="H199" s="25"/>
      <c r="I199" s="26">
        <v>181</v>
      </c>
      <c r="J199" s="24">
        <f t="shared" si="28"/>
        <v>104.98000000000002</v>
      </c>
      <c r="K199" s="24">
        <f t="shared" si="29"/>
        <v>101.83060000000002</v>
      </c>
      <c r="L199" s="24">
        <f t="shared" si="25"/>
        <v>104.98000000000002</v>
      </c>
      <c r="M199" s="24">
        <f t="shared" si="26"/>
        <v>101.83060000000002</v>
      </c>
      <c r="N199" s="24">
        <f t="shared" si="27"/>
        <v>101.83060000000002</v>
      </c>
      <c r="O199" s="25"/>
    </row>
    <row r="200" spans="1:15" x14ac:dyDescent="0.35">
      <c r="A200" s="213" t="s">
        <v>100</v>
      </c>
      <c r="B200" s="25">
        <v>4240416</v>
      </c>
      <c r="C200" s="24" t="s">
        <v>373</v>
      </c>
      <c r="D200" s="25" t="s">
        <v>502</v>
      </c>
      <c r="E200" s="25" t="s">
        <v>542</v>
      </c>
      <c r="F200" s="25" t="s">
        <v>208</v>
      </c>
      <c r="G200" s="25" t="s">
        <v>561</v>
      </c>
      <c r="H200" s="25" t="s">
        <v>112</v>
      </c>
      <c r="I200" s="26">
        <v>180</v>
      </c>
      <c r="J200" s="24">
        <f t="shared" si="28"/>
        <v>104.4</v>
      </c>
      <c r="K200" s="24">
        <f t="shared" si="29"/>
        <v>101.268</v>
      </c>
      <c r="L200" s="24">
        <f t="shared" si="25"/>
        <v>104.4</v>
      </c>
      <c r="M200" s="24">
        <f t="shared" si="26"/>
        <v>101.268</v>
      </c>
      <c r="N200" s="24">
        <f t="shared" si="27"/>
        <v>101.268</v>
      </c>
      <c r="O200" s="25"/>
    </row>
    <row r="201" spans="1:15" x14ac:dyDescent="0.35">
      <c r="A201" s="213" t="s">
        <v>100</v>
      </c>
      <c r="B201" s="25">
        <v>4240419</v>
      </c>
      <c r="C201" s="24" t="s">
        <v>294</v>
      </c>
      <c r="D201" s="25" t="s">
        <v>434</v>
      </c>
      <c r="E201" s="25" t="s">
        <v>542</v>
      </c>
      <c r="F201" s="25" t="s">
        <v>208</v>
      </c>
      <c r="G201" s="25" t="s">
        <v>561</v>
      </c>
      <c r="H201" s="25"/>
      <c r="I201" s="26">
        <v>184</v>
      </c>
      <c r="J201" s="24">
        <f t="shared" si="28"/>
        <v>106.72000000000001</v>
      </c>
      <c r="K201" s="24">
        <f t="shared" si="29"/>
        <v>103.51840000000001</v>
      </c>
      <c r="L201" s="24">
        <f t="shared" si="25"/>
        <v>106.72000000000001</v>
      </c>
      <c r="M201" s="24">
        <f t="shared" si="26"/>
        <v>103.51840000000001</v>
      </c>
      <c r="N201" s="24">
        <f t="shared" si="27"/>
        <v>103.51840000000001</v>
      </c>
      <c r="O201" s="25"/>
    </row>
    <row r="202" spans="1:15" x14ac:dyDescent="0.35">
      <c r="A202" s="213" t="s">
        <v>100</v>
      </c>
      <c r="B202" s="25">
        <v>4240417</v>
      </c>
      <c r="C202" s="24" t="s">
        <v>276</v>
      </c>
      <c r="D202" s="25" t="s">
        <v>422</v>
      </c>
      <c r="E202" s="25" t="s">
        <v>542</v>
      </c>
      <c r="F202" s="25" t="s">
        <v>208</v>
      </c>
      <c r="G202" s="25" t="s">
        <v>561</v>
      </c>
      <c r="H202" s="25"/>
      <c r="I202" s="26">
        <v>228</v>
      </c>
      <c r="J202" s="24">
        <f t="shared" si="28"/>
        <v>132.24</v>
      </c>
      <c r="K202" s="24">
        <f t="shared" si="29"/>
        <v>128.27280000000002</v>
      </c>
      <c r="L202" s="24">
        <f t="shared" si="25"/>
        <v>132.24</v>
      </c>
      <c r="M202" s="24">
        <f t="shared" si="26"/>
        <v>128.27280000000002</v>
      </c>
      <c r="N202" s="24">
        <f t="shared" si="27"/>
        <v>128.27280000000002</v>
      </c>
      <c r="O202" s="25"/>
    </row>
    <row r="203" spans="1:15" x14ac:dyDescent="0.35">
      <c r="A203" s="223"/>
      <c r="B203" s="224"/>
      <c r="C203" s="224"/>
      <c r="D203" s="224"/>
      <c r="E203" s="224"/>
      <c r="F203" s="224"/>
      <c r="G203" s="225"/>
      <c r="H203" s="224"/>
      <c r="I203" s="224"/>
      <c r="J203" s="224"/>
      <c r="K203" s="224"/>
      <c r="L203" s="224"/>
      <c r="M203" s="224"/>
      <c r="N203" s="224"/>
      <c r="O203" s="224"/>
    </row>
    <row r="204" spans="1:15" x14ac:dyDescent="0.35">
      <c r="A204" s="213" t="s">
        <v>100</v>
      </c>
      <c r="B204" s="25">
        <v>2230014</v>
      </c>
      <c r="C204" s="24" t="s">
        <v>298</v>
      </c>
      <c r="D204" s="25" t="s">
        <v>503</v>
      </c>
      <c r="E204" s="25" t="s">
        <v>542</v>
      </c>
      <c r="F204" s="25" t="s">
        <v>205</v>
      </c>
      <c r="G204" s="25" t="s">
        <v>562</v>
      </c>
      <c r="H204" s="25"/>
      <c r="I204" s="26">
        <v>92</v>
      </c>
      <c r="J204" s="24">
        <f t="shared" si="28"/>
        <v>53.360000000000007</v>
      </c>
      <c r="K204" s="24">
        <f>J204*(1-$K$9)</f>
        <v>51.759200000000007</v>
      </c>
      <c r="L204" s="24">
        <f t="shared" si="25"/>
        <v>53.360000000000007</v>
      </c>
      <c r="M204" s="24">
        <f t="shared" si="26"/>
        <v>51.759200000000007</v>
      </c>
      <c r="N204" s="24">
        <f t="shared" si="27"/>
        <v>51.759200000000007</v>
      </c>
      <c r="O204" s="25"/>
    </row>
    <row r="205" spans="1:15" x14ac:dyDescent="0.35">
      <c r="A205" s="213" t="s">
        <v>100</v>
      </c>
      <c r="B205" s="25">
        <v>2230015</v>
      </c>
      <c r="C205" s="24" t="s">
        <v>374</v>
      </c>
      <c r="D205" s="25" t="s">
        <v>504</v>
      </c>
      <c r="E205" s="25" t="s">
        <v>542</v>
      </c>
      <c r="F205" s="25" t="s">
        <v>205</v>
      </c>
      <c r="G205" s="25" t="s">
        <v>562</v>
      </c>
      <c r="H205" s="25"/>
      <c r="I205" s="26">
        <v>110</v>
      </c>
      <c r="J205" s="24">
        <f t="shared" si="28"/>
        <v>63.800000000000011</v>
      </c>
      <c r="K205" s="24">
        <f>J205*(1-$K$9)</f>
        <v>61.88600000000001</v>
      </c>
      <c r="L205" s="24">
        <f t="shared" si="25"/>
        <v>63.800000000000011</v>
      </c>
      <c r="M205" s="24">
        <f t="shared" si="26"/>
        <v>61.88600000000001</v>
      </c>
      <c r="N205" s="24">
        <f t="shared" si="27"/>
        <v>61.88600000000001</v>
      </c>
      <c r="O205" s="25"/>
    </row>
    <row r="206" spans="1:15" x14ac:dyDescent="0.35">
      <c r="A206" s="223"/>
      <c r="B206" s="224"/>
      <c r="C206" s="224"/>
      <c r="D206" s="224"/>
      <c r="E206" s="224"/>
      <c r="F206" s="224"/>
      <c r="G206" s="225"/>
      <c r="H206" s="224"/>
      <c r="I206" s="224"/>
      <c r="J206" s="224"/>
      <c r="K206" s="224"/>
      <c r="L206" s="224"/>
      <c r="M206" s="224"/>
      <c r="N206" s="224"/>
      <c r="O206" s="224"/>
    </row>
    <row r="207" spans="1:15" x14ac:dyDescent="0.35">
      <c r="A207" s="213" t="s">
        <v>100</v>
      </c>
      <c r="B207" s="25">
        <v>2240016</v>
      </c>
      <c r="C207" s="24" t="s">
        <v>307</v>
      </c>
      <c r="D207" s="25" t="s">
        <v>505</v>
      </c>
      <c r="E207" s="25" t="s">
        <v>542</v>
      </c>
      <c r="F207" s="25" t="s">
        <v>208</v>
      </c>
      <c r="G207" s="25" t="s">
        <v>563</v>
      </c>
      <c r="H207" s="25"/>
      <c r="I207" s="26">
        <v>124</v>
      </c>
      <c r="J207" s="24">
        <f t="shared" si="28"/>
        <v>71.920000000000016</v>
      </c>
      <c r="K207" s="24">
        <f>J207*(1-$K$9)</f>
        <v>69.762400000000014</v>
      </c>
      <c r="L207" s="24">
        <f t="shared" si="25"/>
        <v>71.920000000000016</v>
      </c>
      <c r="M207" s="24">
        <f>L207*(1-$K$9)</f>
        <v>69.762400000000014</v>
      </c>
      <c r="N207" s="24">
        <f t="shared" si="27"/>
        <v>69.762400000000014</v>
      </c>
      <c r="O207" s="25"/>
    </row>
    <row r="208" spans="1:15" x14ac:dyDescent="0.35">
      <c r="A208" s="213" t="s">
        <v>100</v>
      </c>
      <c r="B208" s="25">
        <v>2240017</v>
      </c>
      <c r="C208" s="24" t="s">
        <v>375</v>
      </c>
      <c r="D208" s="25" t="s">
        <v>506</v>
      </c>
      <c r="E208" s="25" t="s">
        <v>542</v>
      </c>
      <c r="F208" s="25" t="s">
        <v>208</v>
      </c>
      <c r="G208" s="25" t="s">
        <v>563</v>
      </c>
      <c r="H208" s="25"/>
      <c r="I208" s="26">
        <v>135</v>
      </c>
      <c r="J208" s="24">
        <f t="shared" si="28"/>
        <v>78.300000000000011</v>
      </c>
      <c r="K208" s="24">
        <f>J208*(1-$K$9)</f>
        <v>75.951000000000008</v>
      </c>
      <c r="L208" s="24">
        <f t="shared" si="25"/>
        <v>78.300000000000011</v>
      </c>
      <c r="M208" s="24">
        <f t="shared" si="26"/>
        <v>75.951000000000008</v>
      </c>
      <c r="N208" s="24">
        <f t="shared" si="27"/>
        <v>75.951000000000008</v>
      </c>
      <c r="O208" s="25"/>
    </row>
    <row r="209" spans="1:15" x14ac:dyDescent="0.35">
      <c r="A209" s="213" t="s">
        <v>100</v>
      </c>
      <c r="B209" s="25">
        <v>2240018</v>
      </c>
      <c r="C209" s="24" t="s">
        <v>367</v>
      </c>
      <c r="D209" s="25" t="s">
        <v>507</v>
      </c>
      <c r="E209" s="25" t="s">
        <v>542</v>
      </c>
      <c r="F209" s="25" t="s">
        <v>208</v>
      </c>
      <c r="G209" s="25" t="s">
        <v>563</v>
      </c>
      <c r="H209" s="25"/>
      <c r="I209" s="26">
        <v>137</v>
      </c>
      <c r="J209" s="24">
        <f t="shared" si="28"/>
        <v>79.460000000000008</v>
      </c>
      <c r="K209" s="24">
        <f>J209*(1-$K$9)</f>
        <v>77.0762</v>
      </c>
      <c r="L209" s="24">
        <f t="shared" si="25"/>
        <v>79.460000000000008</v>
      </c>
      <c r="M209" s="24">
        <f t="shared" si="26"/>
        <v>77.0762</v>
      </c>
      <c r="N209" s="24">
        <f t="shared" si="27"/>
        <v>77.0762</v>
      </c>
      <c r="O209" s="25"/>
    </row>
    <row r="210" spans="1:15" x14ac:dyDescent="0.35">
      <c r="A210" s="213" t="s">
        <v>100</v>
      </c>
      <c r="B210" s="25">
        <v>2240019</v>
      </c>
      <c r="C210" s="24" t="s">
        <v>376</v>
      </c>
      <c r="D210" s="25" t="s">
        <v>506</v>
      </c>
      <c r="E210" s="25" t="s">
        <v>542</v>
      </c>
      <c r="F210" s="25" t="s">
        <v>208</v>
      </c>
      <c r="G210" s="25" t="s">
        <v>563</v>
      </c>
      <c r="H210" s="25"/>
      <c r="I210" s="26">
        <v>145</v>
      </c>
      <c r="J210" s="24">
        <f t="shared" si="28"/>
        <v>84.100000000000009</v>
      </c>
      <c r="K210" s="24">
        <f>J210*(1-$K$9)</f>
        <v>81.577000000000012</v>
      </c>
      <c r="L210" s="24">
        <f t="shared" si="25"/>
        <v>84.100000000000009</v>
      </c>
      <c r="M210" s="24">
        <f t="shared" si="26"/>
        <v>81.577000000000012</v>
      </c>
      <c r="N210" s="24">
        <f t="shared" si="27"/>
        <v>81.577000000000012</v>
      </c>
      <c r="O210" s="25"/>
    </row>
    <row r="211" spans="1:15" x14ac:dyDescent="0.35">
      <c r="A211" s="223"/>
      <c r="B211" s="224"/>
      <c r="C211" s="224"/>
      <c r="D211" s="224"/>
      <c r="E211" s="224"/>
      <c r="F211" s="224"/>
      <c r="G211" s="225"/>
      <c r="H211" s="224"/>
      <c r="I211" s="224"/>
      <c r="J211" s="224"/>
      <c r="K211" s="224"/>
      <c r="L211" s="224"/>
      <c r="M211" s="224"/>
      <c r="N211" s="224"/>
      <c r="O211" s="224"/>
    </row>
    <row r="212" spans="1:15" x14ac:dyDescent="0.35">
      <c r="A212" s="213" t="s">
        <v>100</v>
      </c>
      <c r="B212" s="25">
        <v>2748812</v>
      </c>
      <c r="C212" s="24" t="s">
        <v>297</v>
      </c>
      <c r="D212" s="25" t="s">
        <v>508</v>
      </c>
      <c r="E212" s="25" t="s">
        <v>542</v>
      </c>
      <c r="F212" s="25" t="s">
        <v>205</v>
      </c>
      <c r="G212" s="25" t="s">
        <v>564</v>
      </c>
      <c r="H212" s="25"/>
      <c r="I212" s="26">
        <v>99</v>
      </c>
      <c r="J212" s="24">
        <f t="shared" si="28"/>
        <v>57.420000000000009</v>
      </c>
      <c r="K212" s="24">
        <f>J212*(1-$K$9)</f>
        <v>55.697400000000009</v>
      </c>
      <c r="L212" s="24">
        <f t="shared" ref="L212:L275" si="30">J212*(1-$K$8)</f>
        <v>57.420000000000009</v>
      </c>
      <c r="M212" s="24">
        <f t="shared" ref="M212:M275" si="31">L212*(1-$K$9)</f>
        <v>55.697400000000009</v>
      </c>
      <c r="N212" s="24">
        <f t="shared" ref="N212:N275" si="32">M212*(1-$K$10)</f>
        <v>55.697400000000009</v>
      </c>
      <c r="O212" s="25"/>
    </row>
    <row r="213" spans="1:15" x14ac:dyDescent="0.35">
      <c r="A213" s="213" t="s">
        <v>100</v>
      </c>
      <c r="B213" s="25">
        <v>2748112</v>
      </c>
      <c r="C213" s="24" t="s">
        <v>298</v>
      </c>
      <c r="D213" s="25" t="s">
        <v>462</v>
      </c>
      <c r="E213" s="25" t="s">
        <v>542</v>
      </c>
      <c r="F213" s="25" t="s">
        <v>205</v>
      </c>
      <c r="G213" s="25" t="s">
        <v>564</v>
      </c>
      <c r="H213" s="25"/>
      <c r="I213" s="26">
        <v>120</v>
      </c>
      <c r="J213" s="24">
        <f t="shared" si="28"/>
        <v>69.600000000000009</v>
      </c>
      <c r="K213" s="24">
        <f>J213*(1-$K$9)</f>
        <v>67.512</v>
      </c>
      <c r="L213" s="24">
        <f t="shared" si="30"/>
        <v>69.600000000000009</v>
      </c>
      <c r="M213" s="24">
        <f t="shared" si="31"/>
        <v>67.512</v>
      </c>
      <c r="N213" s="24">
        <f t="shared" si="32"/>
        <v>67.512</v>
      </c>
      <c r="O213" s="25"/>
    </row>
    <row r="214" spans="1:15" x14ac:dyDescent="0.35">
      <c r="A214" s="213" t="s">
        <v>100</v>
      </c>
      <c r="B214" s="25">
        <v>2745012</v>
      </c>
      <c r="C214" s="24" t="s">
        <v>377</v>
      </c>
      <c r="D214" s="25" t="s">
        <v>509</v>
      </c>
      <c r="E214" s="25" t="s">
        <v>542</v>
      </c>
      <c r="F214" s="25" t="s">
        <v>205</v>
      </c>
      <c r="G214" s="25" t="s">
        <v>564</v>
      </c>
      <c r="H214" s="25"/>
      <c r="I214" s="26">
        <v>128</v>
      </c>
      <c r="J214" s="24">
        <f t="shared" si="28"/>
        <v>74.240000000000009</v>
      </c>
      <c r="K214" s="24">
        <f>J214*(1-$K$9)</f>
        <v>72.012800000000013</v>
      </c>
      <c r="L214" s="24">
        <f t="shared" si="30"/>
        <v>74.240000000000009</v>
      </c>
      <c r="M214" s="24">
        <f t="shared" si="31"/>
        <v>72.012800000000013</v>
      </c>
      <c r="N214" s="24">
        <f t="shared" si="32"/>
        <v>72.012800000000013</v>
      </c>
      <c r="O214" s="25"/>
    </row>
    <row r="215" spans="1:15" x14ac:dyDescent="0.35">
      <c r="A215" s="223"/>
      <c r="B215" s="224"/>
      <c r="C215" s="224"/>
      <c r="D215" s="224"/>
      <c r="E215" s="224"/>
      <c r="F215" s="224"/>
      <c r="G215" s="225"/>
      <c r="H215" s="224"/>
      <c r="I215" s="224"/>
      <c r="J215" s="224"/>
      <c r="K215" s="224"/>
      <c r="L215" s="224">
        <f t="shared" si="30"/>
        <v>0</v>
      </c>
      <c r="M215" s="224">
        <f t="shared" si="31"/>
        <v>0</v>
      </c>
      <c r="N215" s="224">
        <f t="shared" si="32"/>
        <v>0</v>
      </c>
      <c r="O215" s="224"/>
    </row>
    <row r="216" spans="1:15" x14ac:dyDescent="0.35">
      <c r="A216" s="213" t="s">
        <v>100</v>
      </c>
      <c r="B216" s="25">
        <v>2755019</v>
      </c>
      <c r="C216" s="24" t="s">
        <v>316</v>
      </c>
      <c r="D216" s="25" t="s">
        <v>475</v>
      </c>
      <c r="E216" s="25" t="s">
        <v>542</v>
      </c>
      <c r="F216" s="25" t="s">
        <v>208</v>
      </c>
      <c r="G216" s="25" t="s">
        <v>565</v>
      </c>
      <c r="H216" s="25"/>
      <c r="I216" s="26">
        <v>128</v>
      </c>
      <c r="J216" s="24">
        <f t="shared" si="28"/>
        <v>74.240000000000009</v>
      </c>
      <c r="K216" s="24">
        <f>J216*(1-$K$9)</f>
        <v>72.012800000000013</v>
      </c>
      <c r="L216" s="24">
        <f t="shared" si="30"/>
        <v>74.240000000000009</v>
      </c>
      <c r="M216" s="24">
        <f t="shared" si="31"/>
        <v>72.012800000000013</v>
      </c>
      <c r="N216" s="24">
        <f t="shared" si="32"/>
        <v>72.012800000000013</v>
      </c>
      <c r="O216" s="25"/>
    </row>
    <row r="217" spans="1:15" x14ac:dyDescent="0.35">
      <c r="A217" s="213" t="s">
        <v>100</v>
      </c>
      <c r="B217" s="25">
        <v>2759012</v>
      </c>
      <c r="C217" s="24" t="s">
        <v>378</v>
      </c>
      <c r="D217" s="25" t="s">
        <v>71</v>
      </c>
      <c r="E217" s="25" t="s">
        <v>542</v>
      </c>
      <c r="F217" s="25" t="s">
        <v>208</v>
      </c>
      <c r="G217" s="25" t="s">
        <v>565</v>
      </c>
      <c r="H217" s="25"/>
      <c r="I217" s="26">
        <v>336</v>
      </c>
      <c r="J217" s="24">
        <f t="shared" si="28"/>
        <v>194.88000000000002</v>
      </c>
      <c r="K217" s="24">
        <f>J217*(1-$K$9)</f>
        <v>189.03360000000001</v>
      </c>
      <c r="L217" s="24">
        <f t="shared" si="30"/>
        <v>194.88000000000002</v>
      </c>
      <c r="M217" s="24">
        <f t="shared" si="31"/>
        <v>189.03360000000001</v>
      </c>
      <c r="N217" s="24">
        <f t="shared" si="32"/>
        <v>189.03360000000001</v>
      </c>
      <c r="O217" s="25"/>
    </row>
    <row r="218" spans="1:15" x14ac:dyDescent="0.35">
      <c r="A218" s="223"/>
      <c r="B218" s="224"/>
      <c r="C218" s="224"/>
      <c r="D218" s="224"/>
      <c r="E218" s="224"/>
      <c r="F218" s="224"/>
      <c r="G218" s="225"/>
      <c r="H218" s="224"/>
      <c r="I218" s="224"/>
      <c r="J218" s="224"/>
      <c r="K218" s="224"/>
      <c r="L218" s="224">
        <f t="shared" si="30"/>
        <v>0</v>
      </c>
      <c r="M218" s="224">
        <f t="shared" si="31"/>
        <v>0</v>
      </c>
      <c r="N218" s="224">
        <f t="shared" si="32"/>
        <v>0</v>
      </c>
      <c r="O218" s="224"/>
    </row>
    <row r="219" spans="1:15" x14ac:dyDescent="0.35">
      <c r="A219" s="213" t="s">
        <v>100</v>
      </c>
      <c r="B219" s="25">
        <v>1607910</v>
      </c>
      <c r="C219" s="24" t="s">
        <v>379</v>
      </c>
      <c r="D219" s="25" t="s">
        <v>466</v>
      </c>
      <c r="E219" s="25" t="s">
        <v>542</v>
      </c>
      <c r="F219" s="25" t="s">
        <v>541</v>
      </c>
      <c r="G219" s="25" t="s">
        <v>566</v>
      </c>
      <c r="H219" s="25"/>
      <c r="I219" s="26">
        <v>106</v>
      </c>
      <c r="J219" s="24">
        <f t="shared" si="28"/>
        <v>61.480000000000004</v>
      </c>
      <c r="K219" s="24">
        <f>J219*(1-$K$9)</f>
        <v>59.635600000000004</v>
      </c>
      <c r="L219" s="24">
        <f t="shared" si="30"/>
        <v>61.480000000000004</v>
      </c>
      <c r="M219" s="24">
        <f t="shared" si="31"/>
        <v>59.635600000000004</v>
      </c>
      <c r="N219" s="24">
        <f t="shared" si="32"/>
        <v>59.635600000000004</v>
      </c>
      <c r="O219" s="25"/>
    </row>
    <row r="220" spans="1:15" x14ac:dyDescent="0.35">
      <c r="A220" s="223"/>
      <c r="B220" s="224"/>
      <c r="C220" s="224"/>
      <c r="D220" s="224"/>
      <c r="E220" s="224"/>
      <c r="F220" s="224"/>
      <c r="G220" s="225"/>
      <c r="H220" s="224"/>
      <c r="I220" s="224"/>
      <c r="J220" s="224"/>
      <c r="K220" s="224"/>
      <c r="L220" s="224"/>
      <c r="M220" s="224"/>
      <c r="N220" s="224"/>
      <c r="O220" s="224"/>
    </row>
    <row r="221" spans="1:15" x14ac:dyDescent="0.35">
      <c r="A221" s="213" t="s">
        <v>100</v>
      </c>
      <c r="B221" s="25">
        <v>1727410</v>
      </c>
      <c r="C221" s="24" t="s">
        <v>380</v>
      </c>
      <c r="D221" s="25" t="s">
        <v>510</v>
      </c>
      <c r="E221" s="25" t="s">
        <v>543</v>
      </c>
      <c r="F221" s="25" t="s">
        <v>205</v>
      </c>
      <c r="G221" s="25" t="s">
        <v>214</v>
      </c>
      <c r="H221" s="25"/>
      <c r="I221" s="26">
        <v>82</v>
      </c>
      <c r="J221" s="24">
        <f t="shared" si="28"/>
        <v>47.56</v>
      </c>
      <c r="K221" s="24">
        <f t="shared" ref="K221:K226" si="33">J221*(1-$K$9)</f>
        <v>46.133200000000002</v>
      </c>
      <c r="L221" s="24">
        <f t="shared" si="30"/>
        <v>47.56</v>
      </c>
      <c r="M221" s="24">
        <f t="shared" si="31"/>
        <v>46.133200000000002</v>
      </c>
      <c r="N221" s="24">
        <f t="shared" si="32"/>
        <v>46.133200000000002</v>
      </c>
      <c r="O221" s="25"/>
    </row>
    <row r="222" spans="1:15" x14ac:dyDescent="0.35">
      <c r="A222" s="213" t="s">
        <v>100</v>
      </c>
      <c r="B222" s="25">
        <v>1658410</v>
      </c>
      <c r="C222" s="24" t="s">
        <v>213</v>
      </c>
      <c r="D222" s="25" t="s">
        <v>511</v>
      </c>
      <c r="E222" s="25" t="s">
        <v>543</v>
      </c>
      <c r="F222" s="25" t="s">
        <v>205</v>
      </c>
      <c r="G222" s="25" t="s">
        <v>214</v>
      </c>
      <c r="H222" s="25"/>
      <c r="I222" s="26">
        <v>106</v>
      </c>
      <c r="J222" s="24">
        <f t="shared" si="28"/>
        <v>61.480000000000004</v>
      </c>
      <c r="K222" s="24">
        <f t="shared" si="33"/>
        <v>59.635600000000004</v>
      </c>
      <c r="L222" s="24">
        <f t="shared" si="30"/>
        <v>61.480000000000004</v>
      </c>
      <c r="M222" s="24">
        <f t="shared" si="31"/>
        <v>59.635600000000004</v>
      </c>
      <c r="N222" s="24">
        <f t="shared" si="32"/>
        <v>59.635600000000004</v>
      </c>
      <c r="O222" s="25"/>
    </row>
    <row r="223" spans="1:15" x14ac:dyDescent="0.35">
      <c r="A223" s="213" t="s">
        <v>100</v>
      </c>
      <c r="B223" s="25">
        <v>1659401</v>
      </c>
      <c r="C223" s="24" t="s">
        <v>381</v>
      </c>
      <c r="D223" s="25" t="s">
        <v>512</v>
      </c>
      <c r="E223" s="25" t="s">
        <v>543</v>
      </c>
      <c r="F223" s="25" t="s">
        <v>205</v>
      </c>
      <c r="G223" s="25" t="s">
        <v>214</v>
      </c>
      <c r="H223" s="25"/>
      <c r="I223" s="26">
        <v>87</v>
      </c>
      <c r="J223" s="24">
        <f t="shared" si="28"/>
        <v>50.460000000000008</v>
      </c>
      <c r="K223" s="24">
        <f t="shared" si="33"/>
        <v>48.946200000000005</v>
      </c>
      <c r="L223" s="24">
        <f t="shared" si="30"/>
        <v>50.460000000000008</v>
      </c>
      <c r="M223" s="24">
        <f t="shared" si="31"/>
        <v>48.946200000000005</v>
      </c>
      <c r="N223" s="24">
        <f t="shared" si="32"/>
        <v>48.946200000000005</v>
      </c>
      <c r="O223" s="25"/>
    </row>
    <row r="224" spans="1:15" x14ac:dyDescent="0.35">
      <c r="A224" s="213" t="s">
        <v>100</v>
      </c>
      <c r="B224" s="25">
        <v>1655501</v>
      </c>
      <c r="C224" s="24" t="s">
        <v>215</v>
      </c>
      <c r="D224" s="25" t="s">
        <v>511</v>
      </c>
      <c r="E224" s="25" t="s">
        <v>543</v>
      </c>
      <c r="F224" s="25" t="s">
        <v>205</v>
      </c>
      <c r="G224" s="25" t="s">
        <v>214</v>
      </c>
      <c r="H224" s="25"/>
      <c r="I224" s="26">
        <v>106</v>
      </c>
      <c r="J224" s="24">
        <f t="shared" si="28"/>
        <v>61.480000000000004</v>
      </c>
      <c r="K224" s="24">
        <f t="shared" si="33"/>
        <v>59.635600000000004</v>
      </c>
      <c r="L224" s="24">
        <f t="shared" si="30"/>
        <v>61.480000000000004</v>
      </c>
      <c r="M224" s="24">
        <f t="shared" si="31"/>
        <v>59.635600000000004</v>
      </c>
      <c r="N224" s="24">
        <f t="shared" si="32"/>
        <v>59.635600000000004</v>
      </c>
      <c r="O224" s="25"/>
    </row>
    <row r="225" spans="1:15" x14ac:dyDescent="0.35">
      <c r="A225" s="213" t="s">
        <v>100</v>
      </c>
      <c r="B225" s="25">
        <v>1657501</v>
      </c>
      <c r="C225" s="24" t="s">
        <v>317</v>
      </c>
      <c r="D225" s="25" t="s">
        <v>510</v>
      </c>
      <c r="E225" s="25" t="s">
        <v>543</v>
      </c>
      <c r="F225" s="25" t="s">
        <v>205</v>
      </c>
      <c r="G225" s="25" t="s">
        <v>214</v>
      </c>
      <c r="H225" s="25"/>
      <c r="I225" s="26">
        <v>86</v>
      </c>
      <c r="J225" s="24">
        <f t="shared" si="28"/>
        <v>49.88000000000001</v>
      </c>
      <c r="K225" s="24">
        <f t="shared" si="33"/>
        <v>48.383600000000008</v>
      </c>
      <c r="L225" s="24">
        <f t="shared" si="30"/>
        <v>49.88000000000001</v>
      </c>
      <c r="M225" s="24">
        <f t="shared" si="31"/>
        <v>48.383600000000008</v>
      </c>
      <c r="N225" s="24">
        <f t="shared" si="32"/>
        <v>48.383600000000008</v>
      </c>
      <c r="O225" s="25"/>
    </row>
    <row r="226" spans="1:15" x14ac:dyDescent="0.35">
      <c r="A226" s="213" t="s">
        <v>100</v>
      </c>
      <c r="B226" s="25">
        <v>1657601</v>
      </c>
      <c r="C226" s="24" t="s">
        <v>382</v>
      </c>
      <c r="D226" s="25" t="s">
        <v>512</v>
      </c>
      <c r="E226" s="25" t="s">
        <v>543</v>
      </c>
      <c r="F226" s="25" t="s">
        <v>205</v>
      </c>
      <c r="G226" s="25" t="s">
        <v>214</v>
      </c>
      <c r="H226" s="25"/>
      <c r="I226" s="26">
        <v>95</v>
      </c>
      <c r="J226" s="24">
        <f t="shared" si="28"/>
        <v>55.100000000000009</v>
      </c>
      <c r="K226" s="24">
        <f t="shared" si="33"/>
        <v>53.44700000000001</v>
      </c>
      <c r="L226" s="24">
        <f t="shared" si="30"/>
        <v>55.100000000000009</v>
      </c>
      <c r="M226" s="24">
        <f t="shared" si="31"/>
        <v>53.44700000000001</v>
      </c>
      <c r="N226" s="24">
        <f t="shared" si="32"/>
        <v>53.44700000000001</v>
      </c>
      <c r="O226" s="25"/>
    </row>
    <row r="227" spans="1:15" x14ac:dyDescent="0.35">
      <c r="A227" s="223"/>
      <c r="B227" s="224"/>
      <c r="C227" s="224"/>
      <c r="D227" s="224"/>
      <c r="E227" s="224"/>
      <c r="F227" s="224"/>
      <c r="G227" s="225"/>
      <c r="H227" s="224"/>
      <c r="I227" s="224"/>
      <c r="J227" s="224"/>
      <c r="K227" s="224"/>
      <c r="L227" s="224"/>
      <c r="M227" s="224"/>
      <c r="N227" s="224"/>
      <c r="O227" s="224"/>
    </row>
    <row r="228" spans="1:15" x14ac:dyDescent="0.35">
      <c r="A228" s="213" t="s">
        <v>100</v>
      </c>
      <c r="B228" s="25">
        <v>1645501</v>
      </c>
      <c r="C228" s="24" t="s">
        <v>215</v>
      </c>
      <c r="D228" s="25" t="s">
        <v>511</v>
      </c>
      <c r="E228" s="25" t="s">
        <v>543</v>
      </c>
      <c r="F228" s="25" t="s">
        <v>208</v>
      </c>
      <c r="G228" s="25" t="s">
        <v>216</v>
      </c>
      <c r="H228" s="25"/>
      <c r="I228" s="26">
        <v>102</v>
      </c>
      <c r="J228" s="24">
        <f t="shared" si="28"/>
        <v>59.160000000000011</v>
      </c>
      <c r="K228" s="24">
        <f>J228*(1-$K$9)</f>
        <v>57.385200000000012</v>
      </c>
      <c r="L228" s="24">
        <f t="shared" si="30"/>
        <v>59.160000000000011</v>
      </c>
      <c r="M228" s="24">
        <f t="shared" si="31"/>
        <v>57.385200000000012</v>
      </c>
      <c r="N228" s="24">
        <f t="shared" si="32"/>
        <v>57.385200000000012</v>
      </c>
      <c r="O228" s="25"/>
    </row>
    <row r="229" spans="1:15" x14ac:dyDescent="0.35">
      <c r="A229" s="213" t="s">
        <v>100</v>
      </c>
      <c r="B229" s="25">
        <v>1727610</v>
      </c>
      <c r="C229" s="24" t="s">
        <v>382</v>
      </c>
      <c r="D229" s="25" t="s">
        <v>512</v>
      </c>
      <c r="E229" s="25" t="s">
        <v>543</v>
      </c>
      <c r="F229" s="25" t="s">
        <v>208</v>
      </c>
      <c r="G229" s="25" t="s">
        <v>216</v>
      </c>
      <c r="H229" s="25"/>
      <c r="I229" s="26">
        <v>95</v>
      </c>
      <c r="J229" s="24">
        <f t="shared" si="28"/>
        <v>55.100000000000009</v>
      </c>
      <c r="K229" s="24">
        <f>J229*(1-$K$9)</f>
        <v>53.44700000000001</v>
      </c>
      <c r="L229" s="24">
        <f t="shared" si="30"/>
        <v>55.100000000000009</v>
      </c>
      <c r="M229" s="24">
        <f t="shared" si="31"/>
        <v>53.44700000000001</v>
      </c>
      <c r="N229" s="24">
        <f t="shared" si="32"/>
        <v>53.44700000000001</v>
      </c>
      <c r="O229" s="25"/>
    </row>
    <row r="230" spans="1:15" x14ac:dyDescent="0.35">
      <c r="A230" s="213" t="s">
        <v>100</v>
      </c>
      <c r="B230" s="25">
        <v>1646801</v>
      </c>
      <c r="C230" s="24" t="s">
        <v>303</v>
      </c>
      <c r="D230" s="25" t="s">
        <v>497</v>
      </c>
      <c r="E230" s="25" t="s">
        <v>543</v>
      </c>
      <c r="F230" s="25" t="s">
        <v>208</v>
      </c>
      <c r="G230" s="25" t="s">
        <v>216</v>
      </c>
      <c r="H230" s="25"/>
      <c r="I230" s="26">
        <v>111</v>
      </c>
      <c r="J230" s="24">
        <f t="shared" si="28"/>
        <v>64.38000000000001</v>
      </c>
      <c r="K230" s="24">
        <f>J230*(1-$K$9)</f>
        <v>62.448600000000006</v>
      </c>
      <c r="L230" s="24">
        <f t="shared" si="30"/>
        <v>64.38000000000001</v>
      </c>
      <c r="M230" s="24">
        <f t="shared" si="31"/>
        <v>62.448600000000006</v>
      </c>
      <c r="N230" s="24">
        <f t="shared" si="32"/>
        <v>62.448600000000006</v>
      </c>
      <c r="O230" s="25"/>
    </row>
    <row r="231" spans="1:15" x14ac:dyDescent="0.35">
      <c r="A231" s="213" t="s">
        <v>100</v>
      </c>
      <c r="B231" s="25">
        <v>1720011</v>
      </c>
      <c r="C231" s="24" t="s">
        <v>383</v>
      </c>
      <c r="D231" s="25" t="s">
        <v>470</v>
      </c>
      <c r="E231" s="25" t="s">
        <v>543</v>
      </c>
      <c r="F231" s="25" t="s">
        <v>208</v>
      </c>
      <c r="G231" s="25" t="s">
        <v>216</v>
      </c>
      <c r="H231" s="25"/>
      <c r="I231" s="26">
        <v>113</v>
      </c>
      <c r="J231" s="24">
        <f t="shared" si="28"/>
        <v>65.540000000000006</v>
      </c>
      <c r="K231" s="24">
        <f>J231*(1-$K$9)</f>
        <v>63.573800000000006</v>
      </c>
      <c r="L231" s="24">
        <f t="shared" si="30"/>
        <v>65.540000000000006</v>
      </c>
      <c r="M231" s="24">
        <f t="shared" si="31"/>
        <v>63.573800000000006</v>
      </c>
      <c r="N231" s="24">
        <f t="shared" si="32"/>
        <v>63.573800000000006</v>
      </c>
      <c r="O231" s="25"/>
    </row>
    <row r="232" spans="1:15" x14ac:dyDescent="0.35">
      <c r="A232" s="213" t="s">
        <v>100</v>
      </c>
      <c r="B232" s="25">
        <v>1694901</v>
      </c>
      <c r="C232" s="24" t="s">
        <v>384</v>
      </c>
      <c r="D232" s="25" t="s">
        <v>513</v>
      </c>
      <c r="E232" s="25" t="s">
        <v>543</v>
      </c>
      <c r="F232" s="25" t="s">
        <v>208</v>
      </c>
      <c r="G232" s="25" t="s">
        <v>216</v>
      </c>
      <c r="H232" s="25"/>
      <c r="I232" s="26">
        <v>124</v>
      </c>
      <c r="J232" s="24">
        <f t="shared" si="28"/>
        <v>71.920000000000016</v>
      </c>
      <c r="K232" s="24">
        <f>J232*(1-$K$9)</f>
        <v>69.762400000000014</v>
      </c>
      <c r="L232" s="24">
        <f t="shared" si="30"/>
        <v>71.920000000000016</v>
      </c>
      <c r="M232" s="24">
        <f t="shared" si="31"/>
        <v>69.762400000000014</v>
      </c>
      <c r="N232" s="24">
        <f t="shared" si="32"/>
        <v>69.762400000000014</v>
      </c>
      <c r="O232" s="25"/>
    </row>
    <row r="233" spans="1:15" x14ac:dyDescent="0.35">
      <c r="A233" s="223"/>
      <c r="B233" s="224"/>
      <c r="C233" s="224"/>
      <c r="D233" s="224"/>
      <c r="E233" s="224"/>
      <c r="F233" s="224"/>
      <c r="G233" s="225"/>
      <c r="H233" s="224"/>
      <c r="I233" s="224"/>
      <c r="J233" s="224"/>
      <c r="K233" s="224"/>
      <c r="L233" s="224"/>
      <c r="M233" s="224"/>
      <c r="N233" s="224"/>
      <c r="O233" s="224"/>
    </row>
    <row r="234" spans="1:15" x14ac:dyDescent="0.35">
      <c r="A234" s="213" t="s">
        <v>100</v>
      </c>
      <c r="B234" s="25">
        <v>1697605</v>
      </c>
      <c r="C234" s="24" t="s">
        <v>382</v>
      </c>
      <c r="D234" s="25" t="s">
        <v>514</v>
      </c>
      <c r="E234" s="25" t="s">
        <v>542</v>
      </c>
      <c r="F234" s="25" t="s">
        <v>541</v>
      </c>
      <c r="G234" s="25" t="s">
        <v>567</v>
      </c>
      <c r="H234" s="25"/>
      <c r="I234" s="26">
        <v>87</v>
      </c>
      <c r="J234" s="24">
        <f t="shared" ref="J234:J279" si="34">I234*(1-$K$6)</f>
        <v>50.460000000000008</v>
      </c>
      <c r="K234" s="24">
        <f>J234*(1-$K$9)</f>
        <v>48.946200000000005</v>
      </c>
      <c r="L234" s="24">
        <f t="shared" si="30"/>
        <v>50.460000000000008</v>
      </c>
      <c r="M234" s="24">
        <f t="shared" si="31"/>
        <v>48.946200000000005</v>
      </c>
      <c r="N234" s="24">
        <f t="shared" si="32"/>
        <v>48.946200000000005</v>
      </c>
      <c r="O234" s="25"/>
    </row>
    <row r="235" spans="1:15" x14ac:dyDescent="0.35">
      <c r="A235" s="223"/>
      <c r="B235" s="224"/>
      <c r="C235" s="224"/>
      <c r="D235" s="224"/>
      <c r="E235" s="224"/>
      <c r="F235" s="224"/>
      <c r="G235" s="225"/>
      <c r="H235" s="224"/>
      <c r="I235" s="224"/>
      <c r="J235" s="224"/>
      <c r="K235" s="224"/>
      <c r="L235" s="224"/>
      <c r="M235" s="224"/>
      <c r="N235" s="224"/>
      <c r="O235" s="224"/>
    </row>
    <row r="236" spans="1:15" x14ac:dyDescent="0.35">
      <c r="A236" s="213" t="s">
        <v>100</v>
      </c>
      <c r="B236" s="25">
        <v>8180011</v>
      </c>
      <c r="C236" s="24" t="s">
        <v>385</v>
      </c>
      <c r="D236" s="25" t="s">
        <v>494</v>
      </c>
      <c r="E236" s="25" t="s">
        <v>542</v>
      </c>
      <c r="F236" s="25" t="s">
        <v>205</v>
      </c>
      <c r="G236" s="25" t="s">
        <v>218</v>
      </c>
      <c r="H236" s="25"/>
      <c r="I236" s="26">
        <v>39</v>
      </c>
      <c r="J236" s="24">
        <f t="shared" si="34"/>
        <v>22.620000000000005</v>
      </c>
      <c r="K236" s="24">
        <f>J236*(1-$K$9)</f>
        <v>21.941400000000005</v>
      </c>
      <c r="L236" s="24">
        <f t="shared" si="30"/>
        <v>22.620000000000005</v>
      </c>
      <c r="M236" s="24">
        <f t="shared" si="31"/>
        <v>21.941400000000005</v>
      </c>
      <c r="N236" s="24">
        <f t="shared" si="32"/>
        <v>21.941400000000005</v>
      </c>
      <c r="O236" s="25"/>
    </row>
    <row r="237" spans="1:15" x14ac:dyDescent="0.35">
      <c r="A237" s="213" t="s">
        <v>100</v>
      </c>
      <c r="B237" s="25">
        <v>8180012</v>
      </c>
      <c r="C237" s="24" t="s">
        <v>386</v>
      </c>
      <c r="D237" s="25" t="s">
        <v>515</v>
      </c>
      <c r="E237" s="25" t="s">
        <v>542</v>
      </c>
      <c r="F237" s="25" t="s">
        <v>205</v>
      </c>
      <c r="G237" s="25" t="s">
        <v>218</v>
      </c>
      <c r="H237" s="25"/>
      <c r="I237" s="26">
        <v>64</v>
      </c>
      <c r="J237" s="24">
        <f t="shared" si="34"/>
        <v>37.120000000000005</v>
      </c>
      <c r="K237" s="24">
        <f>J237*(1-$K$9)</f>
        <v>36.006400000000006</v>
      </c>
      <c r="L237" s="24">
        <f t="shared" si="30"/>
        <v>37.120000000000005</v>
      </c>
      <c r="M237" s="24">
        <f t="shared" si="31"/>
        <v>36.006400000000006</v>
      </c>
      <c r="N237" s="24">
        <f t="shared" si="32"/>
        <v>36.006400000000006</v>
      </c>
      <c r="O237" s="25"/>
    </row>
    <row r="238" spans="1:15" x14ac:dyDescent="0.35">
      <c r="A238" s="223"/>
      <c r="B238" s="224"/>
      <c r="C238" s="224"/>
      <c r="D238" s="224"/>
      <c r="E238" s="224"/>
      <c r="F238" s="224"/>
      <c r="G238" s="225"/>
      <c r="H238" s="224"/>
      <c r="I238" s="224"/>
      <c r="J238" s="224"/>
      <c r="K238" s="224"/>
      <c r="L238" s="224"/>
      <c r="M238" s="224"/>
      <c r="N238" s="224"/>
      <c r="O238" s="224"/>
    </row>
    <row r="239" spans="1:15" x14ac:dyDescent="0.35">
      <c r="A239" s="213" t="s">
        <v>100</v>
      </c>
      <c r="B239" s="25">
        <v>8180013</v>
      </c>
      <c r="C239" s="24" t="s">
        <v>387</v>
      </c>
      <c r="D239" s="25" t="s">
        <v>516</v>
      </c>
      <c r="E239" s="25" t="s">
        <v>542</v>
      </c>
      <c r="F239" s="25" t="s">
        <v>208</v>
      </c>
      <c r="G239" s="25" t="s">
        <v>218</v>
      </c>
      <c r="H239" s="25"/>
      <c r="I239" s="26">
        <v>69</v>
      </c>
      <c r="J239" s="24">
        <f t="shared" si="34"/>
        <v>40.020000000000003</v>
      </c>
      <c r="K239" s="24">
        <f>J239*(1-$K$9)</f>
        <v>38.819400000000002</v>
      </c>
      <c r="L239" s="24">
        <f t="shared" si="30"/>
        <v>40.020000000000003</v>
      </c>
      <c r="M239" s="24">
        <f t="shared" si="31"/>
        <v>38.819400000000002</v>
      </c>
      <c r="N239" s="24">
        <f t="shared" si="32"/>
        <v>38.819400000000002</v>
      </c>
      <c r="O239" s="25"/>
    </row>
    <row r="240" spans="1:15" x14ac:dyDescent="0.35">
      <c r="A240" s="213" t="s">
        <v>100</v>
      </c>
      <c r="B240" s="25">
        <v>8180014</v>
      </c>
      <c r="C240" s="24" t="s">
        <v>217</v>
      </c>
      <c r="D240" s="25" t="s">
        <v>496</v>
      </c>
      <c r="E240" s="25" t="s">
        <v>542</v>
      </c>
      <c r="F240" s="25" t="s">
        <v>208</v>
      </c>
      <c r="G240" s="25" t="s">
        <v>218</v>
      </c>
      <c r="H240" s="25"/>
      <c r="I240" s="26">
        <v>81</v>
      </c>
      <c r="J240" s="24">
        <f t="shared" si="34"/>
        <v>46.980000000000004</v>
      </c>
      <c r="K240" s="24">
        <f>J240*(1-$K$9)</f>
        <v>45.570600000000006</v>
      </c>
      <c r="L240" s="24">
        <f t="shared" si="30"/>
        <v>46.980000000000004</v>
      </c>
      <c r="M240" s="24">
        <f t="shared" si="31"/>
        <v>45.570600000000006</v>
      </c>
      <c r="N240" s="24">
        <f t="shared" si="32"/>
        <v>45.570600000000006</v>
      </c>
      <c r="O240" s="25"/>
    </row>
    <row r="241" spans="1:15" x14ac:dyDescent="0.35">
      <c r="A241" s="223"/>
      <c r="B241" s="224"/>
      <c r="C241" s="224"/>
      <c r="D241" s="224"/>
      <c r="E241" s="224"/>
      <c r="F241" s="224"/>
      <c r="G241" s="225"/>
      <c r="H241" s="224"/>
      <c r="I241" s="224"/>
      <c r="J241" s="224"/>
      <c r="K241" s="224"/>
      <c r="L241" s="224"/>
      <c r="M241" s="224"/>
      <c r="N241" s="224"/>
      <c r="O241" s="224"/>
    </row>
    <row r="242" spans="1:15" x14ac:dyDescent="0.35">
      <c r="A242" s="213" t="s">
        <v>100</v>
      </c>
      <c r="B242" s="25">
        <v>8180016</v>
      </c>
      <c r="C242" s="24" t="s">
        <v>388</v>
      </c>
      <c r="D242" s="25" t="s">
        <v>517</v>
      </c>
      <c r="E242" s="25" t="s">
        <v>542</v>
      </c>
      <c r="F242" s="25" t="s">
        <v>541</v>
      </c>
      <c r="G242" s="25" t="s">
        <v>218</v>
      </c>
      <c r="H242" s="25"/>
      <c r="I242" s="26">
        <v>33</v>
      </c>
      <c r="J242" s="24">
        <f t="shared" si="34"/>
        <v>19.14</v>
      </c>
      <c r="K242" s="24">
        <f>J242*(1-$K$9)</f>
        <v>18.565799999999999</v>
      </c>
      <c r="L242" s="24">
        <f t="shared" si="30"/>
        <v>19.14</v>
      </c>
      <c r="M242" s="24">
        <f t="shared" si="31"/>
        <v>18.565799999999999</v>
      </c>
      <c r="N242" s="24">
        <f t="shared" si="32"/>
        <v>18.565799999999999</v>
      </c>
      <c r="O242" s="25"/>
    </row>
    <row r="243" spans="1:15" x14ac:dyDescent="0.35">
      <c r="A243" s="213" t="s">
        <v>100</v>
      </c>
      <c r="B243" s="25">
        <v>8180017</v>
      </c>
      <c r="C243" s="24" t="s">
        <v>389</v>
      </c>
      <c r="D243" s="25" t="s">
        <v>518</v>
      </c>
      <c r="E243" s="25" t="s">
        <v>542</v>
      </c>
      <c r="F243" s="25" t="s">
        <v>541</v>
      </c>
      <c r="G243" s="25" t="s">
        <v>218</v>
      </c>
      <c r="H243" s="25"/>
      <c r="I243" s="26">
        <v>37</v>
      </c>
      <c r="J243" s="24">
        <f t="shared" si="34"/>
        <v>21.46</v>
      </c>
      <c r="K243" s="24">
        <f>J243*(1-$K$9)</f>
        <v>20.816199999999998</v>
      </c>
      <c r="L243" s="24">
        <f t="shared" si="30"/>
        <v>21.46</v>
      </c>
      <c r="M243" s="24">
        <f t="shared" si="31"/>
        <v>20.816199999999998</v>
      </c>
      <c r="N243" s="24">
        <f t="shared" si="32"/>
        <v>20.816199999999998</v>
      </c>
      <c r="O243" s="25"/>
    </row>
    <row r="244" spans="1:15" x14ac:dyDescent="0.35">
      <c r="A244" s="213" t="s">
        <v>100</v>
      </c>
      <c r="B244" s="25">
        <v>8180015</v>
      </c>
      <c r="C244" s="24" t="s">
        <v>318</v>
      </c>
      <c r="D244" s="25" t="s">
        <v>519</v>
      </c>
      <c r="E244" s="25" t="s">
        <v>542</v>
      </c>
      <c r="F244" s="25" t="s">
        <v>541</v>
      </c>
      <c r="G244" s="25" t="s">
        <v>218</v>
      </c>
      <c r="H244" s="25"/>
      <c r="I244" s="26">
        <v>49</v>
      </c>
      <c r="J244" s="24">
        <f t="shared" si="34"/>
        <v>28.42</v>
      </c>
      <c r="K244" s="24">
        <f>J244*(1-$K$9)</f>
        <v>27.567399999999999</v>
      </c>
      <c r="L244" s="24">
        <f t="shared" si="30"/>
        <v>28.42</v>
      </c>
      <c r="M244" s="24">
        <f t="shared" si="31"/>
        <v>27.567399999999999</v>
      </c>
      <c r="N244" s="24">
        <f t="shared" si="32"/>
        <v>27.567399999999999</v>
      </c>
      <c r="O244" s="25"/>
    </row>
    <row r="245" spans="1:15" x14ac:dyDescent="0.35">
      <c r="A245" s="213" t="s">
        <v>100</v>
      </c>
      <c r="B245" s="25">
        <v>8180018</v>
      </c>
      <c r="C245" s="24" t="s">
        <v>299</v>
      </c>
      <c r="D245" s="25" t="s">
        <v>520</v>
      </c>
      <c r="E245" s="25" t="s">
        <v>542</v>
      </c>
      <c r="F245" s="25" t="s">
        <v>541</v>
      </c>
      <c r="G245" s="25" t="s">
        <v>218</v>
      </c>
      <c r="H245" s="25"/>
      <c r="I245" s="26">
        <v>69</v>
      </c>
      <c r="J245" s="24">
        <f t="shared" si="34"/>
        <v>40.020000000000003</v>
      </c>
      <c r="K245" s="24">
        <f>J245*(1-$K$9)</f>
        <v>38.819400000000002</v>
      </c>
      <c r="L245" s="24">
        <f t="shared" si="30"/>
        <v>40.020000000000003</v>
      </c>
      <c r="M245" s="24">
        <f t="shared" si="31"/>
        <v>38.819400000000002</v>
      </c>
      <c r="N245" s="24">
        <f t="shared" si="32"/>
        <v>38.819400000000002</v>
      </c>
      <c r="O245" s="25"/>
    </row>
    <row r="246" spans="1:15" x14ac:dyDescent="0.35">
      <c r="A246" s="213" t="s">
        <v>100</v>
      </c>
      <c r="B246" s="25">
        <v>8180019</v>
      </c>
      <c r="C246" s="24" t="s">
        <v>219</v>
      </c>
      <c r="D246" s="25" t="s">
        <v>518</v>
      </c>
      <c r="E246" s="25" t="s">
        <v>542</v>
      </c>
      <c r="F246" s="25" t="s">
        <v>541</v>
      </c>
      <c r="G246" s="25" t="s">
        <v>218</v>
      </c>
      <c r="H246" s="25"/>
      <c r="I246" s="26">
        <v>49</v>
      </c>
      <c r="J246" s="24">
        <f t="shared" si="34"/>
        <v>28.42</v>
      </c>
      <c r="K246" s="24">
        <f>J246*(1-$K$9)</f>
        <v>27.567399999999999</v>
      </c>
      <c r="L246" s="24">
        <f t="shared" si="30"/>
        <v>28.42</v>
      </c>
      <c r="M246" s="24">
        <f t="shared" si="31"/>
        <v>27.567399999999999</v>
      </c>
      <c r="N246" s="24">
        <f t="shared" si="32"/>
        <v>27.567399999999999</v>
      </c>
      <c r="O246" s="25"/>
    </row>
    <row r="247" spans="1:15" x14ac:dyDescent="0.35">
      <c r="A247" s="223"/>
      <c r="B247" s="224"/>
      <c r="C247" s="224"/>
      <c r="D247" s="224"/>
      <c r="E247" s="224"/>
      <c r="F247" s="224"/>
      <c r="G247" s="225"/>
      <c r="H247" s="224"/>
      <c r="I247" s="224"/>
      <c r="J247" s="224"/>
      <c r="K247" s="224"/>
      <c r="L247" s="224"/>
      <c r="M247" s="224"/>
      <c r="N247" s="224"/>
      <c r="O247" s="224"/>
    </row>
    <row r="248" spans="1:15" x14ac:dyDescent="0.35">
      <c r="A248" s="213" t="s">
        <v>100</v>
      </c>
      <c r="B248" s="25">
        <v>2340411</v>
      </c>
      <c r="C248" s="24" t="s">
        <v>390</v>
      </c>
      <c r="D248" s="25" t="s">
        <v>521</v>
      </c>
      <c r="E248" s="25" t="s">
        <v>542</v>
      </c>
      <c r="F248" s="25" t="s">
        <v>205</v>
      </c>
      <c r="G248" s="25" t="s">
        <v>568</v>
      </c>
      <c r="H248" s="25"/>
      <c r="I248" s="26">
        <v>39</v>
      </c>
      <c r="J248" s="24">
        <f t="shared" si="34"/>
        <v>22.620000000000005</v>
      </c>
      <c r="K248" s="24">
        <f t="shared" ref="K248:K259" si="35">J248*(1-$K$9)</f>
        <v>21.941400000000005</v>
      </c>
      <c r="L248" s="24">
        <f t="shared" si="30"/>
        <v>22.620000000000005</v>
      </c>
      <c r="M248" s="24">
        <f t="shared" si="31"/>
        <v>21.941400000000005</v>
      </c>
      <c r="N248" s="24">
        <f t="shared" si="32"/>
        <v>21.941400000000005</v>
      </c>
      <c r="O248" s="25"/>
    </row>
    <row r="249" spans="1:15" x14ac:dyDescent="0.35">
      <c r="A249" s="213" t="s">
        <v>100</v>
      </c>
      <c r="B249" s="25">
        <v>2340511</v>
      </c>
      <c r="C249" s="24" t="s">
        <v>391</v>
      </c>
      <c r="D249" s="25" t="s">
        <v>522</v>
      </c>
      <c r="E249" s="25" t="s">
        <v>542</v>
      </c>
      <c r="F249" s="25" t="s">
        <v>205</v>
      </c>
      <c r="G249" s="25" t="s">
        <v>568</v>
      </c>
      <c r="H249" s="25"/>
      <c r="I249" s="26">
        <v>37</v>
      </c>
      <c r="J249" s="24">
        <f t="shared" si="34"/>
        <v>21.46</v>
      </c>
      <c r="K249" s="24">
        <f t="shared" si="35"/>
        <v>20.816199999999998</v>
      </c>
      <c r="L249" s="24">
        <f t="shared" si="30"/>
        <v>21.46</v>
      </c>
      <c r="M249" s="24">
        <f t="shared" si="31"/>
        <v>20.816199999999998</v>
      </c>
      <c r="N249" s="24">
        <f t="shared" si="32"/>
        <v>20.816199999999998</v>
      </c>
      <c r="O249" s="25"/>
    </row>
    <row r="250" spans="1:15" x14ac:dyDescent="0.35">
      <c r="A250" s="213" t="s">
        <v>100</v>
      </c>
      <c r="B250" s="25">
        <v>2340611</v>
      </c>
      <c r="C250" s="24" t="s">
        <v>392</v>
      </c>
      <c r="D250" s="25" t="s">
        <v>523</v>
      </c>
      <c r="E250" s="25" t="s">
        <v>542</v>
      </c>
      <c r="F250" s="25" t="s">
        <v>205</v>
      </c>
      <c r="G250" s="25" t="s">
        <v>568</v>
      </c>
      <c r="H250" s="25"/>
      <c r="I250" s="26">
        <v>37</v>
      </c>
      <c r="J250" s="24">
        <f t="shared" si="34"/>
        <v>21.46</v>
      </c>
      <c r="K250" s="24">
        <f t="shared" si="35"/>
        <v>20.816199999999998</v>
      </c>
      <c r="L250" s="24">
        <f t="shared" si="30"/>
        <v>21.46</v>
      </c>
      <c r="M250" s="24">
        <f t="shared" si="31"/>
        <v>20.816199999999998</v>
      </c>
      <c r="N250" s="24">
        <f t="shared" si="32"/>
        <v>20.816199999999998</v>
      </c>
      <c r="O250" s="25"/>
    </row>
    <row r="251" spans="1:15" x14ac:dyDescent="0.35">
      <c r="A251" s="213" t="s">
        <v>100</v>
      </c>
      <c r="B251" s="25">
        <v>2340011</v>
      </c>
      <c r="C251" s="24" t="s">
        <v>393</v>
      </c>
      <c r="D251" s="25" t="s">
        <v>524</v>
      </c>
      <c r="E251" s="25" t="s">
        <v>542</v>
      </c>
      <c r="F251" s="25" t="s">
        <v>205</v>
      </c>
      <c r="G251" s="25" t="s">
        <v>568</v>
      </c>
      <c r="H251" s="25"/>
      <c r="I251" s="26">
        <v>43</v>
      </c>
      <c r="J251" s="24">
        <f t="shared" si="34"/>
        <v>24.940000000000005</v>
      </c>
      <c r="K251" s="24">
        <f t="shared" si="35"/>
        <v>24.191800000000004</v>
      </c>
      <c r="L251" s="24">
        <f t="shared" si="30"/>
        <v>24.940000000000005</v>
      </c>
      <c r="M251" s="24">
        <f t="shared" si="31"/>
        <v>24.191800000000004</v>
      </c>
      <c r="N251" s="24">
        <f t="shared" si="32"/>
        <v>24.191800000000004</v>
      </c>
      <c r="O251" s="25"/>
    </row>
    <row r="252" spans="1:15" x14ac:dyDescent="0.35">
      <c r="A252" s="213" t="s">
        <v>100</v>
      </c>
      <c r="B252" s="25">
        <v>2350011</v>
      </c>
      <c r="C252" s="24" t="s">
        <v>394</v>
      </c>
      <c r="D252" s="25" t="s">
        <v>512</v>
      </c>
      <c r="E252" s="25" t="s">
        <v>542</v>
      </c>
      <c r="F252" s="25" t="s">
        <v>205</v>
      </c>
      <c r="G252" s="25" t="s">
        <v>568</v>
      </c>
      <c r="H252" s="25"/>
      <c r="I252" s="26">
        <v>40</v>
      </c>
      <c r="J252" s="24">
        <f t="shared" si="34"/>
        <v>23.200000000000003</v>
      </c>
      <c r="K252" s="24">
        <f t="shared" si="35"/>
        <v>22.504000000000001</v>
      </c>
      <c r="L252" s="24">
        <f t="shared" si="30"/>
        <v>23.200000000000003</v>
      </c>
      <c r="M252" s="24">
        <f t="shared" si="31"/>
        <v>22.504000000000001</v>
      </c>
      <c r="N252" s="24">
        <f t="shared" si="32"/>
        <v>22.504000000000001</v>
      </c>
      <c r="O252" s="25"/>
    </row>
    <row r="253" spans="1:15" x14ac:dyDescent="0.35">
      <c r="A253" s="213" t="s">
        <v>100</v>
      </c>
      <c r="B253" s="25">
        <v>2340711</v>
      </c>
      <c r="C253" s="24" t="s">
        <v>395</v>
      </c>
      <c r="D253" s="25" t="s">
        <v>516</v>
      </c>
      <c r="E253" s="25" t="s">
        <v>542</v>
      </c>
      <c r="F253" s="25" t="s">
        <v>205</v>
      </c>
      <c r="G253" s="25" t="s">
        <v>568</v>
      </c>
      <c r="H253" s="25"/>
      <c r="I253" s="26">
        <v>37</v>
      </c>
      <c r="J253" s="24">
        <f t="shared" si="34"/>
        <v>21.46</v>
      </c>
      <c r="K253" s="24">
        <f t="shared" si="35"/>
        <v>20.816199999999998</v>
      </c>
      <c r="L253" s="24">
        <f t="shared" si="30"/>
        <v>21.46</v>
      </c>
      <c r="M253" s="24">
        <f t="shared" si="31"/>
        <v>20.816199999999998</v>
      </c>
      <c r="N253" s="24">
        <f t="shared" si="32"/>
        <v>20.816199999999998</v>
      </c>
      <c r="O253" s="25"/>
    </row>
    <row r="254" spans="1:15" x14ac:dyDescent="0.35">
      <c r="A254" s="213" t="s">
        <v>100</v>
      </c>
      <c r="B254" s="25">
        <v>4340011</v>
      </c>
      <c r="C254" s="24" t="s">
        <v>396</v>
      </c>
      <c r="D254" s="25" t="s">
        <v>525</v>
      </c>
      <c r="E254" s="25" t="s">
        <v>542</v>
      </c>
      <c r="F254" s="25" t="s">
        <v>205</v>
      </c>
      <c r="G254" s="25" t="s">
        <v>568</v>
      </c>
      <c r="H254" s="25"/>
      <c r="I254" s="26">
        <v>108</v>
      </c>
      <c r="J254" s="24">
        <f t="shared" si="34"/>
        <v>62.640000000000008</v>
      </c>
      <c r="K254" s="24">
        <f t="shared" si="35"/>
        <v>60.760800000000003</v>
      </c>
      <c r="L254" s="24">
        <f t="shared" si="30"/>
        <v>62.640000000000008</v>
      </c>
      <c r="M254" s="24">
        <f t="shared" si="31"/>
        <v>60.760800000000003</v>
      </c>
      <c r="N254" s="24">
        <f t="shared" si="32"/>
        <v>60.760800000000003</v>
      </c>
      <c r="O254" s="25"/>
    </row>
    <row r="255" spans="1:15" x14ac:dyDescent="0.35">
      <c r="A255" s="213" t="s">
        <v>100</v>
      </c>
      <c r="B255" s="25">
        <v>2340811</v>
      </c>
      <c r="C255" s="24" t="s">
        <v>397</v>
      </c>
      <c r="D255" s="25" t="s">
        <v>495</v>
      </c>
      <c r="E255" s="25" t="s">
        <v>542</v>
      </c>
      <c r="F255" s="25" t="s">
        <v>205</v>
      </c>
      <c r="G255" s="25" t="s">
        <v>568</v>
      </c>
      <c r="H255" s="25"/>
      <c r="I255" s="26">
        <v>45</v>
      </c>
      <c r="J255" s="24">
        <f t="shared" si="34"/>
        <v>26.1</v>
      </c>
      <c r="K255" s="24">
        <f t="shared" si="35"/>
        <v>25.317</v>
      </c>
      <c r="L255" s="24">
        <f t="shared" si="30"/>
        <v>26.1</v>
      </c>
      <c r="M255" s="24">
        <f t="shared" si="31"/>
        <v>25.317</v>
      </c>
      <c r="N255" s="24">
        <f t="shared" si="32"/>
        <v>25.317</v>
      </c>
      <c r="O255" s="25"/>
    </row>
    <row r="256" spans="1:15" x14ac:dyDescent="0.35">
      <c r="A256" s="213" t="s">
        <v>100</v>
      </c>
      <c r="B256" s="25">
        <v>2340911</v>
      </c>
      <c r="C256" s="24" t="s">
        <v>398</v>
      </c>
      <c r="D256" s="25" t="s">
        <v>526</v>
      </c>
      <c r="E256" s="25" t="s">
        <v>542</v>
      </c>
      <c r="F256" s="25" t="s">
        <v>205</v>
      </c>
      <c r="G256" s="25" t="s">
        <v>568</v>
      </c>
      <c r="H256" s="25"/>
      <c r="I256" s="26">
        <v>78</v>
      </c>
      <c r="J256" s="24">
        <f t="shared" si="34"/>
        <v>45.240000000000009</v>
      </c>
      <c r="K256" s="24">
        <f t="shared" si="35"/>
        <v>43.88280000000001</v>
      </c>
      <c r="L256" s="24">
        <f t="shared" si="30"/>
        <v>45.240000000000009</v>
      </c>
      <c r="M256" s="24">
        <f t="shared" si="31"/>
        <v>43.88280000000001</v>
      </c>
      <c r="N256" s="24">
        <f t="shared" si="32"/>
        <v>43.88280000000001</v>
      </c>
      <c r="O256" s="25"/>
    </row>
    <row r="257" spans="1:15" x14ac:dyDescent="0.35">
      <c r="A257" s="213" t="s">
        <v>100</v>
      </c>
      <c r="B257" s="25">
        <v>4340012</v>
      </c>
      <c r="C257" s="24" t="s">
        <v>399</v>
      </c>
      <c r="D257" s="25" t="s">
        <v>527</v>
      </c>
      <c r="E257" s="25" t="s">
        <v>542</v>
      </c>
      <c r="F257" s="25" t="s">
        <v>205</v>
      </c>
      <c r="G257" s="25" t="s">
        <v>568</v>
      </c>
      <c r="H257" s="25"/>
      <c r="I257" s="26">
        <v>109</v>
      </c>
      <c r="J257" s="24">
        <f t="shared" si="34"/>
        <v>63.220000000000006</v>
      </c>
      <c r="K257" s="24">
        <f t="shared" si="35"/>
        <v>61.323400000000007</v>
      </c>
      <c r="L257" s="24">
        <f t="shared" si="30"/>
        <v>63.220000000000006</v>
      </c>
      <c r="M257" s="24">
        <f t="shared" si="31"/>
        <v>61.323400000000007</v>
      </c>
      <c r="N257" s="24">
        <f t="shared" si="32"/>
        <v>61.323400000000007</v>
      </c>
      <c r="O257" s="25"/>
    </row>
    <row r="258" spans="1:15" x14ac:dyDescent="0.35">
      <c r="A258" s="213" t="s">
        <v>100</v>
      </c>
      <c r="B258" s="25">
        <v>2341011</v>
      </c>
      <c r="C258" s="24" t="s">
        <v>400</v>
      </c>
      <c r="D258" s="25" t="s">
        <v>528</v>
      </c>
      <c r="E258" s="25" t="s">
        <v>542</v>
      </c>
      <c r="F258" s="25" t="s">
        <v>205</v>
      </c>
      <c r="G258" s="25" t="s">
        <v>568</v>
      </c>
      <c r="H258" s="25"/>
      <c r="I258" s="26">
        <v>54</v>
      </c>
      <c r="J258" s="24">
        <f t="shared" si="34"/>
        <v>31.320000000000004</v>
      </c>
      <c r="K258" s="24">
        <f t="shared" si="35"/>
        <v>30.380400000000002</v>
      </c>
      <c r="L258" s="24">
        <f t="shared" si="30"/>
        <v>31.320000000000004</v>
      </c>
      <c r="M258" s="24">
        <f t="shared" si="31"/>
        <v>30.380400000000002</v>
      </c>
      <c r="N258" s="24">
        <f t="shared" si="32"/>
        <v>30.380400000000002</v>
      </c>
      <c r="O258" s="25"/>
    </row>
    <row r="259" spans="1:15" x14ac:dyDescent="0.35">
      <c r="A259" s="213" t="s">
        <v>100</v>
      </c>
      <c r="B259" s="25">
        <v>2341111</v>
      </c>
      <c r="C259" s="24" t="s">
        <v>401</v>
      </c>
      <c r="D259" s="25" t="s">
        <v>520</v>
      </c>
      <c r="E259" s="25" t="s">
        <v>542</v>
      </c>
      <c r="F259" s="25" t="s">
        <v>205</v>
      </c>
      <c r="G259" s="25" t="s">
        <v>568</v>
      </c>
      <c r="H259" s="25"/>
      <c r="I259" s="26">
        <v>48</v>
      </c>
      <c r="J259" s="24">
        <f t="shared" si="34"/>
        <v>27.840000000000003</v>
      </c>
      <c r="K259" s="24">
        <f t="shared" si="35"/>
        <v>27.004800000000003</v>
      </c>
      <c r="L259" s="24">
        <f t="shared" si="30"/>
        <v>27.840000000000003</v>
      </c>
      <c r="M259" s="24">
        <f t="shared" si="31"/>
        <v>27.004800000000003</v>
      </c>
      <c r="N259" s="24">
        <f t="shared" si="32"/>
        <v>27.004800000000003</v>
      </c>
      <c r="O259" s="25"/>
    </row>
    <row r="260" spans="1:15" x14ac:dyDescent="0.35">
      <c r="A260" s="223"/>
      <c r="B260" s="224"/>
      <c r="C260" s="224"/>
      <c r="D260" s="224"/>
      <c r="E260" s="224"/>
      <c r="F260" s="224"/>
      <c r="G260" s="225"/>
      <c r="H260" s="224"/>
      <c r="I260" s="224"/>
      <c r="J260" s="224"/>
      <c r="K260" s="224"/>
      <c r="L260" s="224"/>
      <c r="M260" s="224"/>
      <c r="N260" s="224"/>
      <c r="O260" s="224"/>
    </row>
    <row r="261" spans="1:15" x14ac:dyDescent="0.35">
      <c r="A261" s="213" t="s">
        <v>100</v>
      </c>
      <c r="B261" s="25">
        <v>2351211</v>
      </c>
      <c r="C261" s="24" t="s">
        <v>402</v>
      </c>
      <c r="D261" s="25" t="s">
        <v>529</v>
      </c>
      <c r="E261" s="25" t="s">
        <v>542</v>
      </c>
      <c r="F261" s="25" t="s">
        <v>208</v>
      </c>
      <c r="G261" s="25" t="s">
        <v>568</v>
      </c>
      <c r="H261" s="25"/>
      <c r="I261" s="26">
        <v>43</v>
      </c>
      <c r="J261" s="24">
        <f t="shared" si="34"/>
        <v>24.940000000000005</v>
      </c>
      <c r="K261" s="24">
        <f t="shared" ref="K261:K271" si="36">J261*(1-$K$9)</f>
        <v>24.191800000000004</v>
      </c>
      <c r="L261" s="24">
        <f t="shared" si="30"/>
        <v>24.940000000000005</v>
      </c>
      <c r="M261" s="24">
        <f t="shared" si="31"/>
        <v>24.191800000000004</v>
      </c>
      <c r="N261" s="24">
        <f t="shared" si="32"/>
        <v>24.191800000000004</v>
      </c>
      <c r="O261" s="25"/>
    </row>
    <row r="262" spans="1:15" x14ac:dyDescent="0.35">
      <c r="A262" s="213" t="s">
        <v>100</v>
      </c>
      <c r="B262" s="25">
        <v>2351311</v>
      </c>
      <c r="C262" s="24" t="s">
        <v>403</v>
      </c>
      <c r="D262" s="25" t="s">
        <v>530</v>
      </c>
      <c r="E262" s="25" t="s">
        <v>542</v>
      </c>
      <c r="F262" s="25" t="s">
        <v>208</v>
      </c>
      <c r="G262" s="25" t="s">
        <v>568</v>
      </c>
      <c r="H262" s="25"/>
      <c r="I262" s="26">
        <v>41</v>
      </c>
      <c r="J262" s="24">
        <f t="shared" si="34"/>
        <v>23.78</v>
      </c>
      <c r="K262" s="24">
        <f t="shared" si="36"/>
        <v>23.066600000000001</v>
      </c>
      <c r="L262" s="24">
        <f t="shared" si="30"/>
        <v>23.78</v>
      </c>
      <c r="M262" s="24">
        <f t="shared" si="31"/>
        <v>23.066600000000001</v>
      </c>
      <c r="N262" s="24">
        <f t="shared" si="32"/>
        <v>23.066600000000001</v>
      </c>
      <c r="O262" s="25"/>
    </row>
    <row r="263" spans="1:15" x14ac:dyDescent="0.35">
      <c r="A263" s="213" t="s">
        <v>100</v>
      </c>
      <c r="B263" s="25">
        <v>2351411</v>
      </c>
      <c r="C263" s="24" t="s">
        <v>404</v>
      </c>
      <c r="D263" s="25" t="s">
        <v>530</v>
      </c>
      <c r="E263" s="25" t="s">
        <v>542</v>
      </c>
      <c r="F263" s="25" t="s">
        <v>208</v>
      </c>
      <c r="G263" s="25" t="s">
        <v>568</v>
      </c>
      <c r="H263" s="25"/>
      <c r="I263" s="26">
        <v>46</v>
      </c>
      <c r="J263" s="24">
        <f t="shared" si="34"/>
        <v>26.680000000000003</v>
      </c>
      <c r="K263" s="24">
        <f t="shared" si="36"/>
        <v>25.879600000000003</v>
      </c>
      <c r="L263" s="24">
        <f t="shared" si="30"/>
        <v>26.680000000000003</v>
      </c>
      <c r="M263" s="24">
        <f t="shared" si="31"/>
        <v>25.879600000000003</v>
      </c>
      <c r="N263" s="24">
        <f t="shared" si="32"/>
        <v>25.879600000000003</v>
      </c>
      <c r="O263" s="25"/>
    </row>
    <row r="264" spans="1:15" x14ac:dyDescent="0.35">
      <c r="A264" s="213" t="s">
        <v>100</v>
      </c>
      <c r="B264" s="25">
        <v>2351511</v>
      </c>
      <c r="C264" s="24" t="s">
        <v>405</v>
      </c>
      <c r="D264" s="25" t="s">
        <v>497</v>
      </c>
      <c r="E264" s="25" t="s">
        <v>542</v>
      </c>
      <c r="F264" s="25" t="s">
        <v>208</v>
      </c>
      <c r="G264" s="25" t="s">
        <v>568</v>
      </c>
      <c r="H264" s="25"/>
      <c r="I264" s="26">
        <v>53</v>
      </c>
      <c r="J264" s="24">
        <f t="shared" si="34"/>
        <v>30.740000000000002</v>
      </c>
      <c r="K264" s="24">
        <f t="shared" si="36"/>
        <v>29.817800000000002</v>
      </c>
      <c r="L264" s="24">
        <f t="shared" si="30"/>
        <v>30.740000000000002</v>
      </c>
      <c r="M264" s="24">
        <f t="shared" si="31"/>
        <v>29.817800000000002</v>
      </c>
      <c r="N264" s="24">
        <f t="shared" si="32"/>
        <v>29.817800000000002</v>
      </c>
      <c r="O264" s="25"/>
    </row>
    <row r="265" spans="1:15" x14ac:dyDescent="0.35">
      <c r="A265" s="213" t="s">
        <v>100</v>
      </c>
      <c r="B265" s="25">
        <v>2351611</v>
      </c>
      <c r="C265" s="24" t="s">
        <v>406</v>
      </c>
      <c r="D265" s="25" t="s">
        <v>497</v>
      </c>
      <c r="E265" s="25" t="s">
        <v>542</v>
      </c>
      <c r="F265" s="25" t="s">
        <v>208</v>
      </c>
      <c r="G265" s="25" t="s">
        <v>568</v>
      </c>
      <c r="H265" s="25"/>
      <c r="I265" s="26">
        <v>65</v>
      </c>
      <c r="J265" s="24">
        <f t="shared" si="34"/>
        <v>37.700000000000003</v>
      </c>
      <c r="K265" s="24">
        <f t="shared" si="36"/>
        <v>36.569000000000003</v>
      </c>
      <c r="L265" s="24">
        <f t="shared" si="30"/>
        <v>37.700000000000003</v>
      </c>
      <c r="M265" s="24">
        <f t="shared" si="31"/>
        <v>36.569000000000003</v>
      </c>
      <c r="N265" s="24">
        <f t="shared" si="32"/>
        <v>36.569000000000003</v>
      </c>
      <c r="O265" s="25"/>
    </row>
    <row r="266" spans="1:15" x14ac:dyDescent="0.35">
      <c r="A266" s="213" t="s">
        <v>100</v>
      </c>
      <c r="B266" s="25">
        <v>2351711</v>
      </c>
      <c r="C266" s="24" t="s">
        <v>407</v>
      </c>
      <c r="D266" s="25" t="s">
        <v>531</v>
      </c>
      <c r="E266" s="25" t="s">
        <v>542</v>
      </c>
      <c r="F266" s="25" t="s">
        <v>208</v>
      </c>
      <c r="G266" s="25" t="s">
        <v>568</v>
      </c>
      <c r="H266" s="25"/>
      <c r="I266" s="26">
        <v>62</v>
      </c>
      <c r="J266" s="24">
        <f t="shared" si="34"/>
        <v>35.960000000000008</v>
      </c>
      <c r="K266" s="24">
        <f t="shared" si="36"/>
        <v>34.881200000000007</v>
      </c>
      <c r="L266" s="24">
        <f t="shared" si="30"/>
        <v>35.960000000000008</v>
      </c>
      <c r="M266" s="24">
        <f t="shared" si="31"/>
        <v>34.881200000000007</v>
      </c>
      <c r="N266" s="24">
        <f t="shared" si="32"/>
        <v>34.881200000000007</v>
      </c>
      <c r="O266" s="25"/>
    </row>
    <row r="267" spans="1:15" x14ac:dyDescent="0.35">
      <c r="A267" s="213" t="s">
        <v>100</v>
      </c>
      <c r="B267" s="25">
        <v>2351811</v>
      </c>
      <c r="C267" s="24" t="s">
        <v>408</v>
      </c>
      <c r="D267" s="25" t="s">
        <v>532</v>
      </c>
      <c r="E267" s="25" t="s">
        <v>542</v>
      </c>
      <c r="F267" s="25" t="s">
        <v>208</v>
      </c>
      <c r="G267" s="25" t="s">
        <v>568</v>
      </c>
      <c r="H267" s="25"/>
      <c r="I267" s="26">
        <v>75</v>
      </c>
      <c r="J267" s="24">
        <f t="shared" si="34"/>
        <v>43.500000000000007</v>
      </c>
      <c r="K267" s="24">
        <f t="shared" si="36"/>
        <v>42.195000000000007</v>
      </c>
      <c r="L267" s="24">
        <f t="shared" si="30"/>
        <v>43.500000000000007</v>
      </c>
      <c r="M267" s="24">
        <f t="shared" si="31"/>
        <v>42.195000000000007</v>
      </c>
      <c r="N267" s="24">
        <f t="shared" si="32"/>
        <v>42.195000000000007</v>
      </c>
      <c r="O267" s="25"/>
    </row>
    <row r="268" spans="1:15" x14ac:dyDescent="0.35">
      <c r="A268" s="213" t="s">
        <v>100</v>
      </c>
      <c r="B268" s="25">
        <v>4350011</v>
      </c>
      <c r="C268" s="24" t="s">
        <v>409</v>
      </c>
      <c r="D268" s="25" t="s">
        <v>470</v>
      </c>
      <c r="E268" s="25" t="s">
        <v>542</v>
      </c>
      <c r="F268" s="25" t="s">
        <v>208</v>
      </c>
      <c r="G268" s="25" t="s">
        <v>568</v>
      </c>
      <c r="H268" s="25"/>
      <c r="I268" s="26">
        <v>124</v>
      </c>
      <c r="J268" s="24">
        <f t="shared" si="34"/>
        <v>71.920000000000016</v>
      </c>
      <c r="K268" s="24">
        <f t="shared" si="36"/>
        <v>69.762400000000014</v>
      </c>
      <c r="L268" s="24">
        <f t="shared" si="30"/>
        <v>71.920000000000016</v>
      </c>
      <c r="M268" s="24">
        <f t="shared" si="31"/>
        <v>69.762400000000014</v>
      </c>
      <c r="N268" s="24">
        <f t="shared" si="32"/>
        <v>69.762400000000014</v>
      </c>
      <c r="O268" s="25"/>
    </row>
    <row r="269" spans="1:15" x14ac:dyDescent="0.35">
      <c r="A269" s="213" t="s">
        <v>100</v>
      </c>
      <c r="B269" s="25">
        <v>4350012</v>
      </c>
      <c r="C269" s="24" t="s">
        <v>410</v>
      </c>
      <c r="D269" s="25" t="s">
        <v>533</v>
      </c>
      <c r="E269" s="25" t="s">
        <v>542</v>
      </c>
      <c r="F269" s="25" t="s">
        <v>208</v>
      </c>
      <c r="G269" s="25" t="s">
        <v>568</v>
      </c>
      <c r="H269" s="25"/>
      <c r="I269" s="26">
        <v>138</v>
      </c>
      <c r="J269" s="24">
        <f t="shared" si="34"/>
        <v>80.040000000000006</v>
      </c>
      <c r="K269" s="24">
        <f t="shared" si="36"/>
        <v>77.638800000000003</v>
      </c>
      <c r="L269" s="24">
        <f t="shared" si="30"/>
        <v>80.040000000000006</v>
      </c>
      <c r="M269" s="24">
        <f t="shared" si="31"/>
        <v>77.638800000000003</v>
      </c>
      <c r="N269" s="24">
        <f t="shared" si="32"/>
        <v>77.638800000000003</v>
      </c>
      <c r="O269" s="25"/>
    </row>
    <row r="270" spans="1:15" x14ac:dyDescent="0.35">
      <c r="A270" s="213" t="s">
        <v>100</v>
      </c>
      <c r="B270" s="25">
        <v>2352111</v>
      </c>
      <c r="C270" s="24" t="s">
        <v>411</v>
      </c>
      <c r="D270" s="25" t="s">
        <v>534</v>
      </c>
      <c r="E270" s="25" t="s">
        <v>542</v>
      </c>
      <c r="F270" s="25" t="s">
        <v>208</v>
      </c>
      <c r="G270" s="25" t="s">
        <v>568</v>
      </c>
      <c r="H270" s="25"/>
      <c r="I270" s="26">
        <v>63</v>
      </c>
      <c r="J270" s="24">
        <f t="shared" si="34"/>
        <v>36.540000000000006</v>
      </c>
      <c r="K270" s="24">
        <f t="shared" si="36"/>
        <v>35.443800000000003</v>
      </c>
      <c r="L270" s="24">
        <f t="shared" si="30"/>
        <v>36.540000000000006</v>
      </c>
      <c r="M270" s="24">
        <f t="shared" si="31"/>
        <v>35.443800000000003</v>
      </c>
      <c r="N270" s="24">
        <f t="shared" si="32"/>
        <v>35.443800000000003</v>
      </c>
      <c r="O270" s="25"/>
    </row>
    <row r="271" spans="1:15" x14ac:dyDescent="0.35">
      <c r="A271" s="213" t="s">
        <v>100</v>
      </c>
      <c r="B271" s="25">
        <v>2352211</v>
      </c>
      <c r="C271" s="24" t="s">
        <v>412</v>
      </c>
      <c r="D271" s="25" t="s">
        <v>529</v>
      </c>
      <c r="E271" s="25" t="s">
        <v>542</v>
      </c>
      <c r="F271" s="25" t="s">
        <v>208</v>
      </c>
      <c r="G271" s="25" t="s">
        <v>568</v>
      </c>
      <c r="H271" s="25"/>
      <c r="I271" s="26">
        <v>75</v>
      </c>
      <c r="J271" s="24">
        <f t="shared" si="34"/>
        <v>43.500000000000007</v>
      </c>
      <c r="K271" s="24">
        <f t="shared" si="36"/>
        <v>42.195000000000007</v>
      </c>
      <c r="L271" s="24">
        <f t="shared" si="30"/>
        <v>43.500000000000007</v>
      </c>
      <c r="M271" s="24">
        <f t="shared" si="31"/>
        <v>42.195000000000007</v>
      </c>
      <c r="N271" s="24">
        <f t="shared" si="32"/>
        <v>42.195000000000007</v>
      </c>
      <c r="O271" s="25"/>
    </row>
    <row r="272" spans="1:15" x14ac:dyDescent="0.35">
      <c r="A272" s="223"/>
      <c r="B272" s="224"/>
      <c r="C272" s="224"/>
      <c r="D272" s="224"/>
      <c r="E272" s="224"/>
      <c r="F272" s="224"/>
      <c r="G272" s="225"/>
      <c r="H272" s="224"/>
      <c r="I272" s="224"/>
      <c r="J272" s="224"/>
      <c r="K272" s="224"/>
      <c r="L272" s="224"/>
      <c r="M272" s="224"/>
      <c r="N272" s="224"/>
      <c r="O272" s="224"/>
    </row>
    <row r="273" spans="1:15" x14ac:dyDescent="0.35">
      <c r="A273" s="213" t="s">
        <v>100</v>
      </c>
      <c r="B273" s="25">
        <v>2360011</v>
      </c>
      <c r="C273" s="24" t="s">
        <v>413</v>
      </c>
      <c r="D273" s="25" t="s">
        <v>535</v>
      </c>
      <c r="E273" s="25" t="s">
        <v>542</v>
      </c>
      <c r="F273" s="25" t="s">
        <v>541</v>
      </c>
      <c r="G273" s="25" t="s">
        <v>568</v>
      </c>
      <c r="H273" s="25"/>
      <c r="I273" s="26">
        <v>32</v>
      </c>
      <c r="J273" s="24">
        <f t="shared" si="34"/>
        <v>18.560000000000002</v>
      </c>
      <c r="K273" s="24">
        <f t="shared" ref="K273:K279" si="37">J273*(1-$K$9)</f>
        <v>18.003200000000003</v>
      </c>
      <c r="L273" s="24">
        <f t="shared" si="30"/>
        <v>18.560000000000002</v>
      </c>
      <c r="M273" s="24">
        <f t="shared" si="31"/>
        <v>18.003200000000003</v>
      </c>
      <c r="N273" s="24">
        <f t="shared" si="32"/>
        <v>18.003200000000003</v>
      </c>
      <c r="O273" s="25"/>
    </row>
    <row r="274" spans="1:15" x14ac:dyDescent="0.35">
      <c r="A274" s="213" t="s">
        <v>100</v>
      </c>
      <c r="B274" s="25">
        <v>2360012</v>
      </c>
      <c r="C274" s="24" t="s">
        <v>414</v>
      </c>
      <c r="D274" s="25" t="s">
        <v>536</v>
      </c>
      <c r="E274" s="25" t="s">
        <v>542</v>
      </c>
      <c r="F274" s="25" t="s">
        <v>541</v>
      </c>
      <c r="G274" s="25" t="s">
        <v>568</v>
      </c>
      <c r="H274" s="25"/>
      <c r="I274" s="26">
        <v>27</v>
      </c>
      <c r="J274" s="24">
        <f t="shared" si="34"/>
        <v>15.660000000000002</v>
      </c>
      <c r="K274" s="24">
        <f t="shared" si="37"/>
        <v>15.190200000000001</v>
      </c>
      <c r="L274" s="24">
        <f t="shared" si="30"/>
        <v>15.660000000000002</v>
      </c>
      <c r="M274" s="24">
        <f t="shared" si="31"/>
        <v>15.190200000000001</v>
      </c>
      <c r="N274" s="24">
        <f t="shared" si="32"/>
        <v>15.190200000000001</v>
      </c>
      <c r="O274" s="25"/>
    </row>
    <row r="275" spans="1:15" x14ac:dyDescent="0.35">
      <c r="A275" s="213" t="s">
        <v>100</v>
      </c>
      <c r="B275" s="25">
        <v>2360013</v>
      </c>
      <c r="C275" s="24" t="s">
        <v>415</v>
      </c>
      <c r="D275" s="25" t="s">
        <v>537</v>
      </c>
      <c r="E275" s="25" t="s">
        <v>542</v>
      </c>
      <c r="F275" s="25" t="s">
        <v>541</v>
      </c>
      <c r="G275" s="25" t="s">
        <v>568</v>
      </c>
      <c r="H275" s="25"/>
      <c r="I275" s="26">
        <v>32</v>
      </c>
      <c r="J275" s="24">
        <f t="shared" si="34"/>
        <v>18.560000000000002</v>
      </c>
      <c r="K275" s="24">
        <f t="shared" si="37"/>
        <v>18.003200000000003</v>
      </c>
      <c r="L275" s="24">
        <f t="shared" si="30"/>
        <v>18.560000000000002</v>
      </c>
      <c r="M275" s="24">
        <f t="shared" si="31"/>
        <v>18.003200000000003</v>
      </c>
      <c r="N275" s="24">
        <f t="shared" si="32"/>
        <v>18.003200000000003</v>
      </c>
      <c r="O275" s="25"/>
    </row>
    <row r="276" spans="1:15" x14ac:dyDescent="0.35">
      <c r="A276" s="213" t="s">
        <v>100</v>
      </c>
      <c r="B276" s="25">
        <v>2362311</v>
      </c>
      <c r="C276" s="24" t="s">
        <v>416</v>
      </c>
      <c r="D276" s="25" t="s">
        <v>538</v>
      </c>
      <c r="E276" s="25" t="s">
        <v>542</v>
      </c>
      <c r="F276" s="25" t="s">
        <v>541</v>
      </c>
      <c r="G276" s="25" t="s">
        <v>568</v>
      </c>
      <c r="H276" s="25"/>
      <c r="I276" s="26">
        <v>34</v>
      </c>
      <c r="J276" s="24">
        <f t="shared" si="34"/>
        <v>19.720000000000002</v>
      </c>
      <c r="K276" s="24">
        <f t="shared" si="37"/>
        <v>19.128400000000003</v>
      </c>
      <c r="L276" s="24">
        <f t="shared" ref="L276:L279" si="38">J276*(1-$K$8)</f>
        <v>19.720000000000002</v>
      </c>
      <c r="M276" s="24">
        <f t="shared" ref="M276:M279" si="39">L276*(1-$K$9)</f>
        <v>19.128400000000003</v>
      </c>
      <c r="N276" s="24">
        <f t="shared" ref="N276:N279" si="40">M276*(1-$K$10)</f>
        <v>19.128400000000003</v>
      </c>
      <c r="O276" s="25"/>
    </row>
    <row r="277" spans="1:15" x14ac:dyDescent="0.35">
      <c r="A277" s="213" t="s">
        <v>100</v>
      </c>
      <c r="B277" s="25">
        <v>2362411</v>
      </c>
      <c r="C277" s="24" t="s">
        <v>417</v>
      </c>
      <c r="D277" s="25" t="s">
        <v>539</v>
      </c>
      <c r="E277" s="25" t="s">
        <v>542</v>
      </c>
      <c r="F277" s="25" t="s">
        <v>541</v>
      </c>
      <c r="G277" s="25" t="s">
        <v>568</v>
      </c>
      <c r="H277" s="25"/>
      <c r="I277" s="26">
        <v>35</v>
      </c>
      <c r="J277" s="24">
        <f t="shared" si="34"/>
        <v>20.300000000000004</v>
      </c>
      <c r="K277" s="24">
        <f t="shared" si="37"/>
        <v>19.691000000000003</v>
      </c>
      <c r="L277" s="24">
        <f t="shared" si="38"/>
        <v>20.300000000000004</v>
      </c>
      <c r="M277" s="24">
        <f t="shared" si="39"/>
        <v>19.691000000000003</v>
      </c>
      <c r="N277" s="24">
        <f t="shared" si="40"/>
        <v>19.691000000000003</v>
      </c>
      <c r="O277" s="25"/>
    </row>
    <row r="278" spans="1:15" x14ac:dyDescent="0.35">
      <c r="A278" s="213" t="s">
        <v>100</v>
      </c>
      <c r="B278" s="25">
        <v>2362511</v>
      </c>
      <c r="C278" s="24" t="s">
        <v>418</v>
      </c>
      <c r="D278" s="25" t="s">
        <v>534</v>
      </c>
      <c r="E278" s="25" t="s">
        <v>542</v>
      </c>
      <c r="F278" s="25" t="s">
        <v>541</v>
      </c>
      <c r="G278" s="25" t="s">
        <v>568</v>
      </c>
      <c r="H278" s="25"/>
      <c r="I278" s="26">
        <v>38</v>
      </c>
      <c r="J278" s="24">
        <f t="shared" si="34"/>
        <v>22.040000000000003</v>
      </c>
      <c r="K278" s="24">
        <f t="shared" si="37"/>
        <v>21.378800000000002</v>
      </c>
      <c r="L278" s="24">
        <f t="shared" si="38"/>
        <v>22.040000000000003</v>
      </c>
      <c r="M278" s="24">
        <f t="shared" si="39"/>
        <v>21.378800000000002</v>
      </c>
      <c r="N278" s="24">
        <f t="shared" si="40"/>
        <v>21.378800000000002</v>
      </c>
      <c r="O278" s="25"/>
    </row>
    <row r="279" spans="1:15" x14ac:dyDescent="0.35">
      <c r="A279" s="213" t="s">
        <v>100</v>
      </c>
      <c r="B279" s="25">
        <v>2360014</v>
      </c>
      <c r="C279" s="24" t="s">
        <v>419</v>
      </c>
      <c r="D279" s="25" t="s">
        <v>540</v>
      </c>
      <c r="E279" s="25" t="s">
        <v>542</v>
      </c>
      <c r="F279" s="25" t="s">
        <v>541</v>
      </c>
      <c r="G279" s="25" t="s">
        <v>568</v>
      </c>
      <c r="H279" s="25"/>
      <c r="I279" s="26">
        <v>39</v>
      </c>
      <c r="J279" s="24">
        <f t="shared" si="34"/>
        <v>22.620000000000005</v>
      </c>
      <c r="K279" s="24">
        <f t="shared" si="37"/>
        <v>21.941400000000005</v>
      </c>
      <c r="L279" s="24">
        <f t="shared" si="38"/>
        <v>22.620000000000005</v>
      </c>
      <c r="M279" s="24">
        <f t="shared" si="39"/>
        <v>21.941400000000005</v>
      </c>
      <c r="N279" s="24">
        <f t="shared" si="40"/>
        <v>21.941400000000005</v>
      </c>
      <c r="O279" s="25"/>
    </row>
  </sheetData>
  <mergeCells count="25">
    <mergeCell ref="I1:J1"/>
    <mergeCell ref="I2:J2"/>
    <mergeCell ref="I3:J3"/>
    <mergeCell ref="K1:O1"/>
    <mergeCell ref="K2:O2"/>
    <mergeCell ref="K3:O3"/>
    <mergeCell ref="I4:J4"/>
    <mergeCell ref="I5:J5"/>
    <mergeCell ref="I6:J6"/>
    <mergeCell ref="K6:O6"/>
    <mergeCell ref="K4:O4"/>
    <mergeCell ref="K5:O5"/>
    <mergeCell ref="K7:O7"/>
    <mergeCell ref="K8:O8"/>
    <mergeCell ref="K9:O9"/>
    <mergeCell ref="K10:O10"/>
    <mergeCell ref="B15:G15"/>
    <mergeCell ref="I7:J7"/>
    <mergeCell ref="I8:J8"/>
    <mergeCell ref="I9:J9"/>
    <mergeCell ref="I10:J10"/>
    <mergeCell ref="B11:F12"/>
    <mergeCell ref="B13:F13"/>
    <mergeCell ref="B14:F14"/>
    <mergeCell ref="I13:K15"/>
  </mergeCells>
  <conditionalFormatting sqref="D19">
    <cfRule type="cellIs" dxfId="3" priority="4" operator="equal">
      <formula>0</formula>
    </cfRule>
  </conditionalFormatting>
  <conditionalFormatting sqref="D19">
    <cfRule type="cellIs" dxfId="2" priority="3" operator="equal">
      <formula>"XL"</formula>
    </cfRule>
  </conditionalFormatting>
  <conditionalFormatting sqref="D20 D22:D29 D31:D33 D35:D40 D42:D49 D51:D61 D63:D69 D71:D80 D82:D87 D89:D103 D105:D114 D116:D143 D145:D175 D177:D178 D180:D182 D184:D186 D188:D192 D194:D202 D204:D205 D207:D210 D212:D214 D216:D217 D219 D221:D226 D228:D232 D234 D236:D237 D239:D240 D242:D246 D248:D259 D261:D271 D273:D279">
    <cfRule type="cellIs" dxfId="1" priority="2" operator="equal">
      <formula>0</formula>
    </cfRule>
  </conditionalFormatting>
  <conditionalFormatting sqref="D20 D22:D29 D31:D33 D35:D40 D42:D49 D51:D61 D63:D69 D71:D80 D82:D87 D89:D103 D105:D114 D116:D143 D145:D175 D177:D178 D180:D182 D184:D186 D188:D192 D194:D202 D204:D205 D207:D210 D212:D214 D216:D217 D219 D221:D226 D228:D232 D234 D236:D237 D239:D240 D242:D246 D248:D259 D261:D271 D273:D279">
    <cfRule type="cellIs" dxfId="0" priority="1" operator="equal">
      <formula>"XL"</formula>
    </cfRule>
  </conditionalFormatting>
  <pageMargins left="0" right="0" top="0" bottom="0" header="0.31496062992125984" footer="0.31496062992125984"/>
  <pageSetup paperSize="9" scale="60" fitToHeight="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7"/>
  <sheetViews>
    <sheetView topLeftCell="B160" workbookViewId="0">
      <selection activeCell="C32" sqref="C32"/>
    </sheetView>
  </sheetViews>
  <sheetFormatPr baseColWidth="10" defaultColWidth="10.81640625" defaultRowHeight="14.5" outlineLevelRow="1" outlineLevelCol="1" x14ac:dyDescent="0.35"/>
  <cols>
    <col min="1" max="1" width="10.81640625" style="28" customWidth="1"/>
    <col min="2" max="2" width="10.81640625" style="28"/>
    <col min="3" max="3" width="12.7265625" style="28" customWidth="1"/>
    <col min="4" max="4" width="10.81640625" style="28"/>
    <col min="5" max="5" width="5.54296875" style="28" customWidth="1"/>
    <col min="6" max="6" width="24.26953125" style="28" customWidth="1"/>
    <col min="7" max="7" width="14.81640625" style="28" customWidth="1" outlineLevel="1"/>
    <col min="8" max="11" width="10.81640625" style="28"/>
    <col min="12" max="12" width="10.81640625" style="28" hidden="1" customWidth="1" outlineLevel="1"/>
    <col min="13" max="13" width="10.81640625" style="28" collapsed="1"/>
    <col min="14" max="16" width="10.81640625" style="28" hidden="1" customWidth="1" outlineLevel="1"/>
    <col min="17" max="17" width="10.81640625" style="28" collapsed="1"/>
    <col min="18" max="16384" width="10.81640625" style="28"/>
  </cols>
  <sheetData>
    <row r="1" spans="1:16" s="5" customFormat="1" ht="15.5" x14ac:dyDescent="0.35">
      <c r="A1" s="11"/>
      <c r="B1" s="11"/>
      <c r="H1" s="340" t="s">
        <v>24</v>
      </c>
      <c r="I1" s="340"/>
      <c r="J1" s="340" t="s">
        <v>1214</v>
      </c>
      <c r="K1" s="341"/>
      <c r="L1" s="3"/>
      <c r="M1" s="22"/>
    </row>
    <row r="2" spans="1:16" s="5" customFormat="1" ht="14.5" customHeight="1" x14ac:dyDescent="0.3">
      <c r="A2" s="11"/>
      <c r="B2" s="11"/>
      <c r="H2" s="332"/>
      <c r="I2" s="332"/>
      <c r="J2" s="342"/>
      <c r="K2" s="343"/>
      <c r="L2" s="3"/>
      <c r="M2" s="22"/>
    </row>
    <row r="3" spans="1:16" s="5" customFormat="1" ht="14.5" customHeight="1" x14ac:dyDescent="0.3">
      <c r="A3" s="11"/>
      <c r="H3" s="332" t="str">
        <f>'So Kondition 18'!F26</f>
        <v>TR / HR / VR</v>
      </c>
      <c r="I3" s="332"/>
      <c r="J3" s="333">
        <f>'So Kondition 18'!G26</f>
        <v>0.49</v>
      </c>
      <c r="K3" s="343"/>
      <c r="L3" s="3"/>
      <c r="M3" s="22"/>
    </row>
    <row r="4" spans="1:16" s="5" customFormat="1" ht="14.5" customHeight="1" x14ac:dyDescent="0.3">
      <c r="A4" s="11"/>
      <c r="C4" s="11"/>
      <c r="D4" s="11"/>
      <c r="E4" s="11"/>
      <c r="F4" s="21"/>
      <c r="G4" s="21"/>
      <c r="H4" s="332" t="str">
        <f>'So Kondition 18'!F27</f>
        <v>W Y Z</v>
      </c>
      <c r="I4" s="332"/>
      <c r="J4" s="333">
        <f>'So Kondition 18'!G27</f>
        <v>0.49</v>
      </c>
      <c r="K4" s="343"/>
      <c r="L4" s="3"/>
      <c r="M4" s="22"/>
    </row>
    <row r="5" spans="1:16" s="5" customFormat="1" ht="14.5" customHeight="1" x14ac:dyDescent="0.3">
      <c r="A5" s="4"/>
      <c r="C5" s="4"/>
      <c r="D5" s="4"/>
      <c r="E5" s="4"/>
      <c r="F5" s="18"/>
      <c r="G5" s="18"/>
      <c r="H5" s="332" t="str">
        <f>'So Kondition 18'!F28</f>
        <v>4 x 4 / SUV</v>
      </c>
      <c r="I5" s="332"/>
      <c r="J5" s="333">
        <f>'So Kondition 18'!G28</f>
        <v>0.48499999999999999</v>
      </c>
      <c r="K5" s="343"/>
      <c r="N5" s="14"/>
      <c r="O5" s="14"/>
    </row>
    <row r="6" spans="1:16" s="5" customFormat="1" ht="14.5" customHeight="1" x14ac:dyDescent="0.3">
      <c r="A6" s="6"/>
      <c r="B6" s="6"/>
      <c r="C6" s="6"/>
      <c r="D6" s="6"/>
      <c r="E6" s="6"/>
      <c r="F6" s="19"/>
      <c r="G6" s="19"/>
      <c r="H6" s="332" t="str">
        <f>'So Kondition 18'!F29</f>
        <v>VAN</v>
      </c>
      <c r="I6" s="332"/>
      <c r="J6" s="333">
        <f>'So Kondition 18'!G29</f>
        <v>0.5625</v>
      </c>
      <c r="K6" s="343"/>
      <c r="N6" s="142"/>
      <c r="O6" s="13"/>
    </row>
    <row r="7" spans="1:16" s="5" customFormat="1" ht="14.5" customHeight="1" x14ac:dyDescent="0.3">
      <c r="A7" s="6"/>
      <c r="B7" s="6"/>
      <c r="C7" s="6"/>
      <c r="D7" s="6"/>
      <c r="E7" s="6"/>
      <c r="F7" s="19"/>
      <c r="G7" s="19"/>
      <c r="H7" s="332"/>
      <c r="I7" s="332"/>
      <c r="J7" s="333"/>
      <c r="K7" s="343"/>
      <c r="N7" s="142"/>
      <c r="O7" s="13"/>
    </row>
    <row r="8" spans="1:16" s="5" customFormat="1" ht="14.5" customHeight="1" x14ac:dyDescent="0.3">
      <c r="A8" s="6"/>
      <c r="B8" s="6"/>
      <c r="C8" s="6"/>
      <c r="D8" s="6"/>
      <c r="E8" s="6"/>
      <c r="F8" s="19"/>
      <c r="G8" s="19"/>
      <c r="H8" s="332" t="s">
        <v>253</v>
      </c>
      <c r="I8" s="332"/>
      <c r="J8" s="333">
        <f>'So Kondition 18'!Q18</f>
        <v>0.05</v>
      </c>
      <c r="K8" s="343"/>
      <c r="N8" s="142"/>
      <c r="O8" s="13"/>
    </row>
    <row r="9" spans="1:16" s="5" customFormat="1" ht="14.5" customHeight="1" x14ac:dyDescent="0.3">
      <c r="A9" s="6"/>
      <c r="B9" s="6"/>
      <c r="C9" s="6"/>
      <c r="D9" s="6"/>
      <c r="E9" s="6"/>
      <c r="F9" s="19"/>
      <c r="G9" s="19"/>
      <c r="H9" s="332" t="s">
        <v>1</v>
      </c>
      <c r="I9" s="332"/>
      <c r="J9" s="333">
        <f>'So Kondition 18'!R27</f>
        <v>0.03</v>
      </c>
      <c r="K9" s="343"/>
      <c r="N9" s="142"/>
      <c r="O9" s="13"/>
    </row>
    <row r="10" spans="1:16" s="3" customFormat="1" ht="14.5" customHeight="1" outlineLevel="1" x14ac:dyDescent="0.3">
      <c r="A10" s="7"/>
      <c r="B10" s="7"/>
      <c r="C10" s="7"/>
      <c r="D10" s="7"/>
      <c r="E10" s="7"/>
      <c r="F10" s="20"/>
      <c r="G10" s="20"/>
      <c r="H10" s="332" t="s">
        <v>223</v>
      </c>
      <c r="I10" s="332"/>
      <c r="J10" s="333">
        <f>'So Kondition 18'!Q35</f>
        <v>0.04</v>
      </c>
      <c r="K10" s="343"/>
      <c r="N10" s="14"/>
      <c r="O10" s="15"/>
    </row>
    <row r="11" spans="1:16" s="3" customFormat="1" ht="14.5" customHeight="1" x14ac:dyDescent="0.3">
      <c r="B11" s="335" t="str">
        <f>'So Kondition 18'!F6</f>
        <v>RETAILER PLUS LARGE STG</v>
      </c>
      <c r="C11" s="336"/>
      <c r="D11" s="336"/>
      <c r="E11" s="336"/>
      <c r="O11" s="14"/>
      <c r="P11" s="15"/>
    </row>
    <row r="12" spans="1:16" s="3" customFormat="1" ht="14.5" customHeight="1" x14ac:dyDescent="0.25">
      <c r="B12" s="336"/>
      <c r="C12" s="336"/>
      <c r="D12" s="336"/>
      <c r="E12" s="336"/>
      <c r="F12" s="3" t="s">
        <v>1220</v>
      </c>
    </row>
    <row r="13" spans="1:16" s="3" customFormat="1" ht="14.5" customHeight="1" x14ac:dyDescent="0.35">
      <c r="A13" s="197" t="s">
        <v>111</v>
      </c>
      <c r="B13" s="337">
        <f>'So Kondition 18'!E6</f>
        <v>5452</v>
      </c>
      <c r="C13" s="326"/>
      <c r="D13" s="326"/>
      <c r="E13" s="326"/>
      <c r="F13" s="198" t="s">
        <v>91</v>
      </c>
      <c r="H13" s="355" t="s">
        <v>1247</v>
      </c>
      <c r="I13" s="356"/>
      <c r="J13" s="356"/>
      <c r="K13" s="356"/>
    </row>
    <row r="14" spans="1:16" s="3" customFormat="1" ht="14.5" customHeight="1" x14ac:dyDescent="0.35">
      <c r="A14" s="199" t="s">
        <v>26</v>
      </c>
      <c r="B14" s="337" t="str">
        <f>'So Kondition 18'!E8</f>
        <v xml:space="preserve">KIKI PNEUS </v>
      </c>
      <c r="C14" s="326"/>
      <c r="D14" s="326"/>
      <c r="E14" s="326"/>
      <c r="F14" s="200">
        <f>SUM(M19:M237)</f>
        <v>0</v>
      </c>
      <c r="H14" s="356"/>
      <c r="I14" s="356"/>
      <c r="J14" s="356"/>
      <c r="K14" s="356"/>
    </row>
    <row r="15" spans="1:16" s="3" customFormat="1" ht="14.5" customHeight="1" x14ac:dyDescent="0.35">
      <c r="A15" s="197" t="s">
        <v>10</v>
      </c>
      <c r="B15" s="331" t="str">
        <f>'So Kondition 18'!E11</f>
        <v>1400 YVERDON-LES-BAINS</v>
      </c>
      <c r="C15" s="326"/>
      <c r="D15" s="326"/>
      <c r="E15" s="326"/>
      <c r="F15" s="326"/>
      <c r="H15" s="356"/>
      <c r="I15" s="356"/>
      <c r="J15" s="356"/>
      <c r="K15" s="356"/>
      <c r="L15" s="2"/>
      <c r="M15" s="2"/>
      <c r="N15" s="12"/>
    </row>
    <row r="16" spans="1:16" s="3" customFormat="1" ht="14.5" customHeight="1" x14ac:dyDescent="0.25">
      <c r="A16" s="23"/>
      <c r="B16" s="23"/>
      <c r="C16" s="35"/>
      <c r="D16" s="35"/>
      <c r="E16" s="35"/>
      <c r="F16" s="35"/>
      <c r="G16" s="35"/>
      <c r="H16" s="143"/>
      <c r="I16" s="144"/>
      <c r="J16" s="27"/>
      <c r="K16" s="2"/>
      <c r="L16" s="2"/>
      <c r="M16" s="12"/>
    </row>
    <row r="17" spans="1:16" s="3" customFormat="1" ht="14.5" customHeight="1" x14ac:dyDescent="0.25">
      <c r="A17" s="191" t="s">
        <v>109</v>
      </c>
      <c r="B17" s="191" t="s">
        <v>27</v>
      </c>
      <c r="C17" s="191" t="s">
        <v>28</v>
      </c>
      <c r="D17" s="191" t="s">
        <v>29</v>
      </c>
      <c r="E17" s="191" t="s">
        <v>92</v>
      </c>
      <c r="F17" s="191" t="s">
        <v>110</v>
      </c>
      <c r="G17" s="191" t="s">
        <v>273</v>
      </c>
      <c r="H17" s="192" t="s">
        <v>30</v>
      </c>
      <c r="I17" s="193" t="s">
        <v>31</v>
      </c>
      <c r="J17" s="194" t="s">
        <v>25</v>
      </c>
      <c r="K17" s="194" t="s">
        <v>1</v>
      </c>
      <c r="L17" s="194" t="s">
        <v>223</v>
      </c>
      <c r="M17" s="195" t="s">
        <v>32</v>
      </c>
      <c r="N17" s="353" t="s">
        <v>956</v>
      </c>
      <c r="O17" s="354"/>
      <c r="P17" s="354"/>
    </row>
    <row r="18" spans="1:16" s="3" customFormat="1" ht="14.5" customHeight="1" x14ac:dyDescent="0.25">
      <c r="A18" s="210"/>
      <c r="B18" s="207"/>
      <c r="C18" s="207"/>
      <c r="D18" s="207"/>
      <c r="E18" s="207"/>
      <c r="F18" s="208" t="s">
        <v>1244</v>
      </c>
      <c r="G18" s="207"/>
      <c r="H18" s="207"/>
      <c r="I18" s="207"/>
      <c r="J18" s="207"/>
      <c r="K18" s="207"/>
      <c r="L18" s="207"/>
      <c r="M18" s="207"/>
      <c r="N18" s="207"/>
      <c r="O18" s="207"/>
      <c r="P18" s="207"/>
    </row>
    <row r="19" spans="1:16" s="3" customFormat="1" ht="14.5" customHeight="1" x14ac:dyDescent="0.25">
      <c r="A19" s="209" t="s">
        <v>106</v>
      </c>
      <c r="B19" s="204" t="s">
        <v>1016</v>
      </c>
      <c r="C19" s="204" t="s">
        <v>114</v>
      </c>
      <c r="D19" s="205" t="s">
        <v>45</v>
      </c>
      <c r="E19" s="204"/>
      <c r="F19" s="206" t="s">
        <v>946</v>
      </c>
      <c r="G19" s="206"/>
      <c r="H19" s="206">
        <v>54</v>
      </c>
      <c r="I19" s="206">
        <f>H19*(1-$J$3)</f>
        <v>27.54</v>
      </c>
      <c r="J19" s="206">
        <f>I19*(1-$J$8)</f>
        <v>26.162999999999997</v>
      </c>
      <c r="K19" s="206">
        <f>J19*(1-$J$9)</f>
        <v>25.378109999999996</v>
      </c>
      <c r="L19" s="206">
        <f>K19*(1-$J$10)</f>
        <v>24.362985599999995</v>
      </c>
      <c r="M19" s="204"/>
      <c r="N19" s="206" t="s">
        <v>206</v>
      </c>
      <c r="O19" s="204" t="s">
        <v>207</v>
      </c>
      <c r="P19" s="204">
        <v>70</v>
      </c>
    </row>
    <row r="20" spans="1:16" ht="14.5" customHeight="1" x14ac:dyDescent="0.35">
      <c r="A20" s="189" t="s">
        <v>106</v>
      </c>
      <c r="B20" s="169" t="s">
        <v>947</v>
      </c>
      <c r="C20" s="169" t="s">
        <v>115</v>
      </c>
      <c r="D20" s="165" t="s">
        <v>46</v>
      </c>
      <c r="E20" s="169"/>
      <c r="F20" s="166" t="s">
        <v>946</v>
      </c>
      <c r="G20" s="166"/>
      <c r="H20" s="166">
        <v>58</v>
      </c>
      <c r="I20" s="166">
        <f t="shared" ref="I20:I85" si="0">H20*(1-$J$3)</f>
        <v>29.580000000000002</v>
      </c>
      <c r="J20" s="166">
        <f t="shared" ref="J20:J85" si="1">I20*(1-$J$8)</f>
        <v>28.100999999999999</v>
      </c>
      <c r="K20" s="166">
        <f t="shared" ref="K20:K85" si="2">J20*(1-$J$9)</f>
        <v>27.257969999999997</v>
      </c>
      <c r="L20" s="166">
        <f t="shared" ref="L20:L85" si="3">K20*(1-$J$10)</f>
        <v>26.167651199999995</v>
      </c>
      <c r="M20" s="169"/>
      <c r="N20" s="166" t="s">
        <v>206</v>
      </c>
      <c r="O20" s="169" t="s">
        <v>207</v>
      </c>
      <c r="P20" s="169">
        <v>70</v>
      </c>
    </row>
    <row r="21" spans="1:16" ht="14.5" customHeight="1" x14ac:dyDescent="0.35">
      <c r="A21" s="189" t="s">
        <v>106</v>
      </c>
      <c r="B21" s="169" t="s">
        <v>1017</v>
      </c>
      <c r="C21" s="169" t="s">
        <v>116</v>
      </c>
      <c r="D21" s="165" t="s">
        <v>33</v>
      </c>
      <c r="E21" s="169"/>
      <c r="F21" s="166" t="s">
        <v>946</v>
      </c>
      <c r="G21" s="166"/>
      <c r="H21" s="166">
        <v>62</v>
      </c>
      <c r="I21" s="166">
        <f t="shared" si="0"/>
        <v>31.62</v>
      </c>
      <c r="J21" s="166">
        <f t="shared" si="1"/>
        <v>30.038999999999998</v>
      </c>
      <c r="K21" s="166">
        <f t="shared" si="2"/>
        <v>29.137829999999997</v>
      </c>
      <c r="L21" s="166">
        <f t="shared" si="3"/>
        <v>27.972316799999998</v>
      </c>
      <c r="M21" s="169"/>
      <c r="N21" s="166" t="s">
        <v>207</v>
      </c>
      <c r="O21" s="169" t="s">
        <v>207</v>
      </c>
      <c r="P21" s="169">
        <v>70</v>
      </c>
    </row>
    <row r="22" spans="1:16" ht="14.5" customHeight="1" x14ac:dyDescent="0.35">
      <c r="A22" s="189" t="s">
        <v>106</v>
      </c>
      <c r="B22" s="169" t="s">
        <v>1018</v>
      </c>
      <c r="C22" s="169" t="s">
        <v>117</v>
      </c>
      <c r="D22" s="165" t="s">
        <v>47</v>
      </c>
      <c r="E22" s="169"/>
      <c r="F22" s="166" t="s">
        <v>946</v>
      </c>
      <c r="G22" s="166" t="s">
        <v>957</v>
      </c>
      <c r="H22" s="166">
        <v>67</v>
      </c>
      <c r="I22" s="166">
        <f t="shared" si="0"/>
        <v>34.17</v>
      </c>
      <c r="J22" s="166">
        <f t="shared" si="1"/>
        <v>32.461500000000001</v>
      </c>
      <c r="K22" s="166">
        <f t="shared" si="2"/>
        <v>31.487655</v>
      </c>
      <c r="L22" s="166">
        <f t="shared" si="3"/>
        <v>30.2281488</v>
      </c>
      <c r="M22" s="169"/>
      <c r="N22" s="166" t="s">
        <v>206</v>
      </c>
      <c r="O22" s="169" t="s">
        <v>207</v>
      </c>
      <c r="P22" s="169">
        <v>70</v>
      </c>
    </row>
    <row r="23" spans="1:16" ht="14.5" customHeight="1" x14ac:dyDescent="0.35">
      <c r="A23" s="189" t="s">
        <v>106</v>
      </c>
      <c r="B23" s="169" t="s">
        <v>1019</v>
      </c>
      <c r="C23" s="169" t="s">
        <v>117</v>
      </c>
      <c r="D23" s="165" t="s">
        <v>47</v>
      </c>
      <c r="E23" s="169"/>
      <c r="F23" s="166" t="s">
        <v>1020</v>
      </c>
      <c r="G23" s="166" t="s">
        <v>995</v>
      </c>
      <c r="H23" s="166">
        <v>69</v>
      </c>
      <c r="I23" s="166">
        <f t="shared" si="0"/>
        <v>35.19</v>
      </c>
      <c r="J23" s="166">
        <f t="shared" si="1"/>
        <v>33.430499999999995</v>
      </c>
      <c r="K23" s="166">
        <f t="shared" si="2"/>
        <v>32.427584999999993</v>
      </c>
      <c r="L23" s="166">
        <f t="shared" si="3"/>
        <v>31.130481599999992</v>
      </c>
      <c r="M23" s="169"/>
      <c r="N23" s="166" t="s">
        <v>583</v>
      </c>
      <c r="O23" s="169" t="s">
        <v>583</v>
      </c>
      <c r="P23" s="169" t="s">
        <v>583</v>
      </c>
    </row>
    <row r="24" spans="1:16" ht="14.5" customHeight="1" x14ac:dyDescent="0.35">
      <c r="A24" s="189" t="s">
        <v>106</v>
      </c>
      <c r="B24" s="169" t="s">
        <v>1021</v>
      </c>
      <c r="C24" s="169" t="s">
        <v>117</v>
      </c>
      <c r="D24" s="165" t="s">
        <v>714</v>
      </c>
      <c r="E24" s="169" t="s">
        <v>92</v>
      </c>
      <c r="F24" s="166" t="s">
        <v>946</v>
      </c>
      <c r="G24" s="166" t="s">
        <v>957</v>
      </c>
      <c r="H24" s="166">
        <v>70</v>
      </c>
      <c r="I24" s="166">
        <f t="shared" si="0"/>
        <v>35.700000000000003</v>
      </c>
      <c r="J24" s="166">
        <f t="shared" si="1"/>
        <v>33.914999999999999</v>
      </c>
      <c r="K24" s="166">
        <f t="shared" si="2"/>
        <v>32.897549999999995</v>
      </c>
      <c r="L24" s="166">
        <f t="shared" si="3"/>
        <v>31.581647999999994</v>
      </c>
      <c r="M24" s="169"/>
      <c r="N24" s="166" t="s">
        <v>207</v>
      </c>
      <c r="O24" s="169" t="s">
        <v>207</v>
      </c>
      <c r="P24" s="169">
        <v>71</v>
      </c>
    </row>
    <row r="25" spans="1:16" ht="14.5" customHeight="1" x14ac:dyDescent="0.35">
      <c r="A25" s="189" t="s">
        <v>106</v>
      </c>
      <c r="B25" s="169" t="s">
        <v>1022</v>
      </c>
      <c r="C25" s="169" t="s">
        <v>117</v>
      </c>
      <c r="D25" s="165" t="s">
        <v>714</v>
      </c>
      <c r="E25" s="169" t="s">
        <v>92</v>
      </c>
      <c r="F25" s="166" t="s">
        <v>1020</v>
      </c>
      <c r="G25" s="166" t="s">
        <v>995</v>
      </c>
      <c r="H25" s="166">
        <v>73</v>
      </c>
      <c r="I25" s="166">
        <f t="shared" si="0"/>
        <v>37.230000000000004</v>
      </c>
      <c r="J25" s="166">
        <f t="shared" si="1"/>
        <v>35.368500000000004</v>
      </c>
      <c r="K25" s="166">
        <f t="shared" si="2"/>
        <v>34.307445000000001</v>
      </c>
      <c r="L25" s="166">
        <f t="shared" si="3"/>
        <v>32.935147200000003</v>
      </c>
      <c r="M25" s="169"/>
      <c r="N25" s="166" t="s">
        <v>583</v>
      </c>
      <c r="O25" s="169" t="s">
        <v>583</v>
      </c>
      <c r="P25" s="169" t="s">
        <v>583</v>
      </c>
    </row>
    <row r="26" spans="1:16" ht="14.5" customHeight="1" x14ac:dyDescent="0.35">
      <c r="A26" s="189" t="s">
        <v>106</v>
      </c>
      <c r="B26" s="169" t="s">
        <v>1023</v>
      </c>
      <c r="C26" s="169" t="s">
        <v>118</v>
      </c>
      <c r="D26" s="165" t="s">
        <v>48</v>
      </c>
      <c r="E26" s="169"/>
      <c r="F26" s="166" t="s">
        <v>946</v>
      </c>
      <c r="G26" s="166" t="s">
        <v>957</v>
      </c>
      <c r="H26" s="166">
        <v>77</v>
      </c>
      <c r="I26" s="166">
        <f t="shared" si="0"/>
        <v>39.270000000000003</v>
      </c>
      <c r="J26" s="166">
        <f t="shared" si="1"/>
        <v>37.3065</v>
      </c>
      <c r="K26" s="166">
        <f t="shared" si="2"/>
        <v>36.187305000000002</v>
      </c>
      <c r="L26" s="166">
        <f t="shared" si="3"/>
        <v>34.739812800000003</v>
      </c>
      <c r="M26" s="169"/>
      <c r="N26" s="166" t="s">
        <v>207</v>
      </c>
      <c r="O26" s="169" t="s">
        <v>207</v>
      </c>
      <c r="P26" s="169">
        <v>70</v>
      </c>
    </row>
    <row r="27" spans="1:16" ht="14.5" customHeight="1" x14ac:dyDescent="0.35">
      <c r="A27" s="189" t="s">
        <v>106</v>
      </c>
      <c r="B27" s="169" t="s">
        <v>1024</v>
      </c>
      <c r="C27" s="169" t="s">
        <v>118</v>
      </c>
      <c r="D27" s="165" t="s">
        <v>48</v>
      </c>
      <c r="E27" s="169"/>
      <c r="F27" s="166" t="s">
        <v>1020</v>
      </c>
      <c r="G27" s="166" t="s">
        <v>995</v>
      </c>
      <c r="H27" s="166">
        <v>80</v>
      </c>
      <c r="I27" s="166">
        <f t="shared" si="0"/>
        <v>40.799999999999997</v>
      </c>
      <c r="J27" s="166">
        <f t="shared" si="1"/>
        <v>38.76</v>
      </c>
      <c r="K27" s="166">
        <f t="shared" si="2"/>
        <v>37.597199999999994</v>
      </c>
      <c r="L27" s="166">
        <f t="shared" si="3"/>
        <v>36.09331199999999</v>
      </c>
      <c r="M27" s="169"/>
      <c r="N27" s="166" t="s">
        <v>583</v>
      </c>
      <c r="O27" s="169" t="s">
        <v>583</v>
      </c>
      <c r="P27" s="169" t="s">
        <v>583</v>
      </c>
    </row>
    <row r="28" spans="1:16" x14ac:dyDescent="0.35">
      <c r="A28" s="189" t="s">
        <v>106</v>
      </c>
      <c r="B28" s="169" t="s">
        <v>1025</v>
      </c>
      <c r="C28" s="169" t="s">
        <v>118</v>
      </c>
      <c r="D28" s="165" t="s">
        <v>35</v>
      </c>
      <c r="E28" s="169" t="s">
        <v>92</v>
      </c>
      <c r="F28" s="166" t="s">
        <v>946</v>
      </c>
      <c r="G28" s="166" t="s">
        <v>957</v>
      </c>
      <c r="H28" s="166">
        <v>83</v>
      </c>
      <c r="I28" s="166">
        <f t="shared" si="0"/>
        <v>42.33</v>
      </c>
      <c r="J28" s="166">
        <f t="shared" si="1"/>
        <v>40.213499999999996</v>
      </c>
      <c r="K28" s="166">
        <f t="shared" si="2"/>
        <v>39.007094999999993</v>
      </c>
      <c r="L28" s="166">
        <f t="shared" si="3"/>
        <v>37.446811199999992</v>
      </c>
      <c r="M28" s="169"/>
      <c r="N28" s="166" t="s">
        <v>207</v>
      </c>
      <c r="O28" s="169" t="s">
        <v>207</v>
      </c>
      <c r="P28" s="169">
        <v>71</v>
      </c>
    </row>
    <row r="29" spans="1:16" x14ac:dyDescent="0.35">
      <c r="A29" s="189" t="s">
        <v>106</v>
      </c>
      <c r="B29" s="169" t="s">
        <v>1026</v>
      </c>
      <c r="C29" s="169" t="s">
        <v>118</v>
      </c>
      <c r="D29" s="165" t="s">
        <v>35</v>
      </c>
      <c r="E29" s="169" t="s">
        <v>92</v>
      </c>
      <c r="F29" s="166" t="s">
        <v>1020</v>
      </c>
      <c r="G29" s="166" t="s">
        <v>995</v>
      </c>
      <c r="H29" s="166">
        <v>86</v>
      </c>
      <c r="I29" s="166">
        <f t="shared" si="0"/>
        <v>43.86</v>
      </c>
      <c r="J29" s="166">
        <f t="shared" si="1"/>
        <v>41.666999999999994</v>
      </c>
      <c r="K29" s="166">
        <f t="shared" si="2"/>
        <v>40.416989999999991</v>
      </c>
      <c r="L29" s="166">
        <f t="shared" si="3"/>
        <v>38.800310399999994</v>
      </c>
      <c r="M29" s="169"/>
      <c r="N29" s="166" t="s">
        <v>583</v>
      </c>
      <c r="O29" s="169" t="s">
        <v>583</v>
      </c>
      <c r="P29" s="169" t="s">
        <v>583</v>
      </c>
    </row>
    <row r="30" spans="1:16" x14ac:dyDescent="0.35">
      <c r="A30" s="189" t="s">
        <v>106</v>
      </c>
      <c r="B30" s="169" t="s">
        <v>1027</v>
      </c>
      <c r="C30" s="169" t="s">
        <v>718</v>
      </c>
      <c r="D30" s="165" t="s">
        <v>720</v>
      </c>
      <c r="E30" s="169"/>
      <c r="F30" s="166" t="s">
        <v>946</v>
      </c>
      <c r="G30" s="166" t="s">
        <v>957</v>
      </c>
      <c r="H30" s="166">
        <v>88</v>
      </c>
      <c r="I30" s="166">
        <f t="shared" si="0"/>
        <v>44.88</v>
      </c>
      <c r="J30" s="166">
        <f t="shared" si="1"/>
        <v>42.636000000000003</v>
      </c>
      <c r="K30" s="166">
        <f t="shared" si="2"/>
        <v>41.356920000000002</v>
      </c>
      <c r="L30" s="166">
        <f t="shared" si="3"/>
        <v>39.702643200000004</v>
      </c>
      <c r="M30" s="169"/>
      <c r="N30" s="166" t="s">
        <v>207</v>
      </c>
      <c r="O30" s="169" t="s">
        <v>207</v>
      </c>
      <c r="P30" s="169">
        <v>70</v>
      </c>
    </row>
    <row r="31" spans="1:16" x14ac:dyDescent="0.35">
      <c r="A31" s="189" t="s">
        <v>106</v>
      </c>
      <c r="B31" s="169" t="s">
        <v>1028</v>
      </c>
      <c r="C31" s="169" t="s">
        <v>718</v>
      </c>
      <c r="D31" s="165" t="s">
        <v>720</v>
      </c>
      <c r="E31" s="169"/>
      <c r="F31" s="166" t="s">
        <v>1020</v>
      </c>
      <c r="G31" s="166" t="s">
        <v>995</v>
      </c>
      <c r="H31" s="166">
        <v>90</v>
      </c>
      <c r="I31" s="166">
        <f t="shared" si="0"/>
        <v>45.9</v>
      </c>
      <c r="J31" s="166">
        <f t="shared" si="1"/>
        <v>43.604999999999997</v>
      </c>
      <c r="K31" s="166">
        <f t="shared" si="2"/>
        <v>42.296849999999999</v>
      </c>
      <c r="L31" s="166">
        <f t="shared" si="3"/>
        <v>40.604976000000001</v>
      </c>
      <c r="M31" s="169"/>
      <c r="N31" s="166" t="s">
        <v>583</v>
      </c>
      <c r="O31" s="169" t="s">
        <v>583</v>
      </c>
      <c r="P31" s="169" t="s">
        <v>583</v>
      </c>
    </row>
    <row r="32" spans="1:16" x14ac:dyDescent="0.35">
      <c r="A32" s="189" t="s">
        <v>106</v>
      </c>
      <c r="B32" s="169" t="s">
        <v>1029</v>
      </c>
      <c r="C32" s="169" t="s">
        <v>718</v>
      </c>
      <c r="D32" s="165" t="s">
        <v>35</v>
      </c>
      <c r="E32" s="169"/>
      <c r="F32" s="166" t="s">
        <v>946</v>
      </c>
      <c r="G32" s="166" t="s">
        <v>957</v>
      </c>
      <c r="H32" s="166">
        <v>82</v>
      </c>
      <c r="I32" s="166">
        <f t="shared" si="0"/>
        <v>41.82</v>
      </c>
      <c r="J32" s="166">
        <f t="shared" si="1"/>
        <v>39.728999999999999</v>
      </c>
      <c r="K32" s="166">
        <f t="shared" si="2"/>
        <v>38.537129999999998</v>
      </c>
      <c r="L32" s="166">
        <f t="shared" si="3"/>
        <v>36.995644799999994</v>
      </c>
      <c r="M32" s="169"/>
      <c r="N32" s="166" t="s">
        <v>207</v>
      </c>
      <c r="O32" s="169" t="s">
        <v>207</v>
      </c>
      <c r="P32" s="169">
        <v>70</v>
      </c>
    </row>
    <row r="33" spans="1:16" x14ac:dyDescent="0.35">
      <c r="A33" s="189" t="s">
        <v>106</v>
      </c>
      <c r="B33" s="169" t="s">
        <v>1030</v>
      </c>
      <c r="C33" s="169" t="s">
        <v>718</v>
      </c>
      <c r="D33" s="165" t="s">
        <v>35</v>
      </c>
      <c r="E33" s="169"/>
      <c r="F33" s="166" t="s">
        <v>1020</v>
      </c>
      <c r="G33" s="166" t="s">
        <v>995</v>
      </c>
      <c r="H33" s="166">
        <v>84</v>
      </c>
      <c r="I33" s="166">
        <f t="shared" si="0"/>
        <v>42.84</v>
      </c>
      <c r="J33" s="166">
        <f t="shared" si="1"/>
        <v>40.698</v>
      </c>
      <c r="K33" s="166">
        <f t="shared" si="2"/>
        <v>39.477060000000002</v>
      </c>
      <c r="L33" s="166">
        <f t="shared" si="3"/>
        <v>37.897977599999997</v>
      </c>
      <c r="M33" s="169"/>
      <c r="N33" s="166" t="s">
        <v>583</v>
      </c>
      <c r="O33" s="169" t="s">
        <v>583</v>
      </c>
      <c r="P33" s="169" t="s">
        <v>583</v>
      </c>
    </row>
    <row r="34" spans="1:16" s="3" customFormat="1" ht="14.5" customHeight="1" x14ac:dyDescent="0.25">
      <c r="A34" s="210"/>
      <c r="B34" s="207"/>
      <c r="C34" s="207"/>
      <c r="D34" s="207"/>
      <c r="E34" s="207"/>
      <c r="F34" s="208" t="s">
        <v>120</v>
      </c>
      <c r="G34" s="207"/>
      <c r="H34" s="207"/>
      <c r="I34" s="207"/>
      <c r="J34" s="207"/>
      <c r="K34" s="207"/>
      <c r="L34" s="207"/>
      <c r="M34" s="207"/>
      <c r="N34" s="207"/>
      <c r="O34" s="207"/>
      <c r="P34" s="207"/>
    </row>
    <row r="35" spans="1:16" x14ac:dyDescent="0.35">
      <c r="A35" s="189" t="s">
        <v>106</v>
      </c>
      <c r="B35" s="169" t="s">
        <v>1031</v>
      </c>
      <c r="C35" s="169" t="s">
        <v>722</v>
      </c>
      <c r="D35" s="165" t="s">
        <v>723</v>
      </c>
      <c r="E35" s="169"/>
      <c r="F35" s="166" t="s">
        <v>946</v>
      </c>
      <c r="G35" s="166"/>
      <c r="H35" s="166">
        <v>60</v>
      </c>
      <c r="I35" s="166">
        <f t="shared" si="0"/>
        <v>30.6</v>
      </c>
      <c r="J35" s="166">
        <f t="shared" si="1"/>
        <v>29.07</v>
      </c>
      <c r="K35" s="166">
        <f t="shared" si="2"/>
        <v>28.197900000000001</v>
      </c>
      <c r="L35" s="166">
        <f t="shared" si="3"/>
        <v>27.069983999999998</v>
      </c>
      <c r="M35" s="169"/>
      <c r="N35" s="166" t="s">
        <v>206</v>
      </c>
      <c r="O35" s="169" t="s">
        <v>207</v>
      </c>
      <c r="P35" s="169">
        <v>70</v>
      </c>
    </row>
    <row r="36" spans="1:16" x14ac:dyDescent="0.35">
      <c r="A36" s="189" t="s">
        <v>106</v>
      </c>
      <c r="B36" s="169" t="s">
        <v>1032</v>
      </c>
      <c r="C36" s="169" t="s">
        <v>725</v>
      </c>
      <c r="D36" s="165" t="s">
        <v>726</v>
      </c>
      <c r="E36" s="169"/>
      <c r="F36" s="166" t="s">
        <v>946</v>
      </c>
      <c r="G36" s="166"/>
      <c r="H36" s="166">
        <v>62</v>
      </c>
      <c r="I36" s="166">
        <f t="shared" si="0"/>
        <v>31.62</v>
      </c>
      <c r="J36" s="166">
        <f t="shared" si="1"/>
        <v>30.038999999999998</v>
      </c>
      <c r="K36" s="166">
        <f t="shared" si="2"/>
        <v>29.137829999999997</v>
      </c>
      <c r="L36" s="166">
        <f t="shared" si="3"/>
        <v>27.972316799999998</v>
      </c>
      <c r="M36" s="169"/>
      <c r="N36" s="166" t="s">
        <v>206</v>
      </c>
      <c r="O36" s="169" t="s">
        <v>207</v>
      </c>
      <c r="P36" s="169">
        <v>70</v>
      </c>
    </row>
    <row r="37" spans="1:16" x14ac:dyDescent="0.35">
      <c r="A37" s="189" t="s">
        <v>106</v>
      </c>
      <c r="B37" s="169" t="s">
        <v>1033</v>
      </c>
      <c r="C37" s="169" t="s">
        <v>728</v>
      </c>
      <c r="D37" s="165" t="s">
        <v>729</v>
      </c>
      <c r="E37" s="169"/>
      <c r="F37" s="166" t="s">
        <v>946</v>
      </c>
      <c r="G37" s="166"/>
      <c r="H37" s="166">
        <v>71</v>
      </c>
      <c r="I37" s="166">
        <f t="shared" si="0"/>
        <v>36.21</v>
      </c>
      <c r="J37" s="166">
        <f t="shared" si="1"/>
        <v>34.399499999999996</v>
      </c>
      <c r="K37" s="166">
        <f t="shared" si="2"/>
        <v>33.367514999999997</v>
      </c>
      <c r="L37" s="166">
        <f t="shared" si="3"/>
        <v>32.032814399999999</v>
      </c>
      <c r="M37" s="169"/>
      <c r="N37" s="166" t="s">
        <v>206</v>
      </c>
      <c r="O37" s="169" t="s">
        <v>207</v>
      </c>
      <c r="P37" s="169">
        <v>70</v>
      </c>
    </row>
    <row r="38" spans="1:16" x14ac:dyDescent="0.35">
      <c r="A38" s="189" t="s">
        <v>106</v>
      </c>
      <c r="B38" s="169" t="s">
        <v>1034</v>
      </c>
      <c r="C38" s="169" t="s">
        <v>731</v>
      </c>
      <c r="D38" s="165" t="s">
        <v>45</v>
      </c>
      <c r="E38" s="169"/>
      <c r="F38" s="166" t="s">
        <v>946</v>
      </c>
      <c r="G38" s="166" t="s">
        <v>957</v>
      </c>
      <c r="H38" s="166">
        <v>63</v>
      </c>
      <c r="I38" s="166">
        <f t="shared" si="0"/>
        <v>32.130000000000003</v>
      </c>
      <c r="J38" s="166">
        <f t="shared" si="1"/>
        <v>30.523500000000002</v>
      </c>
      <c r="K38" s="166">
        <f t="shared" si="2"/>
        <v>29.607795000000003</v>
      </c>
      <c r="L38" s="166">
        <f t="shared" si="3"/>
        <v>28.423483200000003</v>
      </c>
      <c r="M38" s="169"/>
      <c r="N38" s="166" t="s">
        <v>206</v>
      </c>
      <c r="O38" s="169" t="s">
        <v>207</v>
      </c>
      <c r="P38" s="169">
        <v>70</v>
      </c>
    </row>
    <row r="39" spans="1:16" x14ac:dyDescent="0.35">
      <c r="A39" s="189" t="s">
        <v>106</v>
      </c>
      <c r="B39" s="169" t="s">
        <v>1035</v>
      </c>
      <c r="C39" s="169" t="s">
        <v>731</v>
      </c>
      <c r="D39" s="165" t="s">
        <v>45</v>
      </c>
      <c r="E39" s="169"/>
      <c r="F39" s="166" t="s">
        <v>1020</v>
      </c>
      <c r="G39" s="166" t="s">
        <v>995</v>
      </c>
      <c r="H39" s="166">
        <v>65</v>
      </c>
      <c r="I39" s="166">
        <f t="shared" si="0"/>
        <v>33.15</v>
      </c>
      <c r="J39" s="166">
        <f t="shared" si="1"/>
        <v>31.492499999999996</v>
      </c>
      <c r="K39" s="166">
        <f t="shared" si="2"/>
        <v>30.547724999999996</v>
      </c>
      <c r="L39" s="166">
        <f t="shared" si="3"/>
        <v>29.325815999999996</v>
      </c>
      <c r="M39" s="169"/>
      <c r="N39" s="166" t="s">
        <v>583</v>
      </c>
      <c r="O39" s="169" t="s">
        <v>583</v>
      </c>
      <c r="P39" s="169" t="s">
        <v>583</v>
      </c>
    </row>
    <row r="40" spans="1:16" x14ac:dyDescent="0.35">
      <c r="A40" s="189" t="s">
        <v>106</v>
      </c>
      <c r="B40" s="169" t="s">
        <v>1036</v>
      </c>
      <c r="C40" s="169" t="s">
        <v>121</v>
      </c>
      <c r="D40" s="165" t="s">
        <v>46</v>
      </c>
      <c r="E40" s="169"/>
      <c r="F40" s="166" t="s">
        <v>946</v>
      </c>
      <c r="G40" s="166" t="s">
        <v>957</v>
      </c>
      <c r="H40" s="166">
        <v>63</v>
      </c>
      <c r="I40" s="166">
        <f t="shared" si="0"/>
        <v>32.130000000000003</v>
      </c>
      <c r="J40" s="166">
        <f t="shared" si="1"/>
        <v>30.523500000000002</v>
      </c>
      <c r="K40" s="166">
        <f t="shared" si="2"/>
        <v>29.607795000000003</v>
      </c>
      <c r="L40" s="166">
        <f t="shared" si="3"/>
        <v>28.423483200000003</v>
      </c>
      <c r="M40" s="169"/>
      <c r="N40" s="166" t="s">
        <v>206</v>
      </c>
      <c r="O40" s="169" t="s">
        <v>207</v>
      </c>
      <c r="P40" s="169">
        <v>70</v>
      </c>
    </row>
    <row r="41" spans="1:16" x14ac:dyDescent="0.35">
      <c r="A41" s="189" t="s">
        <v>106</v>
      </c>
      <c r="B41" s="169" t="s">
        <v>1037</v>
      </c>
      <c r="C41" s="169" t="s">
        <v>121</v>
      </c>
      <c r="D41" s="165" t="s">
        <v>46</v>
      </c>
      <c r="E41" s="169"/>
      <c r="F41" s="166" t="s">
        <v>1020</v>
      </c>
      <c r="G41" s="166" t="s">
        <v>995</v>
      </c>
      <c r="H41" s="166">
        <v>65</v>
      </c>
      <c r="I41" s="166">
        <f t="shared" si="0"/>
        <v>33.15</v>
      </c>
      <c r="J41" s="166">
        <f t="shared" si="1"/>
        <v>31.492499999999996</v>
      </c>
      <c r="K41" s="166">
        <f t="shared" si="2"/>
        <v>30.547724999999996</v>
      </c>
      <c r="L41" s="166">
        <f t="shared" si="3"/>
        <v>29.325815999999996</v>
      </c>
      <c r="M41" s="169"/>
      <c r="N41" s="166" t="s">
        <v>583</v>
      </c>
      <c r="O41" s="169" t="s">
        <v>583</v>
      </c>
      <c r="P41" s="169" t="s">
        <v>583</v>
      </c>
    </row>
    <row r="42" spans="1:16" x14ac:dyDescent="0.35">
      <c r="A42" s="189" t="s">
        <v>106</v>
      </c>
      <c r="B42" s="169" t="s">
        <v>1038</v>
      </c>
      <c r="C42" s="169" t="s">
        <v>70</v>
      </c>
      <c r="D42" s="165" t="s">
        <v>38</v>
      </c>
      <c r="E42" s="169"/>
      <c r="F42" s="166" t="s">
        <v>946</v>
      </c>
      <c r="G42" s="166" t="s">
        <v>957</v>
      </c>
      <c r="H42" s="166">
        <v>81</v>
      </c>
      <c r="I42" s="166">
        <f t="shared" si="0"/>
        <v>41.31</v>
      </c>
      <c r="J42" s="166">
        <f t="shared" si="1"/>
        <v>39.244500000000002</v>
      </c>
      <c r="K42" s="166">
        <f t="shared" si="2"/>
        <v>38.067165000000003</v>
      </c>
      <c r="L42" s="166">
        <f t="shared" si="3"/>
        <v>36.544478400000003</v>
      </c>
      <c r="M42" s="169"/>
      <c r="N42" s="166" t="s">
        <v>207</v>
      </c>
      <c r="O42" s="169" t="s">
        <v>207</v>
      </c>
      <c r="P42" s="169">
        <v>70</v>
      </c>
    </row>
    <row r="43" spans="1:16" x14ac:dyDescent="0.35">
      <c r="A43" s="189" t="s">
        <v>106</v>
      </c>
      <c r="B43" s="169" t="s">
        <v>1039</v>
      </c>
      <c r="C43" s="169" t="s">
        <v>70</v>
      </c>
      <c r="D43" s="165" t="s">
        <v>38</v>
      </c>
      <c r="E43" s="169"/>
      <c r="F43" s="166" t="s">
        <v>1020</v>
      </c>
      <c r="G43" s="166" t="s">
        <v>995</v>
      </c>
      <c r="H43" s="166">
        <v>83</v>
      </c>
      <c r="I43" s="166">
        <f t="shared" si="0"/>
        <v>42.33</v>
      </c>
      <c r="J43" s="166">
        <f t="shared" si="1"/>
        <v>40.213499999999996</v>
      </c>
      <c r="K43" s="166">
        <f t="shared" si="2"/>
        <v>39.007094999999993</v>
      </c>
      <c r="L43" s="166">
        <f t="shared" si="3"/>
        <v>37.446811199999992</v>
      </c>
      <c r="M43" s="169"/>
      <c r="N43" s="166" t="s">
        <v>583</v>
      </c>
      <c r="O43" s="169" t="s">
        <v>583</v>
      </c>
      <c r="P43" s="169" t="s">
        <v>583</v>
      </c>
    </row>
    <row r="44" spans="1:16" x14ac:dyDescent="0.35">
      <c r="A44" s="196" t="s">
        <v>106</v>
      </c>
      <c r="B44" s="186" t="s">
        <v>1040</v>
      </c>
      <c r="C44" s="186" t="s">
        <v>70</v>
      </c>
      <c r="D44" s="187" t="s">
        <v>33</v>
      </c>
      <c r="E44" s="186"/>
      <c r="F44" s="188" t="s">
        <v>946</v>
      </c>
      <c r="G44" s="188" t="s">
        <v>957</v>
      </c>
      <c r="H44" s="188">
        <v>64</v>
      </c>
      <c r="I44" s="188">
        <f>VLOOKUP(B11,[1]Konditionen!$A$172:$J$188,2,FALSE)</f>
        <v>31.827301587301584</v>
      </c>
      <c r="J44" s="188">
        <f t="shared" si="1"/>
        <v>30.235936507936504</v>
      </c>
      <c r="K44" s="188">
        <f t="shared" si="2"/>
        <v>29.328858412698409</v>
      </c>
      <c r="L44" s="188">
        <f t="shared" si="3"/>
        <v>28.155704076190471</v>
      </c>
      <c r="M44" s="169"/>
      <c r="N44" s="166" t="s">
        <v>207</v>
      </c>
      <c r="O44" s="169" t="s">
        <v>207</v>
      </c>
      <c r="P44" s="169">
        <v>70</v>
      </c>
    </row>
    <row r="45" spans="1:16" x14ac:dyDescent="0.35">
      <c r="A45" s="189" t="s">
        <v>106</v>
      </c>
      <c r="B45" s="169" t="s">
        <v>1041</v>
      </c>
      <c r="C45" s="169" t="s">
        <v>70</v>
      </c>
      <c r="D45" s="165" t="s">
        <v>33</v>
      </c>
      <c r="E45" s="169"/>
      <c r="F45" s="166" t="s">
        <v>1020</v>
      </c>
      <c r="G45" s="166" t="s">
        <v>995</v>
      </c>
      <c r="H45" s="166">
        <v>67</v>
      </c>
      <c r="I45" s="166">
        <f t="shared" si="0"/>
        <v>34.17</v>
      </c>
      <c r="J45" s="166">
        <f t="shared" si="1"/>
        <v>32.461500000000001</v>
      </c>
      <c r="K45" s="166">
        <f t="shared" si="2"/>
        <v>31.487655</v>
      </c>
      <c r="L45" s="166">
        <f t="shared" si="3"/>
        <v>30.2281488</v>
      </c>
      <c r="M45" s="169"/>
      <c r="N45" s="166" t="s">
        <v>583</v>
      </c>
      <c r="O45" s="169" t="s">
        <v>583</v>
      </c>
      <c r="P45" s="169" t="s">
        <v>583</v>
      </c>
    </row>
    <row r="46" spans="1:16" x14ac:dyDescent="0.35">
      <c r="A46" s="189" t="s">
        <v>106</v>
      </c>
      <c r="B46" s="169" t="s">
        <v>1042</v>
      </c>
      <c r="C46" s="169" t="s">
        <v>70</v>
      </c>
      <c r="D46" s="165" t="s">
        <v>53</v>
      </c>
      <c r="E46" s="169" t="s">
        <v>92</v>
      </c>
      <c r="F46" s="166" t="s">
        <v>946</v>
      </c>
      <c r="G46" s="166" t="s">
        <v>957</v>
      </c>
      <c r="H46" s="166">
        <v>74</v>
      </c>
      <c r="I46" s="166">
        <f t="shared" si="0"/>
        <v>37.74</v>
      </c>
      <c r="J46" s="166">
        <f t="shared" si="1"/>
        <v>35.853000000000002</v>
      </c>
      <c r="K46" s="166">
        <f t="shared" si="2"/>
        <v>34.777410000000003</v>
      </c>
      <c r="L46" s="166">
        <f t="shared" si="3"/>
        <v>33.386313600000001</v>
      </c>
      <c r="M46" s="169"/>
      <c r="N46" s="166" t="s">
        <v>207</v>
      </c>
      <c r="O46" s="169" t="s">
        <v>207</v>
      </c>
      <c r="P46" s="169">
        <v>71</v>
      </c>
    </row>
    <row r="47" spans="1:16" x14ac:dyDescent="0.35">
      <c r="A47" s="189" t="s">
        <v>106</v>
      </c>
      <c r="B47" s="169" t="s">
        <v>1043</v>
      </c>
      <c r="C47" s="169" t="s">
        <v>70</v>
      </c>
      <c r="D47" s="165" t="s">
        <v>53</v>
      </c>
      <c r="E47" s="169" t="s">
        <v>92</v>
      </c>
      <c r="F47" s="166" t="s">
        <v>1020</v>
      </c>
      <c r="G47" s="166" t="s">
        <v>995</v>
      </c>
      <c r="H47" s="166">
        <v>76</v>
      </c>
      <c r="I47" s="166">
        <f t="shared" si="0"/>
        <v>38.76</v>
      </c>
      <c r="J47" s="166">
        <f t="shared" si="1"/>
        <v>36.821999999999996</v>
      </c>
      <c r="K47" s="166">
        <f t="shared" si="2"/>
        <v>35.717339999999993</v>
      </c>
      <c r="L47" s="166">
        <f t="shared" si="3"/>
        <v>34.28864639999999</v>
      </c>
      <c r="M47" s="169"/>
      <c r="N47" s="166" t="s">
        <v>583</v>
      </c>
      <c r="O47" s="169" t="s">
        <v>583</v>
      </c>
      <c r="P47" s="169" t="s">
        <v>583</v>
      </c>
    </row>
    <row r="48" spans="1:16" x14ac:dyDescent="0.35">
      <c r="A48" s="189" t="s">
        <v>106</v>
      </c>
      <c r="B48" s="169" t="s">
        <v>1044</v>
      </c>
      <c r="C48" s="169" t="s">
        <v>122</v>
      </c>
      <c r="D48" s="165" t="s">
        <v>71</v>
      </c>
      <c r="E48" s="169"/>
      <c r="F48" s="166" t="s">
        <v>946</v>
      </c>
      <c r="G48" s="166" t="s">
        <v>957</v>
      </c>
      <c r="H48" s="166">
        <v>82</v>
      </c>
      <c r="I48" s="166">
        <f t="shared" si="0"/>
        <v>41.82</v>
      </c>
      <c r="J48" s="166">
        <f t="shared" si="1"/>
        <v>39.728999999999999</v>
      </c>
      <c r="K48" s="166">
        <f t="shared" si="2"/>
        <v>38.537129999999998</v>
      </c>
      <c r="L48" s="166">
        <f t="shared" si="3"/>
        <v>36.995644799999994</v>
      </c>
      <c r="M48" s="169"/>
      <c r="N48" s="166" t="s">
        <v>207</v>
      </c>
      <c r="O48" s="169" t="s">
        <v>207</v>
      </c>
      <c r="P48" s="169">
        <v>70</v>
      </c>
    </row>
    <row r="49" spans="1:16" x14ac:dyDescent="0.35">
      <c r="A49" s="189" t="s">
        <v>106</v>
      </c>
      <c r="B49" s="169" t="s">
        <v>1045</v>
      </c>
      <c r="C49" s="169" t="s">
        <v>122</v>
      </c>
      <c r="D49" s="165" t="s">
        <v>71</v>
      </c>
      <c r="E49" s="169"/>
      <c r="F49" s="166" t="s">
        <v>1020</v>
      </c>
      <c r="G49" s="166" t="s">
        <v>995</v>
      </c>
      <c r="H49" s="166">
        <v>84</v>
      </c>
      <c r="I49" s="166">
        <f t="shared" si="0"/>
        <v>42.84</v>
      </c>
      <c r="J49" s="166">
        <f t="shared" si="1"/>
        <v>40.698</v>
      </c>
      <c r="K49" s="166">
        <f t="shared" si="2"/>
        <v>39.477060000000002</v>
      </c>
      <c r="L49" s="166">
        <f t="shared" si="3"/>
        <v>37.897977599999997</v>
      </c>
      <c r="M49" s="169"/>
      <c r="N49" s="166" t="s">
        <v>583</v>
      </c>
      <c r="O49" s="169" t="s">
        <v>583</v>
      </c>
      <c r="P49" s="169" t="s">
        <v>583</v>
      </c>
    </row>
    <row r="50" spans="1:16" x14ac:dyDescent="0.35">
      <c r="A50" s="189" t="s">
        <v>106</v>
      </c>
      <c r="B50" s="169" t="s">
        <v>1046</v>
      </c>
      <c r="C50" s="169" t="s">
        <v>122</v>
      </c>
      <c r="D50" s="165" t="s">
        <v>53</v>
      </c>
      <c r="E50" s="169"/>
      <c r="F50" s="166" t="s">
        <v>946</v>
      </c>
      <c r="G50" s="166" t="s">
        <v>957</v>
      </c>
      <c r="H50" s="166">
        <v>71</v>
      </c>
      <c r="I50" s="166">
        <f t="shared" si="0"/>
        <v>36.21</v>
      </c>
      <c r="J50" s="166">
        <f t="shared" si="1"/>
        <v>34.399499999999996</v>
      </c>
      <c r="K50" s="166">
        <f t="shared" si="2"/>
        <v>33.367514999999997</v>
      </c>
      <c r="L50" s="166">
        <f t="shared" si="3"/>
        <v>32.032814399999999</v>
      </c>
      <c r="M50" s="169"/>
      <c r="N50" s="166" t="s">
        <v>207</v>
      </c>
      <c r="O50" s="169" t="s">
        <v>207</v>
      </c>
      <c r="P50" s="169">
        <v>70</v>
      </c>
    </row>
    <row r="51" spans="1:16" x14ac:dyDescent="0.35">
      <c r="A51" s="189" t="s">
        <v>106</v>
      </c>
      <c r="B51" s="169" t="s">
        <v>1047</v>
      </c>
      <c r="C51" s="169" t="s">
        <v>122</v>
      </c>
      <c r="D51" s="165" t="s">
        <v>53</v>
      </c>
      <c r="E51" s="169"/>
      <c r="F51" s="166" t="s">
        <v>1020</v>
      </c>
      <c r="G51" s="166" t="s">
        <v>995</v>
      </c>
      <c r="H51" s="166">
        <v>74</v>
      </c>
      <c r="I51" s="166">
        <f t="shared" si="0"/>
        <v>37.74</v>
      </c>
      <c r="J51" s="166">
        <f t="shared" si="1"/>
        <v>35.853000000000002</v>
      </c>
      <c r="K51" s="166">
        <f t="shared" si="2"/>
        <v>34.777410000000003</v>
      </c>
      <c r="L51" s="166">
        <f t="shared" si="3"/>
        <v>33.386313600000001</v>
      </c>
      <c r="M51" s="169"/>
      <c r="N51" s="166" t="s">
        <v>583</v>
      </c>
      <c r="O51" s="169" t="s">
        <v>583</v>
      </c>
      <c r="P51" s="169" t="s">
        <v>583</v>
      </c>
    </row>
    <row r="52" spans="1:16" x14ac:dyDescent="0.35">
      <c r="A52" s="189" t="s">
        <v>106</v>
      </c>
      <c r="B52" s="169" t="s">
        <v>1048</v>
      </c>
      <c r="C52" s="169" t="s">
        <v>739</v>
      </c>
      <c r="D52" s="165" t="s">
        <v>47</v>
      </c>
      <c r="E52" s="169"/>
      <c r="F52" s="166" t="s">
        <v>946</v>
      </c>
      <c r="G52" s="166" t="s">
        <v>957</v>
      </c>
      <c r="H52" s="166">
        <v>77</v>
      </c>
      <c r="I52" s="166">
        <f t="shared" si="0"/>
        <v>39.270000000000003</v>
      </c>
      <c r="J52" s="166">
        <f t="shared" si="1"/>
        <v>37.3065</v>
      </c>
      <c r="K52" s="166">
        <f t="shared" si="2"/>
        <v>36.187305000000002</v>
      </c>
      <c r="L52" s="166">
        <f t="shared" si="3"/>
        <v>34.739812800000003</v>
      </c>
      <c r="M52" s="169"/>
      <c r="N52" s="166" t="s">
        <v>206</v>
      </c>
      <c r="O52" s="169" t="s">
        <v>207</v>
      </c>
      <c r="P52" s="169">
        <v>70</v>
      </c>
    </row>
    <row r="53" spans="1:16" x14ac:dyDescent="0.35">
      <c r="A53" s="189" t="s">
        <v>106</v>
      </c>
      <c r="B53" s="169" t="s">
        <v>1049</v>
      </c>
      <c r="C53" s="169" t="s">
        <v>739</v>
      </c>
      <c r="D53" s="165" t="s">
        <v>47</v>
      </c>
      <c r="E53" s="169"/>
      <c r="F53" s="166" t="s">
        <v>1020</v>
      </c>
      <c r="G53" s="166" t="s">
        <v>995</v>
      </c>
      <c r="H53" s="166">
        <v>80</v>
      </c>
      <c r="I53" s="166">
        <f t="shared" si="0"/>
        <v>40.799999999999997</v>
      </c>
      <c r="J53" s="166">
        <f t="shared" si="1"/>
        <v>38.76</v>
      </c>
      <c r="K53" s="166">
        <f t="shared" si="2"/>
        <v>37.597199999999994</v>
      </c>
      <c r="L53" s="166">
        <f t="shared" si="3"/>
        <v>36.09331199999999</v>
      </c>
      <c r="M53" s="169"/>
      <c r="N53" s="166" t="s">
        <v>583</v>
      </c>
      <c r="O53" s="169" t="s">
        <v>583</v>
      </c>
      <c r="P53" s="169" t="s">
        <v>583</v>
      </c>
    </row>
    <row r="54" spans="1:16" x14ac:dyDescent="0.35">
      <c r="A54" s="189" t="s">
        <v>106</v>
      </c>
      <c r="B54" s="169" t="s">
        <v>1050</v>
      </c>
      <c r="C54" s="169" t="s">
        <v>741</v>
      </c>
      <c r="D54" s="165" t="s">
        <v>743</v>
      </c>
      <c r="E54" s="169"/>
      <c r="F54" s="166" t="s">
        <v>946</v>
      </c>
      <c r="G54" s="166" t="s">
        <v>957</v>
      </c>
      <c r="H54" s="166">
        <v>84</v>
      </c>
      <c r="I54" s="166">
        <f t="shared" si="0"/>
        <v>42.84</v>
      </c>
      <c r="J54" s="166">
        <f t="shared" si="1"/>
        <v>40.698</v>
      </c>
      <c r="K54" s="166">
        <f t="shared" si="2"/>
        <v>39.477060000000002</v>
      </c>
      <c r="L54" s="166">
        <f t="shared" si="3"/>
        <v>37.897977599999997</v>
      </c>
      <c r="M54" s="169"/>
      <c r="N54" s="166" t="s">
        <v>207</v>
      </c>
      <c r="O54" s="169" t="s">
        <v>207</v>
      </c>
      <c r="P54" s="169">
        <v>70</v>
      </c>
    </row>
    <row r="55" spans="1:16" x14ac:dyDescent="0.35">
      <c r="A55" s="189" t="s">
        <v>106</v>
      </c>
      <c r="B55" s="169" t="s">
        <v>1051</v>
      </c>
      <c r="C55" s="169" t="s">
        <v>741</v>
      </c>
      <c r="D55" s="165" t="s">
        <v>743</v>
      </c>
      <c r="E55" s="169"/>
      <c r="F55" s="166" t="s">
        <v>1020</v>
      </c>
      <c r="G55" s="166" t="s">
        <v>995</v>
      </c>
      <c r="H55" s="166">
        <v>87</v>
      </c>
      <c r="I55" s="166">
        <f t="shared" si="0"/>
        <v>44.37</v>
      </c>
      <c r="J55" s="166">
        <f t="shared" si="1"/>
        <v>42.151499999999999</v>
      </c>
      <c r="K55" s="166">
        <f t="shared" si="2"/>
        <v>40.886955</v>
      </c>
      <c r="L55" s="166">
        <f t="shared" si="3"/>
        <v>39.251476799999999</v>
      </c>
      <c r="M55" s="169"/>
      <c r="N55" s="166" t="s">
        <v>583</v>
      </c>
      <c r="O55" s="169" t="s">
        <v>583</v>
      </c>
      <c r="P55" s="169" t="s">
        <v>583</v>
      </c>
    </row>
    <row r="56" spans="1:16" x14ac:dyDescent="0.35">
      <c r="A56" s="189" t="s">
        <v>106</v>
      </c>
      <c r="B56" s="169" t="s">
        <v>1052</v>
      </c>
      <c r="C56" s="169" t="s">
        <v>741</v>
      </c>
      <c r="D56" s="165" t="s">
        <v>48</v>
      </c>
      <c r="E56" s="169"/>
      <c r="F56" s="166" t="s">
        <v>946</v>
      </c>
      <c r="G56" s="166" t="s">
        <v>957</v>
      </c>
      <c r="H56" s="166">
        <v>76</v>
      </c>
      <c r="I56" s="166">
        <f t="shared" si="0"/>
        <v>38.76</v>
      </c>
      <c r="J56" s="166">
        <f t="shared" si="1"/>
        <v>36.821999999999996</v>
      </c>
      <c r="K56" s="166">
        <f t="shared" si="2"/>
        <v>35.717339999999993</v>
      </c>
      <c r="L56" s="166">
        <f t="shared" si="3"/>
        <v>34.28864639999999</v>
      </c>
      <c r="M56" s="169"/>
      <c r="N56" s="166" t="s">
        <v>207</v>
      </c>
      <c r="O56" s="169" t="s">
        <v>207</v>
      </c>
      <c r="P56" s="169">
        <v>70</v>
      </c>
    </row>
    <row r="57" spans="1:16" x14ac:dyDescent="0.35">
      <c r="A57" s="189" t="s">
        <v>106</v>
      </c>
      <c r="B57" s="169" t="s">
        <v>1053</v>
      </c>
      <c r="C57" s="169" t="s">
        <v>741</v>
      </c>
      <c r="D57" s="165" t="s">
        <v>48</v>
      </c>
      <c r="E57" s="169"/>
      <c r="F57" s="166" t="s">
        <v>1020</v>
      </c>
      <c r="G57" s="166" t="s">
        <v>995</v>
      </c>
      <c r="H57" s="166">
        <v>79</v>
      </c>
      <c r="I57" s="166">
        <f t="shared" si="0"/>
        <v>40.29</v>
      </c>
      <c r="J57" s="166">
        <f t="shared" si="1"/>
        <v>38.275499999999994</v>
      </c>
      <c r="K57" s="166">
        <f t="shared" si="2"/>
        <v>37.127234999999992</v>
      </c>
      <c r="L57" s="166">
        <f t="shared" si="3"/>
        <v>35.642145599999992</v>
      </c>
      <c r="M57" s="169"/>
      <c r="N57" s="166" t="s">
        <v>583</v>
      </c>
      <c r="O57" s="169" t="s">
        <v>583</v>
      </c>
      <c r="P57" s="169" t="s">
        <v>583</v>
      </c>
    </row>
    <row r="58" spans="1:16" x14ac:dyDescent="0.35">
      <c r="A58" s="189" t="s">
        <v>106</v>
      </c>
      <c r="B58" s="169" t="s">
        <v>1054</v>
      </c>
      <c r="C58" s="169" t="s">
        <v>123</v>
      </c>
      <c r="D58" s="165" t="s">
        <v>720</v>
      </c>
      <c r="E58" s="169"/>
      <c r="F58" s="166" t="s">
        <v>946</v>
      </c>
      <c r="G58" s="166" t="s">
        <v>957</v>
      </c>
      <c r="H58" s="166">
        <v>79</v>
      </c>
      <c r="I58" s="166">
        <f t="shared" si="0"/>
        <v>40.29</v>
      </c>
      <c r="J58" s="166">
        <f t="shared" si="1"/>
        <v>38.275499999999994</v>
      </c>
      <c r="K58" s="166">
        <f t="shared" si="2"/>
        <v>37.127234999999992</v>
      </c>
      <c r="L58" s="166">
        <f t="shared" si="3"/>
        <v>35.642145599999992</v>
      </c>
      <c r="M58" s="169"/>
      <c r="N58" s="166" t="s">
        <v>207</v>
      </c>
      <c r="O58" s="169" t="s">
        <v>207</v>
      </c>
      <c r="P58" s="169">
        <v>70</v>
      </c>
    </row>
    <row r="59" spans="1:16" x14ac:dyDescent="0.35">
      <c r="A59" s="189" t="s">
        <v>106</v>
      </c>
      <c r="B59" s="169" t="s">
        <v>1055</v>
      </c>
      <c r="C59" s="169" t="s">
        <v>123</v>
      </c>
      <c r="D59" s="165" t="s">
        <v>720</v>
      </c>
      <c r="E59" s="169"/>
      <c r="F59" s="166" t="s">
        <v>1020</v>
      </c>
      <c r="G59" s="166" t="s">
        <v>995</v>
      </c>
      <c r="H59" s="166">
        <v>81</v>
      </c>
      <c r="I59" s="166">
        <f t="shared" si="0"/>
        <v>41.31</v>
      </c>
      <c r="J59" s="166">
        <f t="shared" si="1"/>
        <v>39.244500000000002</v>
      </c>
      <c r="K59" s="166">
        <f t="shared" si="2"/>
        <v>38.067165000000003</v>
      </c>
      <c r="L59" s="166">
        <f t="shared" si="3"/>
        <v>36.544478400000003</v>
      </c>
      <c r="M59" s="169"/>
      <c r="N59" s="166" t="s">
        <v>583</v>
      </c>
      <c r="O59" s="169" t="s">
        <v>583</v>
      </c>
      <c r="P59" s="169" t="s">
        <v>583</v>
      </c>
    </row>
    <row r="60" spans="1:16" x14ac:dyDescent="0.35">
      <c r="A60" s="189" t="s">
        <v>106</v>
      </c>
      <c r="B60" s="169" t="s">
        <v>1056</v>
      </c>
      <c r="C60" s="169" t="s">
        <v>123</v>
      </c>
      <c r="D60" s="165" t="s">
        <v>35</v>
      </c>
      <c r="E60" s="169"/>
      <c r="F60" s="166" t="s">
        <v>946</v>
      </c>
      <c r="G60" s="166" t="s">
        <v>957</v>
      </c>
      <c r="H60" s="166">
        <v>76</v>
      </c>
      <c r="I60" s="166">
        <f t="shared" si="0"/>
        <v>38.76</v>
      </c>
      <c r="J60" s="166">
        <f t="shared" si="1"/>
        <v>36.821999999999996</v>
      </c>
      <c r="K60" s="166">
        <f t="shared" si="2"/>
        <v>35.717339999999993</v>
      </c>
      <c r="L60" s="166">
        <f t="shared" si="3"/>
        <v>34.28864639999999</v>
      </c>
      <c r="M60" s="169"/>
      <c r="N60" s="166" t="s">
        <v>207</v>
      </c>
      <c r="O60" s="169" t="s">
        <v>207</v>
      </c>
      <c r="P60" s="169">
        <v>70</v>
      </c>
    </row>
    <row r="61" spans="1:16" x14ac:dyDescent="0.35">
      <c r="A61" s="189" t="s">
        <v>106</v>
      </c>
      <c r="B61" s="169" t="s">
        <v>1057</v>
      </c>
      <c r="C61" s="169" t="s">
        <v>123</v>
      </c>
      <c r="D61" s="165" t="s">
        <v>35</v>
      </c>
      <c r="E61" s="169"/>
      <c r="F61" s="166" t="s">
        <v>1020</v>
      </c>
      <c r="G61" s="166" t="s">
        <v>995</v>
      </c>
      <c r="H61" s="166">
        <v>79</v>
      </c>
      <c r="I61" s="166">
        <f t="shared" si="0"/>
        <v>40.29</v>
      </c>
      <c r="J61" s="166">
        <f t="shared" si="1"/>
        <v>38.275499999999994</v>
      </c>
      <c r="K61" s="166">
        <f t="shared" si="2"/>
        <v>37.127234999999992</v>
      </c>
      <c r="L61" s="166">
        <f t="shared" si="3"/>
        <v>35.642145599999992</v>
      </c>
      <c r="M61" s="169"/>
      <c r="N61" s="166" t="s">
        <v>583</v>
      </c>
      <c r="O61" s="169" t="s">
        <v>583</v>
      </c>
      <c r="P61" s="169" t="s">
        <v>583</v>
      </c>
    </row>
    <row r="62" spans="1:16" x14ac:dyDescent="0.35">
      <c r="A62" s="189" t="s">
        <v>106</v>
      </c>
      <c r="B62" s="169" t="s">
        <v>1058</v>
      </c>
      <c r="C62" s="169" t="s">
        <v>123</v>
      </c>
      <c r="D62" s="165" t="s">
        <v>94</v>
      </c>
      <c r="E62" s="169" t="s">
        <v>92</v>
      </c>
      <c r="F62" s="166" t="s">
        <v>946</v>
      </c>
      <c r="G62" s="166" t="s">
        <v>957</v>
      </c>
      <c r="H62" s="166">
        <v>77</v>
      </c>
      <c r="I62" s="166">
        <f t="shared" si="0"/>
        <v>39.270000000000003</v>
      </c>
      <c r="J62" s="166">
        <f t="shared" si="1"/>
        <v>37.3065</v>
      </c>
      <c r="K62" s="166">
        <f t="shared" si="2"/>
        <v>36.187305000000002</v>
      </c>
      <c r="L62" s="166">
        <f t="shared" si="3"/>
        <v>34.739812800000003</v>
      </c>
      <c r="M62" s="169"/>
      <c r="N62" s="166" t="s">
        <v>207</v>
      </c>
      <c r="O62" s="169" t="s">
        <v>207</v>
      </c>
      <c r="P62" s="169">
        <v>70</v>
      </c>
    </row>
    <row r="63" spans="1:16" x14ac:dyDescent="0.35">
      <c r="A63" s="189" t="s">
        <v>106</v>
      </c>
      <c r="B63" s="169" t="s">
        <v>1059</v>
      </c>
      <c r="C63" s="169" t="s">
        <v>123</v>
      </c>
      <c r="D63" s="165" t="s">
        <v>94</v>
      </c>
      <c r="E63" s="169" t="s">
        <v>92</v>
      </c>
      <c r="F63" s="166" t="s">
        <v>1020</v>
      </c>
      <c r="G63" s="166" t="s">
        <v>995</v>
      </c>
      <c r="H63" s="166">
        <v>80</v>
      </c>
      <c r="I63" s="166">
        <f t="shared" si="0"/>
        <v>40.799999999999997</v>
      </c>
      <c r="J63" s="166">
        <f t="shared" si="1"/>
        <v>38.76</v>
      </c>
      <c r="K63" s="166">
        <f t="shared" si="2"/>
        <v>37.597199999999994</v>
      </c>
      <c r="L63" s="166">
        <f t="shared" si="3"/>
        <v>36.09331199999999</v>
      </c>
      <c r="M63" s="169"/>
      <c r="N63" s="166" t="s">
        <v>583</v>
      </c>
      <c r="O63" s="169" t="s">
        <v>583</v>
      </c>
      <c r="P63" s="169" t="s">
        <v>583</v>
      </c>
    </row>
    <row r="64" spans="1:16" x14ac:dyDescent="0.35">
      <c r="A64" s="189" t="s">
        <v>106</v>
      </c>
      <c r="B64" s="169" t="s">
        <v>1060</v>
      </c>
      <c r="C64" s="169" t="s">
        <v>72</v>
      </c>
      <c r="D64" s="165" t="s">
        <v>40</v>
      </c>
      <c r="E64" s="169"/>
      <c r="F64" s="166" t="s">
        <v>946</v>
      </c>
      <c r="G64" s="166" t="s">
        <v>957</v>
      </c>
      <c r="H64" s="166">
        <v>79</v>
      </c>
      <c r="I64" s="166">
        <f t="shared" si="0"/>
        <v>40.29</v>
      </c>
      <c r="J64" s="166">
        <f t="shared" si="1"/>
        <v>38.275499999999994</v>
      </c>
      <c r="K64" s="166">
        <f t="shared" si="2"/>
        <v>37.127234999999992</v>
      </c>
      <c r="L64" s="166">
        <f t="shared" si="3"/>
        <v>35.642145599999992</v>
      </c>
      <c r="M64" s="169"/>
      <c r="N64" s="166" t="s">
        <v>207</v>
      </c>
      <c r="O64" s="169" t="s">
        <v>207</v>
      </c>
      <c r="P64" s="169">
        <v>71</v>
      </c>
    </row>
    <row r="65" spans="1:16" x14ac:dyDescent="0.35">
      <c r="A65" s="189" t="s">
        <v>106</v>
      </c>
      <c r="B65" s="169" t="s">
        <v>1061</v>
      </c>
      <c r="C65" s="169" t="s">
        <v>72</v>
      </c>
      <c r="D65" s="165" t="s">
        <v>40</v>
      </c>
      <c r="E65" s="169"/>
      <c r="F65" s="166" t="s">
        <v>1020</v>
      </c>
      <c r="G65" s="166" t="s">
        <v>995</v>
      </c>
      <c r="H65" s="166">
        <v>81</v>
      </c>
      <c r="I65" s="166">
        <f t="shared" si="0"/>
        <v>41.31</v>
      </c>
      <c r="J65" s="166">
        <f t="shared" si="1"/>
        <v>39.244500000000002</v>
      </c>
      <c r="K65" s="166">
        <f t="shared" si="2"/>
        <v>38.067165000000003</v>
      </c>
      <c r="L65" s="166">
        <f t="shared" si="3"/>
        <v>36.544478400000003</v>
      </c>
      <c r="M65" s="169"/>
      <c r="N65" s="166" t="s">
        <v>583</v>
      </c>
      <c r="O65" s="169" t="s">
        <v>583</v>
      </c>
      <c r="P65" s="169" t="s">
        <v>583</v>
      </c>
    </row>
    <row r="66" spans="1:16" x14ac:dyDescent="0.35">
      <c r="A66" s="189" t="s">
        <v>106</v>
      </c>
      <c r="B66" s="169" t="s">
        <v>1062</v>
      </c>
      <c r="C66" s="169" t="s">
        <v>72</v>
      </c>
      <c r="D66" s="165" t="s">
        <v>34</v>
      </c>
      <c r="E66" s="169"/>
      <c r="F66" s="166" t="s">
        <v>946</v>
      </c>
      <c r="G66" s="166" t="s">
        <v>957</v>
      </c>
      <c r="H66" s="166">
        <v>79</v>
      </c>
      <c r="I66" s="166">
        <f t="shared" si="0"/>
        <v>40.29</v>
      </c>
      <c r="J66" s="166">
        <f t="shared" si="1"/>
        <v>38.275499999999994</v>
      </c>
      <c r="K66" s="166">
        <f t="shared" si="2"/>
        <v>37.127234999999992</v>
      </c>
      <c r="L66" s="166">
        <f t="shared" si="3"/>
        <v>35.642145599999992</v>
      </c>
      <c r="M66" s="169"/>
      <c r="N66" s="166" t="s">
        <v>207</v>
      </c>
      <c r="O66" s="169" t="s">
        <v>207</v>
      </c>
      <c r="P66" s="169">
        <v>71</v>
      </c>
    </row>
    <row r="67" spans="1:16" x14ac:dyDescent="0.35">
      <c r="A67" s="189" t="s">
        <v>106</v>
      </c>
      <c r="B67" s="169" t="s">
        <v>1063</v>
      </c>
      <c r="C67" s="169" t="s">
        <v>72</v>
      </c>
      <c r="D67" s="165" t="s">
        <v>34</v>
      </c>
      <c r="E67" s="169"/>
      <c r="F67" s="166" t="s">
        <v>1020</v>
      </c>
      <c r="G67" s="166" t="s">
        <v>995</v>
      </c>
      <c r="H67" s="166">
        <v>81</v>
      </c>
      <c r="I67" s="166">
        <f t="shared" si="0"/>
        <v>41.31</v>
      </c>
      <c r="J67" s="166">
        <f t="shared" si="1"/>
        <v>39.244500000000002</v>
      </c>
      <c r="K67" s="166">
        <f t="shared" si="2"/>
        <v>38.067165000000003</v>
      </c>
      <c r="L67" s="166">
        <f t="shared" si="3"/>
        <v>36.544478400000003</v>
      </c>
      <c r="M67" s="169"/>
      <c r="N67" s="166" t="s">
        <v>583</v>
      </c>
      <c r="O67" s="169" t="s">
        <v>583</v>
      </c>
      <c r="P67" s="169" t="s">
        <v>583</v>
      </c>
    </row>
    <row r="68" spans="1:16" x14ac:dyDescent="0.35">
      <c r="A68" s="196" t="s">
        <v>106</v>
      </c>
      <c r="B68" s="186" t="s">
        <v>1064</v>
      </c>
      <c r="C68" s="186" t="s">
        <v>72</v>
      </c>
      <c r="D68" s="187" t="s">
        <v>73</v>
      </c>
      <c r="E68" s="186"/>
      <c r="F68" s="188" t="s">
        <v>1065</v>
      </c>
      <c r="G68" s="188"/>
      <c r="H68" s="188">
        <v>83</v>
      </c>
      <c r="I68" s="188">
        <f>VLOOKUP(B11,[1]Konditionen!$A$172:$J$188,3,FALSE)</f>
        <v>39.778518518518524</v>
      </c>
      <c r="J68" s="188">
        <f t="shared" si="1"/>
        <v>37.789592592592598</v>
      </c>
      <c r="K68" s="188">
        <f t="shared" si="2"/>
        <v>36.655904814814818</v>
      </c>
      <c r="L68" s="188">
        <f t="shared" si="3"/>
        <v>35.189668622222221</v>
      </c>
      <c r="M68" s="169"/>
      <c r="N68" s="166" t="s">
        <v>206</v>
      </c>
      <c r="O68" s="169" t="s">
        <v>599</v>
      </c>
      <c r="P68" s="169">
        <v>69</v>
      </c>
    </row>
    <row r="69" spans="1:16" x14ac:dyDescent="0.35">
      <c r="A69" s="189" t="s">
        <v>106</v>
      </c>
      <c r="B69" s="169" t="s">
        <v>1066</v>
      </c>
      <c r="C69" s="169" t="s">
        <v>72</v>
      </c>
      <c r="D69" s="165" t="s">
        <v>64</v>
      </c>
      <c r="E69" s="169" t="s">
        <v>92</v>
      </c>
      <c r="F69" s="166" t="s">
        <v>946</v>
      </c>
      <c r="G69" s="166" t="s">
        <v>957</v>
      </c>
      <c r="H69" s="166">
        <v>93</v>
      </c>
      <c r="I69" s="166">
        <f t="shared" si="0"/>
        <v>47.43</v>
      </c>
      <c r="J69" s="166">
        <f t="shared" si="1"/>
        <v>45.058499999999995</v>
      </c>
      <c r="K69" s="166">
        <f t="shared" si="2"/>
        <v>43.706744999999991</v>
      </c>
      <c r="L69" s="166">
        <f t="shared" si="3"/>
        <v>41.958475199999988</v>
      </c>
      <c r="M69" s="169"/>
      <c r="N69" s="166" t="s">
        <v>207</v>
      </c>
      <c r="O69" s="169" t="s">
        <v>207</v>
      </c>
      <c r="P69" s="169">
        <v>72</v>
      </c>
    </row>
    <row r="70" spans="1:16" x14ac:dyDescent="0.35">
      <c r="A70" s="189" t="s">
        <v>106</v>
      </c>
      <c r="B70" s="169" t="s">
        <v>1067</v>
      </c>
      <c r="C70" s="169" t="s">
        <v>72</v>
      </c>
      <c r="D70" s="165" t="s">
        <v>64</v>
      </c>
      <c r="E70" s="169" t="s">
        <v>92</v>
      </c>
      <c r="F70" s="166" t="s">
        <v>1020</v>
      </c>
      <c r="G70" s="166" t="s">
        <v>995</v>
      </c>
      <c r="H70" s="166">
        <v>95</v>
      </c>
      <c r="I70" s="166">
        <f t="shared" si="0"/>
        <v>48.45</v>
      </c>
      <c r="J70" s="166">
        <f t="shared" si="1"/>
        <v>46.027500000000003</v>
      </c>
      <c r="K70" s="166">
        <f t="shared" si="2"/>
        <v>44.646675000000002</v>
      </c>
      <c r="L70" s="166">
        <f t="shared" si="3"/>
        <v>42.860807999999999</v>
      </c>
      <c r="M70" s="169"/>
      <c r="N70" s="166" t="s">
        <v>583</v>
      </c>
      <c r="O70" s="169" t="s">
        <v>583</v>
      </c>
      <c r="P70" s="169" t="s">
        <v>583</v>
      </c>
    </row>
    <row r="71" spans="1:16" x14ac:dyDescent="0.35">
      <c r="A71" s="189" t="s">
        <v>106</v>
      </c>
      <c r="B71" s="169" t="s">
        <v>1068</v>
      </c>
      <c r="C71" s="169" t="s">
        <v>72</v>
      </c>
      <c r="D71" s="165" t="s">
        <v>54</v>
      </c>
      <c r="E71" s="169" t="s">
        <v>92</v>
      </c>
      <c r="F71" s="166" t="s">
        <v>946</v>
      </c>
      <c r="G71" s="166" t="s">
        <v>957</v>
      </c>
      <c r="H71" s="166">
        <v>88</v>
      </c>
      <c r="I71" s="166">
        <f t="shared" si="0"/>
        <v>44.88</v>
      </c>
      <c r="J71" s="166">
        <f t="shared" si="1"/>
        <v>42.636000000000003</v>
      </c>
      <c r="K71" s="166">
        <f t="shared" si="2"/>
        <v>41.356920000000002</v>
      </c>
      <c r="L71" s="166">
        <f t="shared" si="3"/>
        <v>39.702643200000004</v>
      </c>
      <c r="M71" s="169"/>
      <c r="N71" s="166" t="s">
        <v>207</v>
      </c>
      <c r="O71" s="169" t="s">
        <v>207</v>
      </c>
      <c r="P71" s="169">
        <v>72</v>
      </c>
    </row>
    <row r="72" spans="1:16" x14ac:dyDescent="0.35">
      <c r="A72" s="189" t="s">
        <v>106</v>
      </c>
      <c r="B72" s="169" t="s">
        <v>1069</v>
      </c>
      <c r="C72" s="169" t="s">
        <v>72</v>
      </c>
      <c r="D72" s="165" t="s">
        <v>54</v>
      </c>
      <c r="E72" s="169" t="s">
        <v>92</v>
      </c>
      <c r="F72" s="166" t="s">
        <v>1020</v>
      </c>
      <c r="G72" s="166" t="s">
        <v>995</v>
      </c>
      <c r="H72" s="166">
        <v>90</v>
      </c>
      <c r="I72" s="166">
        <f t="shared" si="0"/>
        <v>45.9</v>
      </c>
      <c r="J72" s="166">
        <f t="shared" si="1"/>
        <v>43.604999999999997</v>
      </c>
      <c r="K72" s="166">
        <f t="shared" si="2"/>
        <v>42.296849999999999</v>
      </c>
      <c r="L72" s="166">
        <f t="shared" si="3"/>
        <v>40.604976000000001</v>
      </c>
      <c r="M72" s="169"/>
      <c r="N72" s="166" t="s">
        <v>583</v>
      </c>
      <c r="O72" s="169" t="s">
        <v>583</v>
      </c>
      <c r="P72" s="169" t="s">
        <v>583</v>
      </c>
    </row>
    <row r="73" spans="1:16" x14ac:dyDescent="0.35">
      <c r="A73" s="189" t="s">
        <v>106</v>
      </c>
      <c r="B73" s="169" t="s">
        <v>1070</v>
      </c>
      <c r="C73" s="169" t="s">
        <v>125</v>
      </c>
      <c r="D73" s="165" t="s">
        <v>55</v>
      </c>
      <c r="E73" s="169"/>
      <c r="F73" s="166" t="s">
        <v>946</v>
      </c>
      <c r="G73" s="166" t="s">
        <v>957</v>
      </c>
      <c r="H73" s="166">
        <v>108</v>
      </c>
      <c r="I73" s="166">
        <f t="shared" si="0"/>
        <v>55.08</v>
      </c>
      <c r="J73" s="166">
        <f t="shared" si="1"/>
        <v>52.325999999999993</v>
      </c>
      <c r="K73" s="166">
        <f t="shared" si="2"/>
        <v>50.756219999999992</v>
      </c>
      <c r="L73" s="166">
        <f t="shared" si="3"/>
        <v>48.725971199999989</v>
      </c>
      <c r="M73" s="169"/>
      <c r="N73" s="166" t="s">
        <v>207</v>
      </c>
      <c r="O73" s="169" t="s">
        <v>207</v>
      </c>
      <c r="P73" s="169">
        <v>71</v>
      </c>
    </row>
    <row r="74" spans="1:16" x14ac:dyDescent="0.35">
      <c r="A74" s="189" t="s">
        <v>106</v>
      </c>
      <c r="B74" s="169" t="s">
        <v>1071</v>
      </c>
      <c r="C74" s="169" t="s">
        <v>125</v>
      </c>
      <c r="D74" s="165" t="s">
        <v>41</v>
      </c>
      <c r="E74" s="169"/>
      <c r="F74" s="166" t="s">
        <v>1065</v>
      </c>
      <c r="G74" s="166"/>
      <c r="H74" s="166">
        <v>112</v>
      </c>
      <c r="I74" s="166">
        <f t="shared" si="0"/>
        <v>57.120000000000005</v>
      </c>
      <c r="J74" s="166">
        <f t="shared" si="1"/>
        <v>54.264000000000003</v>
      </c>
      <c r="K74" s="166">
        <f t="shared" si="2"/>
        <v>52.63608</v>
      </c>
      <c r="L74" s="166">
        <f t="shared" si="3"/>
        <v>50.530636799999996</v>
      </c>
      <c r="M74" s="169"/>
      <c r="N74" s="166" t="s">
        <v>206</v>
      </c>
      <c r="O74" s="169" t="s">
        <v>599</v>
      </c>
      <c r="P74" s="169">
        <v>69</v>
      </c>
    </row>
    <row r="75" spans="1:16" s="3" customFormat="1" ht="14.5" customHeight="1" x14ac:dyDescent="0.25">
      <c r="A75" s="210"/>
      <c r="B75" s="207"/>
      <c r="C75" s="207"/>
      <c r="D75" s="207"/>
      <c r="E75" s="207"/>
      <c r="F75" s="208" t="s">
        <v>127</v>
      </c>
      <c r="G75" s="207"/>
      <c r="H75" s="207"/>
      <c r="I75" s="207"/>
      <c r="J75" s="207"/>
      <c r="K75" s="207"/>
      <c r="L75" s="207"/>
      <c r="M75" s="207"/>
      <c r="N75" s="207"/>
      <c r="O75" s="207"/>
      <c r="P75" s="207"/>
    </row>
    <row r="76" spans="1:16" x14ac:dyDescent="0.35">
      <c r="A76" s="189" t="s">
        <v>106</v>
      </c>
      <c r="B76" s="169" t="s">
        <v>1072</v>
      </c>
      <c r="C76" s="169" t="s">
        <v>756</v>
      </c>
      <c r="D76" s="165" t="s">
        <v>482</v>
      </c>
      <c r="E76" s="169"/>
      <c r="F76" s="166" t="s">
        <v>946</v>
      </c>
      <c r="G76" s="166" t="s">
        <v>957</v>
      </c>
      <c r="H76" s="166">
        <v>82</v>
      </c>
      <c r="I76" s="166">
        <f t="shared" si="0"/>
        <v>41.82</v>
      </c>
      <c r="J76" s="166">
        <f t="shared" si="1"/>
        <v>39.728999999999999</v>
      </c>
      <c r="K76" s="166">
        <f t="shared" si="2"/>
        <v>38.537129999999998</v>
      </c>
      <c r="L76" s="166">
        <f t="shared" si="3"/>
        <v>36.995644799999994</v>
      </c>
      <c r="M76" s="169"/>
      <c r="N76" s="166" t="s">
        <v>206</v>
      </c>
      <c r="O76" s="169" t="s">
        <v>207</v>
      </c>
      <c r="P76" s="169">
        <v>70</v>
      </c>
    </row>
    <row r="77" spans="1:16" x14ac:dyDescent="0.35">
      <c r="A77" s="189" t="s">
        <v>106</v>
      </c>
      <c r="B77" s="169" t="s">
        <v>1073</v>
      </c>
      <c r="C77" s="169" t="s">
        <v>756</v>
      </c>
      <c r="D77" s="165" t="s">
        <v>482</v>
      </c>
      <c r="E77" s="169"/>
      <c r="F77" s="166" t="s">
        <v>1020</v>
      </c>
      <c r="G77" s="166" t="s">
        <v>995</v>
      </c>
      <c r="H77" s="166">
        <v>84</v>
      </c>
      <c r="I77" s="166">
        <f t="shared" si="0"/>
        <v>42.84</v>
      </c>
      <c r="J77" s="166">
        <f t="shared" si="1"/>
        <v>40.698</v>
      </c>
      <c r="K77" s="166">
        <f t="shared" si="2"/>
        <v>39.477060000000002</v>
      </c>
      <c r="L77" s="166">
        <f t="shared" si="3"/>
        <v>37.897977599999997</v>
      </c>
      <c r="M77" s="169"/>
      <c r="N77" s="166" t="s">
        <v>583</v>
      </c>
      <c r="O77" s="169" t="s">
        <v>583</v>
      </c>
      <c r="P77" s="169" t="s">
        <v>583</v>
      </c>
    </row>
    <row r="78" spans="1:16" x14ac:dyDescent="0.35">
      <c r="A78" s="189" t="s">
        <v>106</v>
      </c>
      <c r="B78" s="169" t="s">
        <v>1074</v>
      </c>
      <c r="C78" s="169" t="s">
        <v>756</v>
      </c>
      <c r="D78" s="165" t="s">
        <v>45</v>
      </c>
      <c r="E78" s="169"/>
      <c r="F78" s="166" t="s">
        <v>946</v>
      </c>
      <c r="G78" s="166" t="s">
        <v>957</v>
      </c>
      <c r="H78" s="166">
        <v>75</v>
      </c>
      <c r="I78" s="166">
        <f t="shared" si="0"/>
        <v>38.25</v>
      </c>
      <c r="J78" s="166">
        <f t="shared" si="1"/>
        <v>36.337499999999999</v>
      </c>
      <c r="K78" s="166">
        <f t="shared" si="2"/>
        <v>35.247374999999998</v>
      </c>
      <c r="L78" s="166">
        <f t="shared" si="3"/>
        <v>33.837479999999999</v>
      </c>
      <c r="M78" s="169"/>
      <c r="N78" s="166" t="s">
        <v>206</v>
      </c>
      <c r="O78" s="169" t="s">
        <v>207</v>
      </c>
      <c r="P78" s="169">
        <v>70</v>
      </c>
    </row>
    <row r="79" spans="1:16" x14ac:dyDescent="0.35">
      <c r="A79" s="189" t="s">
        <v>106</v>
      </c>
      <c r="B79" s="169" t="s">
        <v>1075</v>
      </c>
      <c r="C79" s="169" t="s">
        <v>756</v>
      </c>
      <c r="D79" s="165" t="s">
        <v>45</v>
      </c>
      <c r="E79" s="169"/>
      <c r="F79" s="166" t="s">
        <v>1020</v>
      </c>
      <c r="G79" s="166" t="s">
        <v>995</v>
      </c>
      <c r="H79" s="166">
        <v>77</v>
      </c>
      <c r="I79" s="166">
        <f t="shared" si="0"/>
        <v>39.270000000000003</v>
      </c>
      <c r="J79" s="166">
        <f t="shared" si="1"/>
        <v>37.3065</v>
      </c>
      <c r="K79" s="166">
        <f t="shared" si="2"/>
        <v>36.187305000000002</v>
      </c>
      <c r="L79" s="166">
        <f t="shared" si="3"/>
        <v>34.739812800000003</v>
      </c>
      <c r="M79" s="169"/>
      <c r="N79" s="166" t="s">
        <v>583</v>
      </c>
      <c r="O79" s="169" t="s">
        <v>583</v>
      </c>
      <c r="P79" s="169" t="s">
        <v>583</v>
      </c>
    </row>
    <row r="80" spans="1:16" x14ac:dyDescent="0.35">
      <c r="A80" s="189" t="s">
        <v>106</v>
      </c>
      <c r="B80" s="169" t="s">
        <v>1076</v>
      </c>
      <c r="C80" s="169" t="s">
        <v>128</v>
      </c>
      <c r="D80" s="165" t="s">
        <v>38</v>
      </c>
      <c r="E80" s="169"/>
      <c r="F80" s="166" t="s">
        <v>946</v>
      </c>
      <c r="G80" s="166" t="s">
        <v>957</v>
      </c>
      <c r="H80" s="166">
        <v>71</v>
      </c>
      <c r="I80" s="166">
        <f t="shared" si="0"/>
        <v>36.21</v>
      </c>
      <c r="J80" s="166">
        <f t="shared" si="1"/>
        <v>34.399499999999996</v>
      </c>
      <c r="K80" s="166">
        <f t="shared" si="2"/>
        <v>33.367514999999997</v>
      </c>
      <c r="L80" s="166">
        <f t="shared" si="3"/>
        <v>32.032814399999999</v>
      </c>
      <c r="M80" s="169"/>
      <c r="N80" s="166" t="s">
        <v>207</v>
      </c>
      <c r="O80" s="169" t="s">
        <v>207</v>
      </c>
      <c r="P80" s="169">
        <v>70</v>
      </c>
    </row>
    <row r="81" spans="1:16" x14ac:dyDescent="0.35">
      <c r="A81" s="189" t="s">
        <v>106</v>
      </c>
      <c r="B81" s="169" t="s">
        <v>1077</v>
      </c>
      <c r="C81" s="169" t="s">
        <v>128</v>
      </c>
      <c r="D81" s="165" t="s">
        <v>38</v>
      </c>
      <c r="E81" s="169"/>
      <c r="F81" s="166" t="s">
        <v>1020</v>
      </c>
      <c r="G81" s="166" t="s">
        <v>995</v>
      </c>
      <c r="H81" s="166">
        <v>74</v>
      </c>
      <c r="I81" s="166">
        <f t="shared" si="0"/>
        <v>37.74</v>
      </c>
      <c r="J81" s="166">
        <f t="shared" si="1"/>
        <v>35.853000000000002</v>
      </c>
      <c r="K81" s="166">
        <f t="shared" si="2"/>
        <v>34.777410000000003</v>
      </c>
      <c r="L81" s="166">
        <f t="shared" si="3"/>
        <v>33.386313600000001</v>
      </c>
      <c r="M81" s="169"/>
      <c r="N81" s="166" t="s">
        <v>583</v>
      </c>
      <c r="O81" s="169" t="s">
        <v>583</v>
      </c>
      <c r="P81" s="169" t="s">
        <v>583</v>
      </c>
    </row>
    <row r="82" spans="1:16" x14ac:dyDescent="0.35">
      <c r="A82" s="189" t="s">
        <v>106</v>
      </c>
      <c r="B82" s="169" t="s">
        <v>1078</v>
      </c>
      <c r="C82" s="169" t="s">
        <v>128</v>
      </c>
      <c r="D82" s="165" t="s">
        <v>33</v>
      </c>
      <c r="E82" s="169"/>
      <c r="F82" s="166" t="s">
        <v>946</v>
      </c>
      <c r="G82" s="166" t="s">
        <v>957</v>
      </c>
      <c r="H82" s="166">
        <v>69</v>
      </c>
      <c r="I82" s="166">
        <f t="shared" si="0"/>
        <v>35.19</v>
      </c>
      <c r="J82" s="166">
        <f t="shared" si="1"/>
        <v>33.430499999999995</v>
      </c>
      <c r="K82" s="166">
        <f t="shared" si="2"/>
        <v>32.427584999999993</v>
      </c>
      <c r="L82" s="166">
        <f t="shared" si="3"/>
        <v>31.130481599999992</v>
      </c>
      <c r="M82" s="169"/>
      <c r="N82" s="166" t="s">
        <v>207</v>
      </c>
      <c r="O82" s="169" t="s">
        <v>207</v>
      </c>
      <c r="P82" s="169">
        <v>70</v>
      </c>
    </row>
    <row r="83" spans="1:16" x14ac:dyDescent="0.35">
      <c r="A83" s="189" t="s">
        <v>106</v>
      </c>
      <c r="B83" s="169" t="s">
        <v>1079</v>
      </c>
      <c r="C83" s="169" t="s">
        <v>988</v>
      </c>
      <c r="D83" s="165" t="s">
        <v>477</v>
      </c>
      <c r="E83" s="169"/>
      <c r="F83" s="166" t="s">
        <v>1020</v>
      </c>
      <c r="G83" s="166" t="s">
        <v>995</v>
      </c>
      <c r="H83" s="166">
        <v>84</v>
      </c>
      <c r="I83" s="166">
        <f t="shared" si="0"/>
        <v>42.84</v>
      </c>
      <c r="J83" s="166">
        <f t="shared" si="1"/>
        <v>40.698</v>
      </c>
      <c r="K83" s="166">
        <f t="shared" si="2"/>
        <v>39.477060000000002</v>
      </c>
      <c r="L83" s="166">
        <f t="shared" si="3"/>
        <v>37.897977599999997</v>
      </c>
      <c r="M83" s="169"/>
      <c r="N83" s="166" t="s">
        <v>583</v>
      </c>
      <c r="O83" s="169" t="s">
        <v>583</v>
      </c>
      <c r="P83" s="169" t="s">
        <v>583</v>
      </c>
    </row>
    <row r="84" spans="1:16" x14ac:dyDescent="0.35">
      <c r="A84" s="189" t="s">
        <v>106</v>
      </c>
      <c r="B84" s="169" t="s">
        <v>1080</v>
      </c>
      <c r="C84" s="169" t="s">
        <v>129</v>
      </c>
      <c r="D84" s="165" t="s">
        <v>743</v>
      </c>
      <c r="E84" s="169"/>
      <c r="F84" s="166" t="s">
        <v>946</v>
      </c>
      <c r="G84" s="166" t="s">
        <v>957</v>
      </c>
      <c r="H84" s="166">
        <v>82</v>
      </c>
      <c r="I84" s="166">
        <f t="shared" si="0"/>
        <v>41.82</v>
      </c>
      <c r="J84" s="166">
        <f t="shared" si="1"/>
        <v>39.728999999999999</v>
      </c>
      <c r="K84" s="166">
        <f t="shared" si="2"/>
        <v>38.537129999999998</v>
      </c>
      <c r="L84" s="166">
        <f t="shared" si="3"/>
        <v>36.995644799999994</v>
      </c>
      <c r="M84" s="169"/>
      <c r="N84" s="166" t="s">
        <v>207</v>
      </c>
      <c r="O84" s="169" t="s">
        <v>207</v>
      </c>
      <c r="P84" s="169">
        <v>70</v>
      </c>
    </row>
    <row r="85" spans="1:16" x14ac:dyDescent="0.35">
      <c r="A85" s="189" t="s">
        <v>106</v>
      </c>
      <c r="B85" s="169" t="s">
        <v>1081</v>
      </c>
      <c r="C85" s="169" t="s">
        <v>129</v>
      </c>
      <c r="D85" s="165" t="s">
        <v>743</v>
      </c>
      <c r="E85" s="169"/>
      <c r="F85" s="166" t="s">
        <v>1020</v>
      </c>
      <c r="G85" s="166" t="s">
        <v>995</v>
      </c>
      <c r="H85" s="166">
        <v>84</v>
      </c>
      <c r="I85" s="166">
        <f t="shared" si="0"/>
        <v>42.84</v>
      </c>
      <c r="J85" s="166">
        <f t="shared" si="1"/>
        <v>40.698</v>
      </c>
      <c r="K85" s="166">
        <f t="shared" si="2"/>
        <v>39.477060000000002</v>
      </c>
      <c r="L85" s="166">
        <f t="shared" si="3"/>
        <v>37.897977599999997</v>
      </c>
      <c r="M85" s="169"/>
      <c r="N85" s="166" t="s">
        <v>583</v>
      </c>
      <c r="O85" s="169" t="s">
        <v>583</v>
      </c>
      <c r="P85" s="169" t="s">
        <v>583</v>
      </c>
    </row>
    <row r="86" spans="1:16" x14ac:dyDescent="0.35">
      <c r="A86" s="189" t="s">
        <v>106</v>
      </c>
      <c r="B86" s="169" t="s">
        <v>1082</v>
      </c>
      <c r="C86" s="169" t="s">
        <v>129</v>
      </c>
      <c r="D86" s="165" t="s">
        <v>720</v>
      </c>
      <c r="E86" s="169" t="s">
        <v>92</v>
      </c>
      <c r="F86" s="166" t="s">
        <v>946</v>
      </c>
      <c r="G86" s="166" t="s">
        <v>957</v>
      </c>
      <c r="H86" s="166">
        <v>93</v>
      </c>
      <c r="I86" s="166">
        <f t="shared" ref="I86:I152" si="4">H86*(1-$J$3)</f>
        <v>47.43</v>
      </c>
      <c r="J86" s="166">
        <f t="shared" ref="J86:J152" si="5">I86*(1-$J$8)</f>
        <v>45.058499999999995</v>
      </c>
      <c r="K86" s="166">
        <f t="shared" ref="K86:K152" si="6">J86*(1-$J$9)</f>
        <v>43.706744999999991</v>
      </c>
      <c r="L86" s="166">
        <f t="shared" ref="L86:L152" si="7">K86*(1-$J$10)</f>
        <v>41.958475199999988</v>
      </c>
      <c r="M86" s="169"/>
      <c r="N86" s="166" t="s">
        <v>207</v>
      </c>
      <c r="O86" s="169" t="s">
        <v>207</v>
      </c>
      <c r="P86" s="169">
        <v>71</v>
      </c>
    </row>
    <row r="87" spans="1:16" x14ac:dyDescent="0.35">
      <c r="A87" s="189" t="s">
        <v>106</v>
      </c>
      <c r="B87" s="169" t="s">
        <v>1083</v>
      </c>
      <c r="C87" s="169" t="s">
        <v>129</v>
      </c>
      <c r="D87" s="165" t="s">
        <v>720</v>
      </c>
      <c r="E87" s="169" t="s">
        <v>92</v>
      </c>
      <c r="F87" s="166" t="s">
        <v>1020</v>
      </c>
      <c r="G87" s="166" t="s">
        <v>995</v>
      </c>
      <c r="H87" s="166">
        <v>95</v>
      </c>
      <c r="I87" s="166">
        <f t="shared" si="4"/>
        <v>48.45</v>
      </c>
      <c r="J87" s="166">
        <f t="shared" si="5"/>
        <v>46.027500000000003</v>
      </c>
      <c r="K87" s="166">
        <f t="shared" si="6"/>
        <v>44.646675000000002</v>
      </c>
      <c r="L87" s="166">
        <f t="shared" si="7"/>
        <v>42.860807999999999</v>
      </c>
      <c r="M87" s="169"/>
      <c r="N87" s="166" t="s">
        <v>583</v>
      </c>
      <c r="O87" s="169" t="s">
        <v>583</v>
      </c>
      <c r="P87" s="169" t="s">
        <v>583</v>
      </c>
    </row>
    <row r="88" spans="1:16" x14ac:dyDescent="0.35">
      <c r="A88" s="189" t="s">
        <v>106</v>
      </c>
      <c r="B88" s="169" t="s">
        <v>1084</v>
      </c>
      <c r="C88" s="169" t="s">
        <v>101</v>
      </c>
      <c r="D88" s="165" t="s">
        <v>720</v>
      </c>
      <c r="E88" s="169"/>
      <c r="F88" s="166" t="s">
        <v>946</v>
      </c>
      <c r="G88" s="166" t="s">
        <v>957</v>
      </c>
      <c r="H88" s="166">
        <v>84</v>
      </c>
      <c r="I88" s="166">
        <f t="shared" si="4"/>
        <v>42.84</v>
      </c>
      <c r="J88" s="166">
        <f t="shared" si="5"/>
        <v>40.698</v>
      </c>
      <c r="K88" s="166">
        <f t="shared" si="6"/>
        <v>39.477060000000002</v>
      </c>
      <c r="L88" s="166">
        <f t="shared" si="7"/>
        <v>37.897977599999997</v>
      </c>
      <c r="M88" s="169"/>
      <c r="N88" s="166" t="s">
        <v>207</v>
      </c>
      <c r="O88" s="169" t="s">
        <v>207</v>
      </c>
      <c r="P88" s="169">
        <v>71</v>
      </c>
    </row>
    <row r="89" spans="1:16" x14ac:dyDescent="0.35">
      <c r="A89" s="189" t="s">
        <v>106</v>
      </c>
      <c r="B89" s="169" t="s">
        <v>1085</v>
      </c>
      <c r="C89" s="169" t="s">
        <v>101</v>
      </c>
      <c r="D89" s="165" t="s">
        <v>720</v>
      </c>
      <c r="E89" s="169"/>
      <c r="F89" s="166" t="s">
        <v>1020</v>
      </c>
      <c r="G89" s="166" t="s">
        <v>995</v>
      </c>
      <c r="H89" s="166">
        <v>87</v>
      </c>
      <c r="I89" s="166">
        <f t="shared" si="4"/>
        <v>44.37</v>
      </c>
      <c r="J89" s="166">
        <f t="shared" si="5"/>
        <v>42.151499999999999</v>
      </c>
      <c r="K89" s="166">
        <f t="shared" si="6"/>
        <v>40.886955</v>
      </c>
      <c r="L89" s="166">
        <f t="shared" si="7"/>
        <v>39.251476799999999</v>
      </c>
      <c r="M89" s="169"/>
      <c r="N89" s="166" t="s">
        <v>583</v>
      </c>
      <c r="O89" s="169" t="s">
        <v>583</v>
      </c>
      <c r="P89" s="169" t="s">
        <v>583</v>
      </c>
    </row>
    <row r="90" spans="1:16" x14ac:dyDescent="0.35">
      <c r="A90" s="189" t="s">
        <v>106</v>
      </c>
      <c r="B90" s="169" t="s">
        <v>1086</v>
      </c>
      <c r="C90" s="169" t="s">
        <v>101</v>
      </c>
      <c r="D90" s="165" t="s">
        <v>764</v>
      </c>
      <c r="E90" s="169"/>
      <c r="F90" s="166" t="s">
        <v>1065</v>
      </c>
      <c r="G90" s="166"/>
      <c r="H90" s="166">
        <v>94</v>
      </c>
      <c r="I90" s="166">
        <f t="shared" si="4"/>
        <v>47.94</v>
      </c>
      <c r="J90" s="166">
        <f t="shared" si="5"/>
        <v>45.542999999999999</v>
      </c>
      <c r="K90" s="166">
        <f t="shared" si="6"/>
        <v>44.17671</v>
      </c>
      <c r="L90" s="166">
        <f t="shared" si="7"/>
        <v>42.4096416</v>
      </c>
      <c r="M90" s="169"/>
      <c r="N90" s="166" t="s">
        <v>206</v>
      </c>
      <c r="O90" s="169" t="s">
        <v>599</v>
      </c>
      <c r="P90" s="169">
        <v>69</v>
      </c>
    </row>
    <row r="91" spans="1:16" x14ac:dyDescent="0.35">
      <c r="A91" s="189" t="s">
        <v>106</v>
      </c>
      <c r="B91" s="169" t="s">
        <v>1087</v>
      </c>
      <c r="C91" s="169" t="s">
        <v>766</v>
      </c>
      <c r="D91" s="165" t="s">
        <v>40</v>
      </c>
      <c r="E91" s="169"/>
      <c r="F91" s="166" t="s">
        <v>946</v>
      </c>
      <c r="G91" s="166" t="s">
        <v>957</v>
      </c>
      <c r="H91" s="166">
        <v>100</v>
      </c>
      <c r="I91" s="166">
        <f t="shared" si="4"/>
        <v>51</v>
      </c>
      <c r="J91" s="166">
        <f t="shared" si="5"/>
        <v>48.449999999999996</v>
      </c>
      <c r="K91" s="166">
        <f t="shared" si="6"/>
        <v>46.996499999999997</v>
      </c>
      <c r="L91" s="166">
        <f t="shared" si="7"/>
        <v>45.116639999999997</v>
      </c>
      <c r="M91" s="169"/>
      <c r="N91" s="166" t="s">
        <v>207</v>
      </c>
      <c r="O91" s="169" t="s">
        <v>207</v>
      </c>
      <c r="P91" s="169">
        <v>71</v>
      </c>
    </row>
    <row r="92" spans="1:16" x14ac:dyDescent="0.35">
      <c r="A92" s="189" t="s">
        <v>106</v>
      </c>
      <c r="B92" s="169" t="s">
        <v>1088</v>
      </c>
      <c r="C92" s="169" t="s">
        <v>766</v>
      </c>
      <c r="D92" s="165" t="s">
        <v>73</v>
      </c>
      <c r="E92" s="169"/>
      <c r="F92" s="166" t="s">
        <v>1065</v>
      </c>
      <c r="G92" s="166"/>
      <c r="H92" s="166">
        <v>104</v>
      </c>
      <c r="I92" s="166">
        <f t="shared" si="4"/>
        <v>53.04</v>
      </c>
      <c r="J92" s="166">
        <f t="shared" si="5"/>
        <v>50.387999999999998</v>
      </c>
      <c r="K92" s="166">
        <f t="shared" si="6"/>
        <v>48.876359999999998</v>
      </c>
      <c r="L92" s="166">
        <f t="shared" si="7"/>
        <v>46.921305599999997</v>
      </c>
      <c r="M92" s="169"/>
      <c r="N92" s="166" t="s">
        <v>206</v>
      </c>
      <c r="O92" s="169" t="s">
        <v>599</v>
      </c>
      <c r="P92" s="169">
        <v>69</v>
      </c>
    </row>
    <row r="93" spans="1:16" x14ac:dyDescent="0.35">
      <c r="A93" s="189" t="s">
        <v>106</v>
      </c>
      <c r="B93" s="169" t="s">
        <v>1089</v>
      </c>
      <c r="C93" s="169" t="s">
        <v>766</v>
      </c>
      <c r="D93" s="165" t="s">
        <v>64</v>
      </c>
      <c r="E93" s="169" t="s">
        <v>92</v>
      </c>
      <c r="F93" s="166" t="s">
        <v>946</v>
      </c>
      <c r="G93" s="166" t="s">
        <v>957</v>
      </c>
      <c r="H93" s="166">
        <v>105</v>
      </c>
      <c r="I93" s="166">
        <f t="shared" si="4"/>
        <v>53.550000000000004</v>
      </c>
      <c r="J93" s="166">
        <f t="shared" si="5"/>
        <v>50.872500000000002</v>
      </c>
      <c r="K93" s="166">
        <f t="shared" si="6"/>
        <v>49.346325</v>
      </c>
      <c r="L93" s="166">
        <f t="shared" si="7"/>
        <v>47.372472000000002</v>
      </c>
      <c r="M93" s="169"/>
      <c r="N93" s="166" t="s">
        <v>207</v>
      </c>
      <c r="O93" s="169" t="s">
        <v>207</v>
      </c>
      <c r="P93" s="169">
        <v>72</v>
      </c>
    </row>
    <row r="94" spans="1:16" x14ac:dyDescent="0.35">
      <c r="A94" s="189" t="s">
        <v>106</v>
      </c>
      <c r="B94" s="169" t="s">
        <v>1090</v>
      </c>
      <c r="C94" s="169" t="s">
        <v>200</v>
      </c>
      <c r="D94" s="165" t="s">
        <v>815</v>
      </c>
      <c r="E94" s="169"/>
      <c r="F94" s="166" t="s">
        <v>1065</v>
      </c>
      <c r="G94" s="166" t="s">
        <v>995</v>
      </c>
      <c r="H94" s="166">
        <v>129</v>
      </c>
      <c r="I94" s="166">
        <f t="shared" si="4"/>
        <v>65.790000000000006</v>
      </c>
      <c r="J94" s="166">
        <f t="shared" si="5"/>
        <v>62.500500000000002</v>
      </c>
      <c r="K94" s="166">
        <f t="shared" si="6"/>
        <v>60.625484999999998</v>
      </c>
      <c r="L94" s="166">
        <f t="shared" si="7"/>
        <v>58.200465599999994</v>
      </c>
      <c r="M94" s="169"/>
      <c r="N94" s="166" t="s">
        <v>583</v>
      </c>
      <c r="O94" s="169" t="s">
        <v>583</v>
      </c>
      <c r="P94" s="169" t="s">
        <v>583</v>
      </c>
    </row>
    <row r="95" spans="1:16" x14ac:dyDescent="0.35">
      <c r="A95" s="189" t="s">
        <v>106</v>
      </c>
      <c r="B95" s="169" t="s">
        <v>1091</v>
      </c>
      <c r="C95" s="169" t="s">
        <v>130</v>
      </c>
      <c r="D95" s="165" t="s">
        <v>770</v>
      </c>
      <c r="E95" s="169"/>
      <c r="F95" s="166" t="s">
        <v>946</v>
      </c>
      <c r="G95" s="166" t="s">
        <v>957</v>
      </c>
      <c r="H95" s="166">
        <v>108</v>
      </c>
      <c r="I95" s="166">
        <f t="shared" si="4"/>
        <v>55.08</v>
      </c>
      <c r="J95" s="166">
        <f t="shared" si="5"/>
        <v>52.325999999999993</v>
      </c>
      <c r="K95" s="166">
        <f t="shared" si="6"/>
        <v>50.756219999999992</v>
      </c>
      <c r="L95" s="166">
        <f t="shared" si="7"/>
        <v>48.725971199999989</v>
      </c>
      <c r="M95" s="169"/>
      <c r="N95" s="166" t="s">
        <v>207</v>
      </c>
      <c r="O95" s="169" t="s">
        <v>207</v>
      </c>
      <c r="P95" s="169">
        <v>71</v>
      </c>
    </row>
    <row r="96" spans="1:16" x14ac:dyDescent="0.35">
      <c r="A96" s="189" t="s">
        <v>106</v>
      </c>
      <c r="B96" s="169" t="s">
        <v>1092</v>
      </c>
      <c r="C96" s="169" t="s">
        <v>130</v>
      </c>
      <c r="D96" s="165" t="s">
        <v>774</v>
      </c>
      <c r="E96" s="169" t="s">
        <v>92</v>
      </c>
      <c r="F96" s="166" t="s">
        <v>1065</v>
      </c>
      <c r="G96" s="166"/>
      <c r="H96" s="166">
        <v>133</v>
      </c>
      <c r="I96" s="166">
        <f t="shared" si="4"/>
        <v>67.83</v>
      </c>
      <c r="J96" s="166">
        <f t="shared" si="5"/>
        <v>64.438499999999991</v>
      </c>
      <c r="K96" s="166">
        <f t="shared" si="6"/>
        <v>62.505344999999991</v>
      </c>
      <c r="L96" s="166">
        <f t="shared" si="7"/>
        <v>60.005131199999987</v>
      </c>
      <c r="M96" s="169"/>
      <c r="N96" s="166" t="s">
        <v>207</v>
      </c>
      <c r="O96" s="169" t="s">
        <v>599</v>
      </c>
      <c r="P96" s="169">
        <v>70</v>
      </c>
    </row>
    <row r="97" spans="1:16" x14ac:dyDescent="0.35">
      <c r="A97" s="189" t="s">
        <v>106</v>
      </c>
      <c r="B97" s="169" t="s">
        <v>1093</v>
      </c>
      <c r="C97" s="169" t="s">
        <v>131</v>
      </c>
      <c r="D97" s="165" t="s">
        <v>65</v>
      </c>
      <c r="E97" s="169" t="s">
        <v>92</v>
      </c>
      <c r="F97" s="166" t="s">
        <v>1065</v>
      </c>
      <c r="G97" s="166"/>
      <c r="H97" s="166">
        <v>151</v>
      </c>
      <c r="I97" s="166">
        <f t="shared" si="4"/>
        <v>77.010000000000005</v>
      </c>
      <c r="J97" s="166">
        <f t="shared" si="5"/>
        <v>73.159500000000008</v>
      </c>
      <c r="K97" s="166">
        <f t="shared" si="6"/>
        <v>70.964715000000012</v>
      </c>
      <c r="L97" s="166">
        <f t="shared" si="7"/>
        <v>68.126126400000004</v>
      </c>
      <c r="M97" s="169"/>
      <c r="N97" s="166" t="s">
        <v>207</v>
      </c>
      <c r="O97" s="169" t="s">
        <v>599</v>
      </c>
      <c r="P97" s="169">
        <v>70</v>
      </c>
    </row>
    <row r="98" spans="1:16" s="3" customFormat="1" ht="14.5" customHeight="1" x14ac:dyDescent="0.25">
      <c r="A98" s="210"/>
      <c r="B98" s="207"/>
      <c r="C98" s="207"/>
      <c r="D98" s="207"/>
      <c r="E98" s="207"/>
      <c r="F98" s="208" t="s">
        <v>132</v>
      </c>
      <c r="G98" s="207"/>
      <c r="H98" s="207"/>
      <c r="I98" s="207"/>
      <c r="J98" s="207"/>
      <c r="K98" s="207"/>
      <c r="L98" s="207"/>
      <c r="M98" s="207"/>
      <c r="N98" s="207"/>
      <c r="O98" s="207"/>
      <c r="P98" s="207"/>
    </row>
    <row r="99" spans="1:16" x14ac:dyDescent="0.35">
      <c r="A99" s="189" t="s">
        <v>106</v>
      </c>
      <c r="B99" s="169" t="s">
        <v>1094</v>
      </c>
      <c r="C99" s="169" t="s">
        <v>777</v>
      </c>
      <c r="D99" s="165" t="s">
        <v>480</v>
      </c>
      <c r="E99" s="169"/>
      <c r="F99" s="166" t="s">
        <v>946</v>
      </c>
      <c r="G99" s="166" t="s">
        <v>957</v>
      </c>
      <c r="H99" s="166">
        <v>93</v>
      </c>
      <c r="I99" s="166">
        <f t="shared" si="4"/>
        <v>47.43</v>
      </c>
      <c r="J99" s="166">
        <f t="shared" si="5"/>
        <v>45.058499999999995</v>
      </c>
      <c r="K99" s="166">
        <f t="shared" si="6"/>
        <v>43.706744999999991</v>
      </c>
      <c r="L99" s="166">
        <f t="shared" si="7"/>
        <v>41.958475199999988</v>
      </c>
      <c r="M99" s="169"/>
      <c r="N99" s="166" t="s">
        <v>206</v>
      </c>
      <c r="O99" s="169" t="s">
        <v>207</v>
      </c>
      <c r="P99" s="169">
        <v>70</v>
      </c>
    </row>
    <row r="100" spans="1:16" x14ac:dyDescent="0.35">
      <c r="A100" s="189" t="s">
        <v>106</v>
      </c>
      <c r="B100" s="169" t="s">
        <v>1095</v>
      </c>
      <c r="C100" s="169" t="s">
        <v>133</v>
      </c>
      <c r="D100" s="165" t="s">
        <v>38</v>
      </c>
      <c r="E100" s="169"/>
      <c r="F100" s="166" t="s">
        <v>946</v>
      </c>
      <c r="G100" s="166" t="s">
        <v>957</v>
      </c>
      <c r="H100" s="166">
        <v>94</v>
      </c>
      <c r="I100" s="166">
        <f t="shared" si="4"/>
        <v>47.94</v>
      </c>
      <c r="J100" s="166">
        <f t="shared" si="5"/>
        <v>45.542999999999999</v>
      </c>
      <c r="K100" s="166">
        <f t="shared" si="6"/>
        <v>44.17671</v>
      </c>
      <c r="L100" s="166">
        <f t="shared" si="7"/>
        <v>42.4096416</v>
      </c>
      <c r="M100" s="169"/>
      <c r="N100" s="166" t="s">
        <v>207</v>
      </c>
      <c r="O100" s="169" t="s">
        <v>207</v>
      </c>
      <c r="P100" s="169">
        <v>70</v>
      </c>
    </row>
    <row r="101" spans="1:16" x14ac:dyDescent="0.35">
      <c r="A101" s="189" t="s">
        <v>106</v>
      </c>
      <c r="B101" s="169" t="s">
        <v>1096</v>
      </c>
      <c r="C101" s="169" t="s">
        <v>133</v>
      </c>
      <c r="D101" s="165" t="s">
        <v>780</v>
      </c>
      <c r="E101" s="169"/>
      <c r="F101" s="166" t="s">
        <v>1065</v>
      </c>
      <c r="G101" s="166"/>
      <c r="H101" s="166">
        <v>96</v>
      </c>
      <c r="I101" s="166">
        <f t="shared" si="4"/>
        <v>48.96</v>
      </c>
      <c r="J101" s="166">
        <f t="shared" si="5"/>
        <v>46.512</v>
      </c>
      <c r="K101" s="166">
        <f t="shared" si="6"/>
        <v>45.116639999999997</v>
      </c>
      <c r="L101" s="166">
        <f t="shared" si="7"/>
        <v>43.311974399999997</v>
      </c>
      <c r="M101" s="169"/>
      <c r="N101" s="166" t="s">
        <v>206</v>
      </c>
      <c r="O101" s="169" t="s">
        <v>599</v>
      </c>
      <c r="P101" s="169">
        <v>68</v>
      </c>
    </row>
    <row r="102" spans="1:16" x14ac:dyDescent="0.35">
      <c r="A102" s="189" t="s">
        <v>106</v>
      </c>
      <c r="B102" s="169" t="s">
        <v>1097</v>
      </c>
      <c r="C102" s="169" t="s">
        <v>134</v>
      </c>
      <c r="D102" s="165" t="s">
        <v>63</v>
      </c>
      <c r="E102" s="169"/>
      <c r="F102" s="166" t="s">
        <v>946</v>
      </c>
      <c r="G102" s="166" t="s">
        <v>957</v>
      </c>
      <c r="H102" s="166">
        <v>99</v>
      </c>
      <c r="I102" s="166">
        <f t="shared" si="4"/>
        <v>50.49</v>
      </c>
      <c r="J102" s="166">
        <f t="shared" si="5"/>
        <v>47.965499999999999</v>
      </c>
      <c r="K102" s="166">
        <f t="shared" si="6"/>
        <v>46.526534999999996</v>
      </c>
      <c r="L102" s="166">
        <f t="shared" si="7"/>
        <v>44.665473599999991</v>
      </c>
      <c r="M102" s="169"/>
      <c r="N102" s="166" t="s">
        <v>207</v>
      </c>
      <c r="O102" s="169" t="s">
        <v>207</v>
      </c>
      <c r="P102" s="169">
        <v>71</v>
      </c>
    </row>
    <row r="103" spans="1:16" x14ac:dyDescent="0.35">
      <c r="A103" s="189" t="s">
        <v>106</v>
      </c>
      <c r="B103" s="169" t="s">
        <v>1098</v>
      </c>
      <c r="C103" s="169" t="s">
        <v>134</v>
      </c>
      <c r="D103" s="165" t="s">
        <v>783</v>
      </c>
      <c r="E103" s="169"/>
      <c r="F103" s="166" t="s">
        <v>1065</v>
      </c>
      <c r="G103" s="166"/>
      <c r="H103" s="166">
        <v>100</v>
      </c>
      <c r="I103" s="166">
        <f t="shared" si="4"/>
        <v>51</v>
      </c>
      <c r="J103" s="166">
        <f t="shared" si="5"/>
        <v>48.449999999999996</v>
      </c>
      <c r="K103" s="166">
        <f t="shared" si="6"/>
        <v>46.996499999999997</v>
      </c>
      <c r="L103" s="166">
        <f t="shared" si="7"/>
        <v>45.116639999999997</v>
      </c>
      <c r="M103" s="169"/>
      <c r="N103" s="166" t="s">
        <v>206</v>
      </c>
      <c r="O103" s="169" t="s">
        <v>599</v>
      </c>
      <c r="P103" s="169">
        <v>69</v>
      </c>
    </row>
    <row r="104" spans="1:16" x14ac:dyDescent="0.35">
      <c r="A104" s="189" t="s">
        <v>106</v>
      </c>
      <c r="B104" s="169" t="s">
        <v>1099</v>
      </c>
      <c r="C104" s="169" t="s">
        <v>993</v>
      </c>
      <c r="D104" s="165" t="s">
        <v>994</v>
      </c>
      <c r="E104" s="169"/>
      <c r="F104" s="166" t="s">
        <v>1065</v>
      </c>
      <c r="G104" s="166" t="s">
        <v>995</v>
      </c>
      <c r="H104" s="166">
        <v>114</v>
      </c>
      <c r="I104" s="166">
        <f t="shared" si="4"/>
        <v>58.14</v>
      </c>
      <c r="J104" s="166">
        <f t="shared" si="5"/>
        <v>55.232999999999997</v>
      </c>
      <c r="K104" s="166">
        <f t="shared" si="6"/>
        <v>53.576009999999997</v>
      </c>
      <c r="L104" s="166">
        <f t="shared" si="7"/>
        <v>51.432969599999993</v>
      </c>
      <c r="M104" s="169"/>
      <c r="N104" s="166" t="s">
        <v>583</v>
      </c>
      <c r="O104" s="169" t="s">
        <v>583</v>
      </c>
      <c r="P104" s="169" t="s">
        <v>583</v>
      </c>
    </row>
    <row r="105" spans="1:16" x14ac:dyDescent="0.35">
      <c r="A105" s="189" t="s">
        <v>106</v>
      </c>
      <c r="B105" s="169" t="s">
        <v>1100</v>
      </c>
      <c r="C105" s="169" t="s">
        <v>135</v>
      </c>
      <c r="D105" s="165" t="s">
        <v>493</v>
      </c>
      <c r="E105" s="169"/>
      <c r="F105" s="166" t="s">
        <v>1065</v>
      </c>
      <c r="G105" s="166"/>
      <c r="H105" s="166">
        <v>118</v>
      </c>
      <c r="I105" s="166">
        <f t="shared" si="4"/>
        <v>60.18</v>
      </c>
      <c r="J105" s="166">
        <f t="shared" si="5"/>
        <v>57.170999999999999</v>
      </c>
      <c r="K105" s="166">
        <f t="shared" si="6"/>
        <v>55.455869999999997</v>
      </c>
      <c r="L105" s="166">
        <f t="shared" si="7"/>
        <v>53.237635199999993</v>
      </c>
      <c r="M105" s="169"/>
      <c r="N105" s="166" t="s">
        <v>206</v>
      </c>
      <c r="O105" s="169" t="s">
        <v>599</v>
      </c>
      <c r="P105" s="169">
        <v>69</v>
      </c>
    </row>
    <row r="106" spans="1:16" x14ac:dyDescent="0.35">
      <c r="A106" s="189" t="s">
        <v>106</v>
      </c>
      <c r="B106" s="169" t="s">
        <v>1101</v>
      </c>
      <c r="C106" s="169" t="s">
        <v>36</v>
      </c>
      <c r="D106" s="165" t="s">
        <v>40</v>
      </c>
      <c r="E106" s="169"/>
      <c r="F106" s="166" t="s">
        <v>946</v>
      </c>
      <c r="G106" s="166" t="s">
        <v>957</v>
      </c>
      <c r="H106" s="166">
        <v>95</v>
      </c>
      <c r="I106" s="166">
        <f t="shared" si="4"/>
        <v>48.45</v>
      </c>
      <c r="J106" s="166">
        <f t="shared" si="5"/>
        <v>46.027500000000003</v>
      </c>
      <c r="K106" s="166">
        <f t="shared" si="6"/>
        <v>44.646675000000002</v>
      </c>
      <c r="L106" s="166">
        <f t="shared" si="7"/>
        <v>42.860807999999999</v>
      </c>
      <c r="M106" s="169"/>
      <c r="N106" s="166" t="s">
        <v>207</v>
      </c>
      <c r="O106" s="169" t="s">
        <v>207</v>
      </c>
      <c r="P106" s="169">
        <v>71</v>
      </c>
    </row>
    <row r="107" spans="1:16" x14ac:dyDescent="0.35">
      <c r="A107" s="196" t="s">
        <v>106</v>
      </c>
      <c r="B107" s="186" t="s">
        <v>1102</v>
      </c>
      <c r="C107" s="186" t="s">
        <v>36</v>
      </c>
      <c r="D107" s="187" t="s">
        <v>73</v>
      </c>
      <c r="E107" s="186"/>
      <c r="F107" s="188" t="s">
        <v>1065</v>
      </c>
      <c r="G107" s="188"/>
      <c r="H107" s="188">
        <v>92</v>
      </c>
      <c r="I107" s="188">
        <f>VLOOKUP(B11,[1]Konditionen!$A$172:$J$188,4,FALSE)</f>
        <v>44.87555555555555</v>
      </c>
      <c r="J107" s="188">
        <f t="shared" si="5"/>
        <v>42.631777777777771</v>
      </c>
      <c r="K107" s="188">
        <f t="shared" si="6"/>
        <v>41.352824444444437</v>
      </c>
      <c r="L107" s="188">
        <f t="shared" si="7"/>
        <v>39.698711466666659</v>
      </c>
      <c r="M107" s="169"/>
      <c r="N107" s="166" t="s">
        <v>206</v>
      </c>
      <c r="O107" s="169" t="s">
        <v>599</v>
      </c>
      <c r="P107" s="169">
        <v>69</v>
      </c>
    </row>
    <row r="108" spans="1:16" x14ac:dyDescent="0.35">
      <c r="A108" s="189" t="s">
        <v>106</v>
      </c>
      <c r="B108" s="169" t="s">
        <v>1103</v>
      </c>
      <c r="C108" s="169" t="s">
        <v>36</v>
      </c>
      <c r="D108" s="165" t="s">
        <v>790</v>
      </c>
      <c r="E108" s="169"/>
      <c r="F108" s="166" t="s">
        <v>1065</v>
      </c>
      <c r="G108" s="166"/>
      <c r="H108" s="166">
        <v>90</v>
      </c>
      <c r="I108" s="166">
        <f t="shared" si="4"/>
        <v>45.9</v>
      </c>
      <c r="J108" s="166">
        <f t="shared" si="5"/>
        <v>43.604999999999997</v>
      </c>
      <c r="K108" s="166">
        <f t="shared" si="6"/>
        <v>42.296849999999999</v>
      </c>
      <c r="L108" s="166">
        <f t="shared" si="7"/>
        <v>40.604976000000001</v>
      </c>
      <c r="M108" s="169"/>
      <c r="N108" s="166" t="s">
        <v>206</v>
      </c>
      <c r="O108" s="169" t="s">
        <v>599</v>
      </c>
      <c r="P108" s="169">
        <v>69</v>
      </c>
    </row>
    <row r="109" spans="1:16" x14ac:dyDescent="0.35">
      <c r="A109" s="189" t="s">
        <v>106</v>
      </c>
      <c r="B109" s="169" t="s">
        <v>1104</v>
      </c>
      <c r="C109" s="169" t="s">
        <v>36</v>
      </c>
      <c r="D109" s="165" t="s">
        <v>55</v>
      </c>
      <c r="E109" s="169" t="s">
        <v>92</v>
      </c>
      <c r="F109" s="166" t="s">
        <v>946</v>
      </c>
      <c r="G109" s="166" t="s">
        <v>957</v>
      </c>
      <c r="H109" s="166">
        <v>102</v>
      </c>
      <c r="I109" s="166">
        <f t="shared" si="4"/>
        <v>52.02</v>
      </c>
      <c r="J109" s="166">
        <f t="shared" si="5"/>
        <v>49.419000000000004</v>
      </c>
      <c r="K109" s="166">
        <f t="shared" si="6"/>
        <v>47.936430000000001</v>
      </c>
      <c r="L109" s="166">
        <f t="shared" si="7"/>
        <v>46.0189728</v>
      </c>
      <c r="M109" s="169"/>
      <c r="N109" s="166" t="s">
        <v>207</v>
      </c>
      <c r="O109" s="169" t="s">
        <v>207</v>
      </c>
      <c r="P109" s="169">
        <v>72</v>
      </c>
    </row>
    <row r="110" spans="1:16" x14ac:dyDescent="0.35">
      <c r="A110" s="189" t="s">
        <v>106</v>
      </c>
      <c r="B110" s="169" t="s">
        <v>1105</v>
      </c>
      <c r="C110" s="169" t="s">
        <v>36</v>
      </c>
      <c r="D110" s="165" t="s">
        <v>41</v>
      </c>
      <c r="E110" s="169" t="s">
        <v>92</v>
      </c>
      <c r="F110" s="166" t="s">
        <v>1065</v>
      </c>
      <c r="G110" s="166"/>
      <c r="H110" s="166">
        <v>105</v>
      </c>
      <c r="I110" s="166">
        <f t="shared" si="4"/>
        <v>53.550000000000004</v>
      </c>
      <c r="J110" s="166">
        <f t="shared" si="5"/>
        <v>50.872500000000002</v>
      </c>
      <c r="K110" s="166">
        <f t="shared" si="6"/>
        <v>49.346325</v>
      </c>
      <c r="L110" s="166">
        <f t="shared" si="7"/>
        <v>47.372472000000002</v>
      </c>
      <c r="M110" s="169"/>
      <c r="N110" s="166" t="s">
        <v>207</v>
      </c>
      <c r="O110" s="169" t="s">
        <v>599</v>
      </c>
      <c r="P110" s="169">
        <v>70</v>
      </c>
    </row>
    <row r="111" spans="1:16" x14ac:dyDescent="0.35">
      <c r="A111" s="189" t="s">
        <v>106</v>
      </c>
      <c r="B111" s="169" t="s">
        <v>1106</v>
      </c>
      <c r="C111" s="169" t="s">
        <v>36</v>
      </c>
      <c r="D111" s="165" t="s">
        <v>792</v>
      </c>
      <c r="E111" s="169" t="s">
        <v>92</v>
      </c>
      <c r="F111" s="166" t="s">
        <v>1065</v>
      </c>
      <c r="G111" s="166"/>
      <c r="H111" s="166">
        <v>105</v>
      </c>
      <c r="I111" s="166">
        <f t="shared" si="4"/>
        <v>53.550000000000004</v>
      </c>
      <c r="J111" s="166">
        <f t="shared" si="5"/>
        <v>50.872500000000002</v>
      </c>
      <c r="K111" s="166">
        <f t="shared" si="6"/>
        <v>49.346325</v>
      </c>
      <c r="L111" s="166">
        <f t="shared" si="7"/>
        <v>47.372472000000002</v>
      </c>
      <c r="M111" s="169"/>
      <c r="N111" s="166" t="s">
        <v>207</v>
      </c>
      <c r="O111" s="169" t="s">
        <v>599</v>
      </c>
      <c r="P111" s="169">
        <v>70</v>
      </c>
    </row>
    <row r="112" spans="1:16" x14ac:dyDescent="0.35">
      <c r="A112" s="196" t="s">
        <v>106</v>
      </c>
      <c r="B112" s="186" t="s">
        <v>1107</v>
      </c>
      <c r="C112" s="186" t="s">
        <v>37</v>
      </c>
      <c r="D112" s="187" t="s">
        <v>39</v>
      </c>
      <c r="E112" s="186"/>
      <c r="F112" s="188" t="s">
        <v>1065</v>
      </c>
      <c r="G112" s="188"/>
      <c r="H112" s="188">
        <v>131</v>
      </c>
      <c r="I112" s="188">
        <f>VLOOKUP(B11,[1]Konditionen!$A$172:$J$188,5,FALSE)</f>
        <v>70.94</v>
      </c>
      <c r="J112" s="188">
        <f t="shared" si="5"/>
        <v>67.393000000000001</v>
      </c>
      <c r="K112" s="188">
        <f t="shared" si="6"/>
        <v>65.371210000000005</v>
      </c>
      <c r="L112" s="188">
        <f t="shared" si="7"/>
        <v>62.756361600000005</v>
      </c>
      <c r="M112" s="169"/>
      <c r="N112" s="166" t="s">
        <v>207</v>
      </c>
      <c r="O112" s="169" t="s">
        <v>599</v>
      </c>
      <c r="P112" s="169">
        <v>69</v>
      </c>
    </row>
    <row r="113" spans="1:16" x14ac:dyDescent="0.35">
      <c r="A113" s="189" t="s">
        <v>106</v>
      </c>
      <c r="B113" s="169" t="s">
        <v>1108</v>
      </c>
      <c r="C113" s="169" t="s">
        <v>37</v>
      </c>
      <c r="D113" s="165" t="s">
        <v>797</v>
      </c>
      <c r="E113" s="169" t="s">
        <v>92</v>
      </c>
      <c r="F113" s="166" t="s">
        <v>1065</v>
      </c>
      <c r="G113" s="166"/>
      <c r="H113" s="166">
        <v>136</v>
      </c>
      <c r="I113" s="166">
        <f t="shared" si="4"/>
        <v>69.36</v>
      </c>
      <c r="J113" s="166">
        <f t="shared" si="5"/>
        <v>65.891999999999996</v>
      </c>
      <c r="K113" s="166">
        <f t="shared" si="6"/>
        <v>63.915239999999997</v>
      </c>
      <c r="L113" s="166">
        <f t="shared" si="7"/>
        <v>61.358630399999996</v>
      </c>
      <c r="M113" s="169"/>
      <c r="N113" s="166" t="s">
        <v>207</v>
      </c>
      <c r="O113" s="169" t="s">
        <v>599</v>
      </c>
      <c r="P113" s="169">
        <v>70</v>
      </c>
    </row>
    <row r="114" spans="1:16" x14ac:dyDescent="0.35">
      <c r="A114" s="189" t="s">
        <v>106</v>
      </c>
      <c r="B114" s="169">
        <v>4460211</v>
      </c>
      <c r="C114" s="169" t="s">
        <v>136</v>
      </c>
      <c r="D114" s="165" t="s">
        <v>74</v>
      </c>
      <c r="E114" s="169"/>
      <c r="F114" s="166" t="s">
        <v>1065</v>
      </c>
      <c r="G114" s="166"/>
      <c r="H114" s="166">
        <v>145</v>
      </c>
      <c r="I114" s="166">
        <f t="shared" si="4"/>
        <v>73.95</v>
      </c>
      <c r="J114" s="166">
        <f t="shared" si="5"/>
        <v>70.252499999999998</v>
      </c>
      <c r="K114" s="166">
        <f t="shared" si="6"/>
        <v>68.144925000000001</v>
      </c>
      <c r="L114" s="166">
        <f t="shared" si="7"/>
        <v>65.419128000000001</v>
      </c>
      <c r="M114" s="169"/>
      <c r="N114" s="166" t="s">
        <v>207</v>
      </c>
      <c r="O114" s="169" t="s">
        <v>599</v>
      </c>
      <c r="P114" s="169">
        <v>69</v>
      </c>
    </row>
    <row r="115" spans="1:16" x14ac:dyDescent="0.35">
      <c r="A115" s="189" t="s">
        <v>106</v>
      </c>
      <c r="B115" s="169">
        <v>4460092</v>
      </c>
      <c r="C115" s="169" t="s">
        <v>136</v>
      </c>
      <c r="D115" s="165" t="s">
        <v>1109</v>
      </c>
      <c r="E115" s="169" t="s">
        <v>92</v>
      </c>
      <c r="F115" s="166" t="s">
        <v>1065</v>
      </c>
      <c r="G115" s="166"/>
      <c r="H115" s="166">
        <v>146</v>
      </c>
      <c r="I115" s="166">
        <f t="shared" si="4"/>
        <v>74.460000000000008</v>
      </c>
      <c r="J115" s="166">
        <f t="shared" si="5"/>
        <v>70.737000000000009</v>
      </c>
      <c r="K115" s="166">
        <f t="shared" si="6"/>
        <v>68.614890000000003</v>
      </c>
      <c r="L115" s="166">
        <f t="shared" si="7"/>
        <v>65.870294400000006</v>
      </c>
      <c r="M115" s="169"/>
      <c r="N115" s="166" t="s">
        <v>207</v>
      </c>
      <c r="O115" s="169" t="s">
        <v>599</v>
      </c>
      <c r="P115" s="169">
        <v>70</v>
      </c>
    </row>
    <row r="116" spans="1:16" x14ac:dyDescent="0.35">
      <c r="A116" s="189" t="s">
        <v>106</v>
      </c>
      <c r="B116" s="169">
        <v>4460190</v>
      </c>
      <c r="C116" s="169" t="s">
        <v>136</v>
      </c>
      <c r="D116" s="165" t="s">
        <v>798</v>
      </c>
      <c r="E116" s="169" t="s">
        <v>92</v>
      </c>
      <c r="F116" s="166" t="s">
        <v>1065</v>
      </c>
      <c r="G116" s="166"/>
      <c r="H116" s="166">
        <v>146</v>
      </c>
      <c r="I116" s="166">
        <f t="shared" si="4"/>
        <v>74.460000000000008</v>
      </c>
      <c r="J116" s="166">
        <f t="shared" si="5"/>
        <v>70.737000000000009</v>
      </c>
      <c r="K116" s="166">
        <f t="shared" si="6"/>
        <v>68.614890000000003</v>
      </c>
      <c r="L116" s="166">
        <f t="shared" si="7"/>
        <v>65.870294400000006</v>
      </c>
      <c r="M116" s="169"/>
      <c r="N116" s="166" t="s">
        <v>207</v>
      </c>
      <c r="O116" s="169" t="s">
        <v>599</v>
      </c>
      <c r="P116" s="169">
        <v>70</v>
      </c>
    </row>
    <row r="117" spans="1:16" x14ac:dyDescent="0.35">
      <c r="A117" s="189" t="s">
        <v>106</v>
      </c>
      <c r="B117" s="169" t="s">
        <v>1110</v>
      </c>
      <c r="C117" s="169" t="s">
        <v>800</v>
      </c>
      <c r="D117" s="165" t="s">
        <v>74</v>
      </c>
      <c r="E117" s="169" t="s">
        <v>92</v>
      </c>
      <c r="F117" s="166" t="s">
        <v>1065</v>
      </c>
      <c r="G117" s="166"/>
      <c r="H117" s="166">
        <v>155</v>
      </c>
      <c r="I117" s="166">
        <f t="shared" si="4"/>
        <v>79.05</v>
      </c>
      <c r="J117" s="166">
        <f t="shared" si="5"/>
        <v>75.097499999999997</v>
      </c>
      <c r="K117" s="166">
        <f t="shared" si="6"/>
        <v>72.844574999999992</v>
      </c>
      <c r="L117" s="166">
        <f t="shared" si="7"/>
        <v>69.930791999999983</v>
      </c>
      <c r="M117" s="169"/>
      <c r="N117" s="166" t="s">
        <v>207</v>
      </c>
      <c r="O117" s="169" t="s">
        <v>599</v>
      </c>
      <c r="P117" s="169">
        <v>70</v>
      </c>
    </row>
    <row r="118" spans="1:16" x14ac:dyDescent="0.35">
      <c r="A118" s="189" t="s">
        <v>106</v>
      </c>
      <c r="B118" s="169">
        <v>4460011</v>
      </c>
      <c r="C118" s="169" t="s">
        <v>137</v>
      </c>
      <c r="D118" s="165" t="s">
        <v>792</v>
      </c>
      <c r="E118" s="169"/>
      <c r="F118" s="166" t="s">
        <v>1065</v>
      </c>
      <c r="G118" s="166"/>
      <c r="H118" s="166">
        <v>150</v>
      </c>
      <c r="I118" s="166">
        <f t="shared" si="4"/>
        <v>76.5</v>
      </c>
      <c r="J118" s="166">
        <f t="shared" si="5"/>
        <v>72.674999999999997</v>
      </c>
      <c r="K118" s="166">
        <f t="shared" si="6"/>
        <v>70.494749999999996</v>
      </c>
      <c r="L118" s="166">
        <f t="shared" si="7"/>
        <v>67.674959999999999</v>
      </c>
      <c r="M118" s="169"/>
      <c r="N118" s="166" t="s">
        <v>207</v>
      </c>
      <c r="O118" s="169" t="s">
        <v>599</v>
      </c>
      <c r="P118" s="169">
        <v>69</v>
      </c>
    </row>
    <row r="119" spans="1:16" x14ac:dyDescent="0.35">
      <c r="A119" s="189" t="s">
        <v>106</v>
      </c>
      <c r="B119" s="169">
        <v>4460292</v>
      </c>
      <c r="C119" s="169" t="s">
        <v>137</v>
      </c>
      <c r="D119" s="165" t="s">
        <v>801</v>
      </c>
      <c r="E119" s="169" t="s">
        <v>92</v>
      </c>
      <c r="F119" s="166" t="s">
        <v>1065</v>
      </c>
      <c r="G119" s="166"/>
      <c r="H119" s="166">
        <v>159</v>
      </c>
      <c r="I119" s="166">
        <f t="shared" si="4"/>
        <v>81.09</v>
      </c>
      <c r="J119" s="166">
        <f t="shared" si="5"/>
        <v>77.035499999999999</v>
      </c>
      <c r="K119" s="166">
        <f t="shared" si="6"/>
        <v>74.724435</v>
      </c>
      <c r="L119" s="166">
        <f t="shared" si="7"/>
        <v>71.735457600000004</v>
      </c>
      <c r="M119" s="169"/>
      <c r="N119" s="166" t="s">
        <v>207</v>
      </c>
      <c r="O119" s="169" t="s">
        <v>599</v>
      </c>
      <c r="P119" s="169">
        <v>70</v>
      </c>
    </row>
    <row r="120" spans="1:16" x14ac:dyDescent="0.35">
      <c r="A120" s="189" t="s">
        <v>106</v>
      </c>
      <c r="B120" s="169">
        <v>4460093</v>
      </c>
      <c r="C120" s="169" t="s">
        <v>138</v>
      </c>
      <c r="D120" s="165" t="s">
        <v>803</v>
      </c>
      <c r="E120" s="169" t="s">
        <v>92</v>
      </c>
      <c r="F120" s="166" t="s">
        <v>1065</v>
      </c>
      <c r="G120" s="166"/>
      <c r="H120" s="166">
        <v>162</v>
      </c>
      <c r="I120" s="166">
        <f t="shared" si="4"/>
        <v>82.62</v>
      </c>
      <c r="J120" s="166">
        <f t="shared" si="5"/>
        <v>78.489000000000004</v>
      </c>
      <c r="K120" s="166">
        <f t="shared" si="6"/>
        <v>76.134330000000006</v>
      </c>
      <c r="L120" s="166">
        <f t="shared" si="7"/>
        <v>73.088956800000005</v>
      </c>
      <c r="M120" s="169"/>
      <c r="N120" s="166" t="s">
        <v>207</v>
      </c>
      <c r="O120" s="169" t="s">
        <v>599</v>
      </c>
      <c r="P120" s="169">
        <v>70</v>
      </c>
    </row>
    <row r="121" spans="1:16" x14ac:dyDescent="0.35">
      <c r="A121" s="189" t="s">
        <v>106</v>
      </c>
      <c r="B121" s="169">
        <v>4460191</v>
      </c>
      <c r="C121" s="169" t="s">
        <v>138</v>
      </c>
      <c r="D121" s="165" t="s">
        <v>1111</v>
      </c>
      <c r="E121" s="169" t="s">
        <v>92</v>
      </c>
      <c r="F121" s="166" t="s">
        <v>1065</v>
      </c>
      <c r="G121" s="166"/>
      <c r="H121" s="166">
        <v>162</v>
      </c>
      <c r="I121" s="166">
        <f t="shared" si="4"/>
        <v>82.62</v>
      </c>
      <c r="J121" s="166">
        <f t="shared" si="5"/>
        <v>78.489000000000004</v>
      </c>
      <c r="K121" s="166">
        <f t="shared" si="6"/>
        <v>76.134330000000006</v>
      </c>
      <c r="L121" s="166">
        <f t="shared" si="7"/>
        <v>73.088956800000005</v>
      </c>
      <c r="M121" s="169"/>
      <c r="N121" s="166" t="s">
        <v>207</v>
      </c>
      <c r="O121" s="169" t="s">
        <v>599</v>
      </c>
      <c r="P121" s="169">
        <v>70</v>
      </c>
    </row>
    <row r="122" spans="1:16" x14ac:dyDescent="0.35">
      <c r="A122" s="189" t="s">
        <v>106</v>
      </c>
      <c r="B122" s="169">
        <v>4460390</v>
      </c>
      <c r="C122" s="169" t="s">
        <v>166</v>
      </c>
      <c r="D122" s="165" t="s">
        <v>841</v>
      </c>
      <c r="E122" s="169" t="s">
        <v>92</v>
      </c>
      <c r="F122" s="166" t="s">
        <v>1065</v>
      </c>
      <c r="G122" s="166" t="s">
        <v>995</v>
      </c>
      <c r="H122" s="166">
        <v>163</v>
      </c>
      <c r="I122" s="166">
        <f t="shared" si="4"/>
        <v>83.13</v>
      </c>
      <c r="J122" s="166">
        <f t="shared" si="5"/>
        <v>78.973499999999987</v>
      </c>
      <c r="K122" s="166">
        <f t="shared" si="6"/>
        <v>76.604294999999979</v>
      </c>
      <c r="L122" s="166">
        <f t="shared" si="7"/>
        <v>73.540123199999982</v>
      </c>
      <c r="M122" s="169"/>
      <c r="N122" s="166" t="s">
        <v>583</v>
      </c>
      <c r="O122" s="169" t="s">
        <v>583</v>
      </c>
      <c r="P122" s="169" t="s">
        <v>583</v>
      </c>
    </row>
    <row r="123" spans="1:16" s="3" customFormat="1" ht="14.5" customHeight="1" x14ac:dyDescent="0.25">
      <c r="A123" s="210"/>
      <c r="B123" s="207"/>
      <c r="C123" s="207"/>
      <c r="D123" s="207"/>
      <c r="E123" s="207"/>
      <c r="F123" s="208" t="s">
        <v>139</v>
      </c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</row>
    <row r="124" spans="1:16" x14ac:dyDescent="0.35">
      <c r="A124" s="189" t="s">
        <v>106</v>
      </c>
      <c r="B124" s="169" t="s">
        <v>1112</v>
      </c>
      <c r="C124" s="169" t="s">
        <v>102</v>
      </c>
      <c r="D124" s="165" t="s">
        <v>780</v>
      </c>
      <c r="E124" s="169"/>
      <c r="F124" s="166" t="s">
        <v>1065</v>
      </c>
      <c r="G124" s="166"/>
      <c r="H124" s="166">
        <v>71</v>
      </c>
      <c r="I124" s="166">
        <f t="shared" si="4"/>
        <v>36.21</v>
      </c>
      <c r="J124" s="166">
        <f t="shared" si="5"/>
        <v>34.399499999999996</v>
      </c>
      <c r="K124" s="166">
        <f t="shared" si="6"/>
        <v>33.367514999999997</v>
      </c>
      <c r="L124" s="166">
        <f t="shared" si="7"/>
        <v>32.032814399999999</v>
      </c>
      <c r="M124" s="169"/>
      <c r="N124" s="166" t="s">
        <v>206</v>
      </c>
      <c r="O124" s="169" t="s">
        <v>599</v>
      </c>
      <c r="P124" s="169">
        <v>69</v>
      </c>
    </row>
    <row r="125" spans="1:16" x14ac:dyDescent="0.35">
      <c r="A125" s="189" t="s">
        <v>106</v>
      </c>
      <c r="B125" s="169" t="s">
        <v>1113</v>
      </c>
      <c r="C125" s="169" t="s">
        <v>806</v>
      </c>
      <c r="D125" s="165" t="s">
        <v>764</v>
      </c>
      <c r="E125" s="169" t="s">
        <v>92</v>
      </c>
      <c r="F125" s="166" t="s">
        <v>1065</v>
      </c>
      <c r="G125" s="166"/>
      <c r="H125" s="166">
        <v>127</v>
      </c>
      <c r="I125" s="166">
        <f t="shared" si="4"/>
        <v>64.77</v>
      </c>
      <c r="J125" s="166">
        <f t="shared" si="5"/>
        <v>61.531499999999994</v>
      </c>
      <c r="K125" s="166">
        <f t="shared" si="6"/>
        <v>59.685554999999994</v>
      </c>
      <c r="L125" s="166">
        <f t="shared" si="7"/>
        <v>57.298132799999991</v>
      </c>
      <c r="M125" s="169"/>
      <c r="N125" s="166" t="s">
        <v>206</v>
      </c>
      <c r="O125" s="169" t="s">
        <v>599</v>
      </c>
      <c r="P125" s="169">
        <v>70</v>
      </c>
    </row>
    <row r="126" spans="1:16" x14ac:dyDescent="0.35">
      <c r="A126" s="189" t="s">
        <v>106</v>
      </c>
      <c r="B126" s="169" t="s">
        <v>1114</v>
      </c>
      <c r="C126" s="169" t="s">
        <v>808</v>
      </c>
      <c r="D126" s="165" t="s">
        <v>810</v>
      </c>
      <c r="E126" s="169"/>
      <c r="F126" s="166" t="s">
        <v>1065</v>
      </c>
      <c r="G126" s="166"/>
      <c r="H126" s="166">
        <v>118</v>
      </c>
      <c r="I126" s="166">
        <f t="shared" si="4"/>
        <v>60.18</v>
      </c>
      <c r="J126" s="166">
        <f t="shared" si="5"/>
        <v>57.170999999999999</v>
      </c>
      <c r="K126" s="166">
        <f t="shared" si="6"/>
        <v>55.455869999999997</v>
      </c>
      <c r="L126" s="166">
        <f t="shared" si="7"/>
        <v>53.237635199999993</v>
      </c>
      <c r="M126" s="169"/>
      <c r="N126" s="166" t="s">
        <v>206</v>
      </c>
      <c r="O126" s="169" t="s">
        <v>599</v>
      </c>
      <c r="P126" s="169">
        <v>69</v>
      </c>
    </row>
    <row r="127" spans="1:16" x14ac:dyDescent="0.35">
      <c r="A127" s="189" t="s">
        <v>106</v>
      </c>
      <c r="B127" s="169" t="s">
        <v>1115</v>
      </c>
      <c r="C127" s="169" t="s">
        <v>812</v>
      </c>
      <c r="D127" s="165" t="s">
        <v>813</v>
      </c>
      <c r="E127" s="169"/>
      <c r="F127" s="166" t="s">
        <v>1065</v>
      </c>
      <c r="G127" s="166"/>
      <c r="H127" s="166">
        <v>138</v>
      </c>
      <c r="I127" s="166">
        <f t="shared" si="4"/>
        <v>70.38</v>
      </c>
      <c r="J127" s="166">
        <f t="shared" si="5"/>
        <v>66.86099999999999</v>
      </c>
      <c r="K127" s="166">
        <f t="shared" si="6"/>
        <v>64.855169999999987</v>
      </c>
      <c r="L127" s="166">
        <f t="shared" si="7"/>
        <v>62.260963199999985</v>
      </c>
      <c r="M127" s="169"/>
      <c r="N127" s="166" t="s">
        <v>206</v>
      </c>
      <c r="O127" s="169" t="s">
        <v>599</v>
      </c>
      <c r="P127" s="169">
        <v>69</v>
      </c>
    </row>
    <row r="128" spans="1:16" x14ac:dyDescent="0.35">
      <c r="A128" s="189" t="s">
        <v>106</v>
      </c>
      <c r="B128" s="169" t="s">
        <v>1116</v>
      </c>
      <c r="C128" s="169" t="s">
        <v>103</v>
      </c>
      <c r="D128" s="165" t="s">
        <v>39</v>
      </c>
      <c r="E128" s="169" t="s">
        <v>92</v>
      </c>
      <c r="F128" s="166" t="s">
        <v>1065</v>
      </c>
      <c r="G128" s="166"/>
      <c r="H128" s="166">
        <v>148</v>
      </c>
      <c r="I128" s="166">
        <f t="shared" si="4"/>
        <v>75.48</v>
      </c>
      <c r="J128" s="166">
        <f t="shared" si="5"/>
        <v>71.706000000000003</v>
      </c>
      <c r="K128" s="166">
        <f t="shared" si="6"/>
        <v>69.554820000000007</v>
      </c>
      <c r="L128" s="166">
        <f t="shared" si="7"/>
        <v>66.772627200000002</v>
      </c>
      <c r="M128" s="169"/>
      <c r="N128" s="166" t="s">
        <v>207</v>
      </c>
      <c r="O128" s="169" t="s">
        <v>599</v>
      </c>
      <c r="P128" s="169">
        <v>70</v>
      </c>
    </row>
    <row r="129" spans="1:16" x14ac:dyDescent="0.35">
      <c r="A129" s="189" t="s">
        <v>106</v>
      </c>
      <c r="B129" s="169" t="s">
        <v>1117</v>
      </c>
      <c r="C129" s="169" t="s">
        <v>103</v>
      </c>
      <c r="D129" s="165" t="s">
        <v>795</v>
      </c>
      <c r="E129" s="169" t="s">
        <v>92</v>
      </c>
      <c r="F129" s="166" t="s">
        <v>1065</v>
      </c>
      <c r="G129" s="166"/>
      <c r="H129" s="166">
        <v>149</v>
      </c>
      <c r="I129" s="166">
        <f t="shared" si="4"/>
        <v>75.989999999999995</v>
      </c>
      <c r="J129" s="166">
        <f t="shared" si="5"/>
        <v>72.190499999999986</v>
      </c>
      <c r="K129" s="166">
        <f t="shared" si="6"/>
        <v>70.02478499999998</v>
      </c>
      <c r="L129" s="166">
        <f t="shared" si="7"/>
        <v>67.223793599999979</v>
      </c>
      <c r="M129" s="169"/>
      <c r="N129" s="166" t="s">
        <v>207</v>
      </c>
      <c r="O129" s="169" t="s">
        <v>599</v>
      </c>
      <c r="P129" s="169">
        <v>70</v>
      </c>
    </row>
    <row r="130" spans="1:16" x14ac:dyDescent="0.35">
      <c r="A130" s="189" t="s">
        <v>106</v>
      </c>
      <c r="B130" s="169" t="s">
        <v>1118</v>
      </c>
      <c r="C130" s="169" t="s">
        <v>140</v>
      </c>
      <c r="D130" s="165" t="s">
        <v>819</v>
      </c>
      <c r="E130" s="169" t="s">
        <v>92</v>
      </c>
      <c r="F130" s="166" t="s">
        <v>1065</v>
      </c>
      <c r="G130" s="166"/>
      <c r="H130" s="166">
        <v>159</v>
      </c>
      <c r="I130" s="166">
        <f t="shared" si="4"/>
        <v>81.09</v>
      </c>
      <c r="J130" s="166">
        <f t="shared" si="5"/>
        <v>77.035499999999999</v>
      </c>
      <c r="K130" s="166">
        <f t="shared" si="6"/>
        <v>74.724435</v>
      </c>
      <c r="L130" s="166">
        <f t="shared" si="7"/>
        <v>71.735457600000004</v>
      </c>
      <c r="M130" s="169"/>
      <c r="N130" s="166" t="s">
        <v>207</v>
      </c>
      <c r="O130" s="169" t="s">
        <v>599</v>
      </c>
      <c r="P130" s="169">
        <v>70</v>
      </c>
    </row>
    <row r="131" spans="1:16" x14ac:dyDescent="0.35">
      <c r="A131" s="189" t="s">
        <v>106</v>
      </c>
      <c r="B131" s="169">
        <v>4460094</v>
      </c>
      <c r="C131" s="169" t="s">
        <v>141</v>
      </c>
      <c r="D131" s="165" t="s">
        <v>801</v>
      </c>
      <c r="E131" s="169" t="s">
        <v>92</v>
      </c>
      <c r="F131" s="166" t="s">
        <v>1065</v>
      </c>
      <c r="G131" s="166"/>
      <c r="H131" s="166">
        <v>168</v>
      </c>
      <c r="I131" s="166">
        <f t="shared" si="4"/>
        <v>85.68</v>
      </c>
      <c r="J131" s="166">
        <f t="shared" si="5"/>
        <v>81.396000000000001</v>
      </c>
      <c r="K131" s="166">
        <f t="shared" si="6"/>
        <v>78.954120000000003</v>
      </c>
      <c r="L131" s="166">
        <f t="shared" si="7"/>
        <v>75.795955199999995</v>
      </c>
      <c r="M131" s="169"/>
      <c r="N131" s="166" t="s">
        <v>207</v>
      </c>
      <c r="O131" s="169" t="s">
        <v>599</v>
      </c>
      <c r="P131" s="169">
        <v>70</v>
      </c>
    </row>
    <row r="132" spans="1:16" x14ac:dyDescent="0.35">
      <c r="A132" s="189" t="s">
        <v>106</v>
      </c>
      <c r="B132" s="169">
        <v>4460192</v>
      </c>
      <c r="C132" s="169" t="s">
        <v>141</v>
      </c>
      <c r="D132" s="165" t="s">
        <v>820</v>
      </c>
      <c r="E132" s="169" t="s">
        <v>92</v>
      </c>
      <c r="F132" s="166" t="s">
        <v>1065</v>
      </c>
      <c r="G132" s="166"/>
      <c r="H132" s="166">
        <v>168</v>
      </c>
      <c r="I132" s="166">
        <f t="shared" si="4"/>
        <v>85.68</v>
      </c>
      <c r="J132" s="166">
        <f t="shared" si="5"/>
        <v>81.396000000000001</v>
      </c>
      <c r="K132" s="166">
        <f t="shared" si="6"/>
        <v>78.954120000000003</v>
      </c>
      <c r="L132" s="166">
        <f t="shared" si="7"/>
        <v>75.795955199999995</v>
      </c>
      <c r="M132" s="169"/>
      <c r="N132" s="166" t="s">
        <v>207</v>
      </c>
      <c r="O132" s="169" t="s">
        <v>599</v>
      </c>
      <c r="P132" s="169">
        <v>70</v>
      </c>
    </row>
    <row r="133" spans="1:16" s="3" customFormat="1" ht="14.5" customHeight="1" x14ac:dyDescent="0.25">
      <c r="A133" s="210"/>
      <c r="B133" s="207"/>
      <c r="C133" s="207"/>
      <c r="D133" s="207"/>
      <c r="E133" s="207"/>
      <c r="F133" s="208" t="s">
        <v>142</v>
      </c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</row>
    <row r="134" spans="1:16" x14ac:dyDescent="0.35">
      <c r="A134" s="189" t="s">
        <v>106</v>
      </c>
      <c r="B134" s="169" t="s">
        <v>1119</v>
      </c>
      <c r="C134" s="169" t="s">
        <v>822</v>
      </c>
      <c r="D134" s="165" t="s">
        <v>489</v>
      </c>
      <c r="E134" s="169" t="s">
        <v>92</v>
      </c>
      <c r="F134" s="166" t="s">
        <v>1065</v>
      </c>
      <c r="G134" s="166"/>
      <c r="H134" s="166">
        <v>100</v>
      </c>
      <c r="I134" s="166">
        <f t="shared" si="4"/>
        <v>51</v>
      </c>
      <c r="J134" s="166">
        <f t="shared" si="5"/>
        <v>48.449999999999996</v>
      </c>
      <c r="K134" s="166">
        <f t="shared" si="6"/>
        <v>46.996499999999997</v>
      </c>
      <c r="L134" s="166">
        <f t="shared" si="7"/>
        <v>45.116639999999997</v>
      </c>
      <c r="M134" s="169"/>
      <c r="N134" s="166" t="s">
        <v>206</v>
      </c>
      <c r="O134" s="169" t="s">
        <v>599</v>
      </c>
      <c r="P134" s="169">
        <v>70</v>
      </c>
    </row>
    <row r="135" spans="1:16" x14ac:dyDescent="0.35">
      <c r="A135" s="189" t="s">
        <v>106</v>
      </c>
      <c r="B135" s="169" t="s">
        <v>1120</v>
      </c>
      <c r="C135" s="169" t="s">
        <v>824</v>
      </c>
      <c r="D135" s="165" t="s">
        <v>825</v>
      </c>
      <c r="E135" s="169"/>
      <c r="F135" s="166" t="s">
        <v>1065</v>
      </c>
      <c r="G135" s="166"/>
      <c r="H135" s="166">
        <v>117</v>
      </c>
      <c r="I135" s="166">
        <f t="shared" si="4"/>
        <v>59.67</v>
      </c>
      <c r="J135" s="166">
        <f t="shared" si="5"/>
        <v>56.686500000000002</v>
      </c>
      <c r="K135" s="166">
        <f t="shared" si="6"/>
        <v>54.985905000000002</v>
      </c>
      <c r="L135" s="166">
        <f t="shared" si="7"/>
        <v>52.786468800000002</v>
      </c>
      <c r="M135" s="169"/>
      <c r="N135" s="166" t="s">
        <v>206</v>
      </c>
      <c r="O135" s="169" t="s">
        <v>599</v>
      </c>
      <c r="P135" s="169">
        <v>69</v>
      </c>
    </row>
    <row r="136" spans="1:16" x14ac:dyDescent="0.35">
      <c r="A136" s="189" t="s">
        <v>106</v>
      </c>
      <c r="B136" s="169" t="s">
        <v>1121</v>
      </c>
      <c r="C136" s="169" t="s">
        <v>824</v>
      </c>
      <c r="D136" s="165" t="s">
        <v>810</v>
      </c>
      <c r="E136" s="169" t="s">
        <v>92</v>
      </c>
      <c r="F136" s="166" t="s">
        <v>1065</v>
      </c>
      <c r="G136" s="166"/>
      <c r="H136" s="166">
        <v>118</v>
      </c>
      <c r="I136" s="166">
        <f t="shared" si="4"/>
        <v>60.18</v>
      </c>
      <c r="J136" s="166">
        <f t="shared" si="5"/>
        <v>57.170999999999999</v>
      </c>
      <c r="K136" s="166">
        <f t="shared" si="6"/>
        <v>55.455869999999997</v>
      </c>
      <c r="L136" s="166">
        <f t="shared" si="7"/>
        <v>53.237635199999993</v>
      </c>
      <c r="M136" s="169"/>
      <c r="N136" s="166" t="s">
        <v>206</v>
      </c>
      <c r="O136" s="169" t="s">
        <v>599</v>
      </c>
      <c r="P136" s="169">
        <v>70</v>
      </c>
    </row>
    <row r="137" spans="1:16" x14ac:dyDescent="0.35">
      <c r="A137" s="189" t="s">
        <v>106</v>
      </c>
      <c r="B137" s="169" t="s">
        <v>1122</v>
      </c>
      <c r="C137" s="169" t="s">
        <v>828</v>
      </c>
      <c r="D137" s="165" t="s">
        <v>829</v>
      </c>
      <c r="E137" s="169"/>
      <c r="F137" s="166" t="s">
        <v>1065</v>
      </c>
      <c r="G137" s="166"/>
      <c r="H137" s="166">
        <v>136</v>
      </c>
      <c r="I137" s="166">
        <f t="shared" si="4"/>
        <v>69.36</v>
      </c>
      <c r="J137" s="166">
        <f t="shared" si="5"/>
        <v>65.891999999999996</v>
      </c>
      <c r="K137" s="166">
        <f t="shared" si="6"/>
        <v>63.915239999999997</v>
      </c>
      <c r="L137" s="166">
        <f t="shared" si="7"/>
        <v>61.358630399999996</v>
      </c>
      <c r="M137" s="169"/>
      <c r="N137" s="166" t="s">
        <v>207</v>
      </c>
      <c r="O137" s="169" t="s">
        <v>599</v>
      </c>
      <c r="P137" s="169">
        <v>69</v>
      </c>
    </row>
    <row r="138" spans="1:16" x14ac:dyDescent="0.35">
      <c r="A138" s="189" t="s">
        <v>106</v>
      </c>
      <c r="B138" s="169" t="s">
        <v>1123</v>
      </c>
      <c r="C138" s="169" t="s">
        <v>831</v>
      </c>
      <c r="D138" s="165" t="s">
        <v>764</v>
      </c>
      <c r="E138" s="169" t="s">
        <v>92</v>
      </c>
      <c r="F138" s="166" t="s">
        <v>1065</v>
      </c>
      <c r="G138" s="166"/>
      <c r="H138" s="166">
        <v>144</v>
      </c>
      <c r="I138" s="166">
        <f t="shared" si="4"/>
        <v>73.44</v>
      </c>
      <c r="J138" s="166">
        <f t="shared" si="5"/>
        <v>69.768000000000001</v>
      </c>
      <c r="K138" s="166">
        <f t="shared" si="6"/>
        <v>67.674959999999999</v>
      </c>
      <c r="L138" s="166">
        <f t="shared" si="7"/>
        <v>64.967961599999995</v>
      </c>
      <c r="M138" s="169"/>
      <c r="N138" s="166" t="s">
        <v>206</v>
      </c>
      <c r="O138" s="169" t="s">
        <v>599</v>
      </c>
      <c r="P138" s="169">
        <v>70</v>
      </c>
    </row>
    <row r="139" spans="1:16" x14ac:dyDescent="0.35">
      <c r="A139" s="189" t="s">
        <v>106</v>
      </c>
      <c r="B139" s="169" t="s">
        <v>1124</v>
      </c>
      <c r="C139" s="169" t="s">
        <v>831</v>
      </c>
      <c r="D139" s="165" t="s">
        <v>833</v>
      </c>
      <c r="E139" s="169" t="s">
        <v>92</v>
      </c>
      <c r="F139" s="166" t="s">
        <v>1065</v>
      </c>
      <c r="G139" s="166"/>
      <c r="H139" s="166">
        <v>145</v>
      </c>
      <c r="I139" s="166">
        <f t="shared" si="4"/>
        <v>73.95</v>
      </c>
      <c r="J139" s="166">
        <f t="shared" si="5"/>
        <v>70.252499999999998</v>
      </c>
      <c r="K139" s="166">
        <f t="shared" si="6"/>
        <v>68.144925000000001</v>
      </c>
      <c r="L139" s="166">
        <f t="shared" si="7"/>
        <v>65.419128000000001</v>
      </c>
      <c r="M139" s="169"/>
      <c r="N139" s="166" t="s">
        <v>206</v>
      </c>
      <c r="O139" s="169" t="s">
        <v>599</v>
      </c>
      <c r="P139" s="169">
        <v>70</v>
      </c>
    </row>
    <row r="140" spans="1:16" x14ac:dyDescent="0.35">
      <c r="A140" s="189" t="s">
        <v>106</v>
      </c>
      <c r="B140" s="169">
        <v>4240394</v>
      </c>
      <c r="C140" s="169" t="s">
        <v>831</v>
      </c>
      <c r="D140" s="165" t="s">
        <v>833</v>
      </c>
      <c r="E140" s="169" t="s">
        <v>92</v>
      </c>
      <c r="F140" s="166" t="s">
        <v>1125</v>
      </c>
      <c r="G140" s="166"/>
      <c r="H140" s="166">
        <v>145</v>
      </c>
      <c r="I140" s="166">
        <f t="shared" si="4"/>
        <v>73.95</v>
      </c>
      <c r="J140" s="166">
        <f t="shared" si="5"/>
        <v>70.252499999999998</v>
      </c>
      <c r="K140" s="166">
        <f t="shared" si="6"/>
        <v>68.144925000000001</v>
      </c>
      <c r="L140" s="166">
        <f t="shared" si="7"/>
        <v>65.419128000000001</v>
      </c>
      <c r="M140" s="169"/>
      <c r="N140" s="166" t="s">
        <v>206</v>
      </c>
      <c r="O140" s="169" t="s">
        <v>599</v>
      </c>
      <c r="P140" s="169">
        <v>70</v>
      </c>
    </row>
    <row r="141" spans="1:16" x14ac:dyDescent="0.35">
      <c r="A141" s="189" t="s">
        <v>106</v>
      </c>
      <c r="B141" s="169">
        <v>4460095</v>
      </c>
      <c r="C141" s="169" t="s">
        <v>143</v>
      </c>
      <c r="D141" s="165" t="s">
        <v>790</v>
      </c>
      <c r="E141" s="169" t="s">
        <v>92</v>
      </c>
      <c r="F141" s="166" t="s">
        <v>1065</v>
      </c>
      <c r="G141" s="166"/>
      <c r="H141" s="166">
        <v>129</v>
      </c>
      <c r="I141" s="166">
        <f t="shared" si="4"/>
        <v>65.790000000000006</v>
      </c>
      <c r="J141" s="166">
        <f t="shared" si="5"/>
        <v>62.500500000000002</v>
      </c>
      <c r="K141" s="166">
        <f t="shared" si="6"/>
        <v>60.625484999999998</v>
      </c>
      <c r="L141" s="166">
        <f t="shared" si="7"/>
        <v>58.200465599999994</v>
      </c>
      <c r="M141" s="169"/>
      <c r="N141" s="166" t="s">
        <v>207</v>
      </c>
      <c r="O141" s="169" t="s">
        <v>599</v>
      </c>
      <c r="P141" s="169">
        <v>70</v>
      </c>
    </row>
    <row r="142" spans="1:16" x14ac:dyDescent="0.35">
      <c r="A142" s="189" t="s">
        <v>106</v>
      </c>
      <c r="B142" s="169">
        <v>4460194</v>
      </c>
      <c r="C142" s="169" t="s">
        <v>143</v>
      </c>
      <c r="D142" s="165" t="s">
        <v>835</v>
      </c>
      <c r="E142" s="169" t="s">
        <v>92</v>
      </c>
      <c r="F142" s="166" t="s">
        <v>1065</v>
      </c>
      <c r="G142" s="166"/>
      <c r="H142" s="166">
        <v>129</v>
      </c>
      <c r="I142" s="166">
        <f t="shared" si="4"/>
        <v>65.790000000000006</v>
      </c>
      <c r="J142" s="166">
        <f t="shared" si="5"/>
        <v>62.500500000000002</v>
      </c>
      <c r="K142" s="166">
        <f t="shared" si="6"/>
        <v>60.625484999999998</v>
      </c>
      <c r="L142" s="166">
        <f t="shared" si="7"/>
        <v>58.200465599999994</v>
      </c>
      <c r="M142" s="169"/>
      <c r="N142" s="166" t="s">
        <v>207</v>
      </c>
      <c r="O142" s="169" t="s">
        <v>599</v>
      </c>
      <c r="P142" s="169">
        <v>70</v>
      </c>
    </row>
    <row r="143" spans="1:16" x14ac:dyDescent="0.35">
      <c r="A143" s="189" t="s">
        <v>106</v>
      </c>
      <c r="B143" s="169">
        <v>4460115</v>
      </c>
      <c r="C143" s="169" t="s">
        <v>104</v>
      </c>
      <c r="D143" s="165" t="s">
        <v>835</v>
      </c>
      <c r="E143" s="169"/>
      <c r="F143" s="166" t="s">
        <v>1065</v>
      </c>
      <c r="G143" s="166"/>
      <c r="H143" s="166">
        <v>118</v>
      </c>
      <c r="I143" s="166">
        <f t="shared" si="4"/>
        <v>60.18</v>
      </c>
      <c r="J143" s="166">
        <f t="shared" si="5"/>
        <v>57.170999999999999</v>
      </c>
      <c r="K143" s="166">
        <f t="shared" si="6"/>
        <v>55.455869999999997</v>
      </c>
      <c r="L143" s="166">
        <f t="shared" si="7"/>
        <v>53.237635199999993</v>
      </c>
      <c r="M143" s="169"/>
      <c r="N143" s="166" t="s">
        <v>206</v>
      </c>
      <c r="O143" s="169" t="s">
        <v>599</v>
      </c>
      <c r="P143" s="169">
        <v>69</v>
      </c>
    </row>
    <row r="144" spans="1:16" x14ac:dyDescent="0.35">
      <c r="A144" s="189" t="s">
        <v>106</v>
      </c>
      <c r="B144" s="169">
        <v>4460096</v>
      </c>
      <c r="C144" s="169" t="s">
        <v>104</v>
      </c>
      <c r="D144" s="165" t="s">
        <v>792</v>
      </c>
      <c r="E144" s="169" t="s">
        <v>92</v>
      </c>
      <c r="F144" s="166" t="s">
        <v>1065</v>
      </c>
      <c r="G144" s="166"/>
      <c r="H144" s="166">
        <v>123</v>
      </c>
      <c r="I144" s="166">
        <f t="shared" si="4"/>
        <v>62.730000000000004</v>
      </c>
      <c r="J144" s="166">
        <f t="shared" si="5"/>
        <v>59.593499999999999</v>
      </c>
      <c r="K144" s="166">
        <f t="shared" si="6"/>
        <v>57.805695</v>
      </c>
      <c r="L144" s="166">
        <f t="shared" si="7"/>
        <v>55.493467199999998</v>
      </c>
      <c r="M144" s="169"/>
      <c r="N144" s="166" t="s">
        <v>207</v>
      </c>
      <c r="O144" s="169" t="s">
        <v>599</v>
      </c>
      <c r="P144" s="169">
        <v>70</v>
      </c>
    </row>
    <row r="145" spans="1:16" x14ac:dyDescent="0.35">
      <c r="A145" s="196" t="s">
        <v>106</v>
      </c>
      <c r="B145" s="186">
        <v>4460196</v>
      </c>
      <c r="C145" s="186" t="s">
        <v>104</v>
      </c>
      <c r="D145" s="187" t="s">
        <v>836</v>
      </c>
      <c r="E145" s="186" t="s">
        <v>92</v>
      </c>
      <c r="F145" s="188" t="s">
        <v>1065</v>
      </c>
      <c r="G145" s="188"/>
      <c r="H145" s="188">
        <v>123</v>
      </c>
      <c r="I145" s="188">
        <f>VLOOKUP(B11,[1]Konditionen!$A$172:$J$188,7,FALSE)</f>
        <v>61.313040000000001</v>
      </c>
      <c r="J145" s="188">
        <f t="shared" si="5"/>
        <v>58.247388000000001</v>
      </c>
      <c r="K145" s="188">
        <f t="shared" si="6"/>
        <v>56.499966360000002</v>
      </c>
      <c r="L145" s="188">
        <f t="shared" si="7"/>
        <v>54.239967705600002</v>
      </c>
      <c r="M145" s="169"/>
      <c r="N145" s="166" t="s">
        <v>207</v>
      </c>
      <c r="O145" s="169" t="s">
        <v>599</v>
      </c>
      <c r="P145" s="169">
        <v>70</v>
      </c>
    </row>
    <row r="146" spans="1:16" x14ac:dyDescent="0.35">
      <c r="A146" s="189" t="s">
        <v>106</v>
      </c>
      <c r="B146" s="169">
        <v>4460097</v>
      </c>
      <c r="C146" s="169" t="s">
        <v>144</v>
      </c>
      <c r="D146" s="165" t="s">
        <v>797</v>
      </c>
      <c r="E146" s="169" t="s">
        <v>92</v>
      </c>
      <c r="F146" s="166" t="s">
        <v>1065</v>
      </c>
      <c r="G146" s="166"/>
      <c r="H146" s="166">
        <v>142</v>
      </c>
      <c r="I146" s="166">
        <f t="shared" si="4"/>
        <v>72.42</v>
      </c>
      <c r="J146" s="166">
        <f t="shared" si="5"/>
        <v>68.798999999999992</v>
      </c>
      <c r="K146" s="166">
        <f t="shared" si="6"/>
        <v>66.735029999999995</v>
      </c>
      <c r="L146" s="166">
        <f t="shared" si="7"/>
        <v>64.065628799999999</v>
      </c>
      <c r="M146" s="169"/>
      <c r="N146" s="166" t="s">
        <v>207</v>
      </c>
      <c r="O146" s="169" t="s">
        <v>599</v>
      </c>
      <c r="P146" s="169">
        <v>70</v>
      </c>
    </row>
    <row r="147" spans="1:16" x14ac:dyDescent="0.35">
      <c r="A147" s="189" t="s">
        <v>106</v>
      </c>
      <c r="B147" s="169">
        <v>4460197</v>
      </c>
      <c r="C147" s="169" t="s">
        <v>144</v>
      </c>
      <c r="D147" s="165" t="s">
        <v>802</v>
      </c>
      <c r="E147" s="169" t="s">
        <v>92</v>
      </c>
      <c r="F147" s="166" t="s">
        <v>1065</v>
      </c>
      <c r="G147" s="166"/>
      <c r="H147" s="166">
        <v>142</v>
      </c>
      <c r="I147" s="166">
        <f t="shared" si="4"/>
        <v>72.42</v>
      </c>
      <c r="J147" s="166">
        <f t="shared" si="5"/>
        <v>68.798999999999992</v>
      </c>
      <c r="K147" s="166">
        <f t="shared" si="6"/>
        <v>66.735029999999995</v>
      </c>
      <c r="L147" s="166">
        <f t="shared" si="7"/>
        <v>64.065628799999999</v>
      </c>
      <c r="M147" s="169"/>
      <c r="N147" s="166" t="s">
        <v>207</v>
      </c>
      <c r="O147" s="169" t="s">
        <v>599</v>
      </c>
      <c r="P147" s="169">
        <v>70</v>
      </c>
    </row>
    <row r="148" spans="1:16" x14ac:dyDescent="0.35">
      <c r="A148" s="189" t="s">
        <v>106</v>
      </c>
      <c r="B148" s="169">
        <v>4460193</v>
      </c>
      <c r="C148" s="169" t="s">
        <v>145</v>
      </c>
      <c r="D148" s="165" t="s">
        <v>798</v>
      </c>
      <c r="E148" s="169" t="s">
        <v>92</v>
      </c>
      <c r="F148" s="166" t="s">
        <v>1065</v>
      </c>
      <c r="G148" s="166"/>
      <c r="H148" s="166">
        <v>177</v>
      </c>
      <c r="I148" s="166">
        <f t="shared" si="4"/>
        <v>90.27</v>
      </c>
      <c r="J148" s="166">
        <f t="shared" si="5"/>
        <v>85.756499999999988</v>
      </c>
      <c r="K148" s="166">
        <f t="shared" si="6"/>
        <v>83.183804999999992</v>
      </c>
      <c r="L148" s="166">
        <f t="shared" si="7"/>
        <v>79.856452799999985</v>
      </c>
      <c r="M148" s="169"/>
      <c r="N148" s="166" t="s">
        <v>207</v>
      </c>
      <c r="O148" s="169" t="s">
        <v>599</v>
      </c>
      <c r="P148" s="169">
        <v>70</v>
      </c>
    </row>
    <row r="149" spans="1:16" x14ac:dyDescent="0.35">
      <c r="A149" s="189" t="s">
        <v>106</v>
      </c>
      <c r="B149" s="169">
        <v>4240395</v>
      </c>
      <c r="C149" s="169" t="s">
        <v>146</v>
      </c>
      <c r="D149" s="165" t="s">
        <v>837</v>
      </c>
      <c r="E149" s="169" t="s">
        <v>92</v>
      </c>
      <c r="F149" s="166" t="s">
        <v>1125</v>
      </c>
      <c r="G149" s="166"/>
      <c r="H149" s="166">
        <v>183</v>
      </c>
      <c r="I149" s="166">
        <f t="shared" si="4"/>
        <v>93.33</v>
      </c>
      <c r="J149" s="166">
        <f t="shared" si="5"/>
        <v>88.663499999999999</v>
      </c>
      <c r="K149" s="166">
        <f t="shared" si="6"/>
        <v>86.00359499999999</v>
      </c>
      <c r="L149" s="166">
        <f t="shared" si="7"/>
        <v>82.563451199999989</v>
      </c>
      <c r="M149" s="169"/>
      <c r="N149" s="166" t="s">
        <v>206</v>
      </c>
      <c r="O149" s="169" t="s">
        <v>599</v>
      </c>
      <c r="P149" s="169">
        <v>70</v>
      </c>
    </row>
    <row r="150" spans="1:16" x14ac:dyDescent="0.35">
      <c r="A150" s="189" t="s">
        <v>106</v>
      </c>
      <c r="B150" s="169">
        <v>4240396</v>
      </c>
      <c r="C150" s="169" t="s">
        <v>838</v>
      </c>
      <c r="D150" s="165" t="s">
        <v>820</v>
      </c>
      <c r="E150" s="169" t="s">
        <v>92</v>
      </c>
      <c r="F150" s="166" t="s">
        <v>1125</v>
      </c>
      <c r="G150" s="166"/>
      <c r="H150" s="166">
        <v>202</v>
      </c>
      <c r="I150" s="166">
        <f t="shared" si="4"/>
        <v>103.02</v>
      </c>
      <c r="J150" s="166">
        <f t="shared" si="5"/>
        <v>97.868999999999986</v>
      </c>
      <c r="K150" s="166">
        <f t="shared" si="6"/>
        <v>94.932929999999985</v>
      </c>
      <c r="L150" s="166">
        <f t="shared" si="7"/>
        <v>91.135612799999976</v>
      </c>
      <c r="M150" s="169"/>
      <c r="N150" s="166" t="s">
        <v>206</v>
      </c>
      <c r="O150" s="169" t="s">
        <v>599</v>
      </c>
      <c r="P150" s="169">
        <v>70</v>
      </c>
    </row>
    <row r="151" spans="1:16" x14ac:dyDescent="0.35">
      <c r="A151" s="189" t="s">
        <v>106</v>
      </c>
      <c r="B151" s="169">
        <v>4240397</v>
      </c>
      <c r="C151" s="169" t="s">
        <v>147</v>
      </c>
      <c r="D151" s="165" t="s">
        <v>1126</v>
      </c>
      <c r="E151" s="169" t="s">
        <v>92</v>
      </c>
      <c r="F151" s="166" t="s">
        <v>1125</v>
      </c>
      <c r="G151" s="166"/>
      <c r="H151" s="166">
        <v>199</v>
      </c>
      <c r="I151" s="166">
        <f t="shared" si="4"/>
        <v>101.49</v>
      </c>
      <c r="J151" s="166">
        <f t="shared" si="5"/>
        <v>96.415499999999994</v>
      </c>
      <c r="K151" s="166">
        <f t="shared" si="6"/>
        <v>93.523034999999993</v>
      </c>
      <c r="L151" s="166">
        <f t="shared" si="7"/>
        <v>89.782113599999988</v>
      </c>
      <c r="M151" s="169"/>
      <c r="N151" s="166" t="s">
        <v>206</v>
      </c>
      <c r="O151" s="169" t="s">
        <v>599</v>
      </c>
      <c r="P151" s="169">
        <v>70</v>
      </c>
    </row>
    <row r="152" spans="1:16" x14ac:dyDescent="0.35">
      <c r="A152" s="189" t="s">
        <v>106</v>
      </c>
      <c r="B152" s="169">
        <v>4240398</v>
      </c>
      <c r="C152" s="169" t="s">
        <v>147</v>
      </c>
      <c r="D152" s="165" t="s">
        <v>839</v>
      </c>
      <c r="E152" s="169" t="s">
        <v>92</v>
      </c>
      <c r="F152" s="166" t="s">
        <v>1125</v>
      </c>
      <c r="G152" s="166"/>
      <c r="H152" s="166">
        <v>199</v>
      </c>
      <c r="I152" s="166">
        <f t="shared" si="4"/>
        <v>101.49</v>
      </c>
      <c r="J152" s="166">
        <f t="shared" si="5"/>
        <v>96.415499999999994</v>
      </c>
      <c r="K152" s="166">
        <f t="shared" si="6"/>
        <v>93.523034999999993</v>
      </c>
      <c r="L152" s="166">
        <f t="shared" si="7"/>
        <v>89.782113599999988</v>
      </c>
      <c r="M152" s="169"/>
      <c r="N152" s="166" t="s">
        <v>206</v>
      </c>
      <c r="O152" s="169" t="s">
        <v>599</v>
      </c>
      <c r="P152" s="169">
        <v>70</v>
      </c>
    </row>
    <row r="153" spans="1:16" x14ac:dyDescent="0.35">
      <c r="A153" s="189" t="s">
        <v>106</v>
      </c>
      <c r="B153" s="169">
        <v>4240490</v>
      </c>
      <c r="C153" s="169" t="s">
        <v>840</v>
      </c>
      <c r="D153" s="165" t="s">
        <v>841</v>
      </c>
      <c r="E153" s="169" t="s">
        <v>92</v>
      </c>
      <c r="F153" s="166" t="s">
        <v>1125</v>
      </c>
      <c r="G153" s="166"/>
      <c r="H153" s="166">
        <v>218</v>
      </c>
      <c r="I153" s="166">
        <f t="shared" ref="I153:I198" si="8">H153*(1-$J$3)</f>
        <v>111.18</v>
      </c>
      <c r="J153" s="166">
        <f t="shared" ref="J153:J198" si="9">I153*(1-$J$8)</f>
        <v>105.621</v>
      </c>
      <c r="K153" s="166">
        <f t="shared" ref="K153:K198" si="10">J153*(1-$J$9)</f>
        <v>102.45236999999999</v>
      </c>
      <c r="L153" s="166">
        <f t="shared" ref="L153:L198" si="11">K153*(1-$J$10)</f>
        <v>98.354275199999989</v>
      </c>
      <c r="M153" s="169"/>
      <c r="N153" s="166" t="s">
        <v>206</v>
      </c>
      <c r="O153" s="169" t="s">
        <v>599</v>
      </c>
      <c r="P153" s="169">
        <v>71</v>
      </c>
    </row>
    <row r="154" spans="1:16" x14ac:dyDescent="0.35">
      <c r="A154" s="189" t="s">
        <v>106</v>
      </c>
      <c r="B154" s="169">
        <v>4460394</v>
      </c>
      <c r="C154" s="169" t="s">
        <v>1127</v>
      </c>
      <c r="D154" s="165" t="s">
        <v>1128</v>
      </c>
      <c r="E154" s="169" t="s">
        <v>92</v>
      </c>
      <c r="F154" s="166" t="s">
        <v>1065</v>
      </c>
      <c r="G154" s="166" t="s">
        <v>995</v>
      </c>
      <c r="H154" s="166">
        <v>242</v>
      </c>
      <c r="I154" s="166">
        <f t="shared" si="8"/>
        <v>123.42</v>
      </c>
      <c r="J154" s="166">
        <f t="shared" si="9"/>
        <v>117.249</v>
      </c>
      <c r="K154" s="166">
        <f t="shared" si="10"/>
        <v>113.73152999999999</v>
      </c>
      <c r="L154" s="166">
        <f t="shared" si="11"/>
        <v>109.18226879999999</v>
      </c>
      <c r="M154" s="169"/>
      <c r="N154" s="166" t="s">
        <v>583</v>
      </c>
      <c r="O154" s="169" t="s">
        <v>583</v>
      </c>
      <c r="P154" s="169" t="s">
        <v>583</v>
      </c>
    </row>
    <row r="155" spans="1:16" s="3" customFormat="1" ht="14.5" customHeight="1" x14ac:dyDescent="0.25">
      <c r="A155" s="210"/>
      <c r="B155" s="207"/>
      <c r="C155" s="207"/>
      <c r="D155" s="207"/>
      <c r="E155" s="207"/>
      <c r="F155" s="208" t="s">
        <v>148</v>
      </c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</row>
    <row r="156" spans="1:16" x14ac:dyDescent="0.35">
      <c r="A156" s="189" t="s">
        <v>106</v>
      </c>
      <c r="B156" s="169">
        <v>4240297</v>
      </c>
      <c r="C156" s="169" t="s">
        <v>842</v>
      </c>
      <c r="D156" s="165" t="s">
        <v>843</v>
      </c>
      <c r="E156" s="169" t="s">
        <v>92</v>
      </c>
      <c r="F156" s="166" t="s">
        <v>1125</v>
      </c>
      <c r="G156" s="166"/>
      <c r="H156" s="166">
        <v>121</v>
      </c>
      <c r="I156" s="166">
        <f t="shared" si="8"/>
        <v>61.71</v>
      </c>
      <c r="J156" s="166">
        <f t="shared" si="9"/>
        <v>58.624499999999998</v>
      </c>
      <c r="K156" s="166">
        <f t="shared" si="10"/>
        <v>56.865764999999996</v>
      </c>
      <c r="L156" s="166">
        <f t="shared" si="11"/>
        <v>54.591134399999994</v>
      </c>
      <c r="M156" s="169"/>
      <c r="N156" s="166" t="s">
        <v>206</v>
      </c>
      <c r="O156" s="169" t="s">
        <v>599</v>
      </c>
      <c r="P156" s="169">
        <v>70</v>
      </c>
    </row>
    <row r="157" spans="1:16" x14ac:dyDescent="0.35">
      <c r="A157" s="189" t="s">
        <v>106</v>
      </c>
      <c r="B157" s="169">
        <v>4460294</v>
      </c>
      <c r="C157" s="169" t="s">
        <v>948</v>
      </c>
      <c r="D157" s="165" t="s">
        <v>949</v>
      </c>
      <c r="E157" s="169" t="s">
        <v>92</v>
      </c>
      <c r="F157" s="166" t="s">
        <v>1065</v>
      </c>
      <c r="G157" s="166" t="s">
        <v>995</v>
      </c>
      <c r="H157" s="166">
        <v>134</v>
      </c>
      <c r="I157" s="166">
        <f t="shared" si="8"/>
        <v>68.34</v>
      </c>
      <c r="J157" s="166">
        <f t="shared" si="9"/>
        <v>64.923000000000002</v>
      </c>
      <c r="K157" s="166">
        <f t="shared" si="10"/>
        <v>62.97531</v>
      </c>
      <c r="L157" s="166">
        <f t="shared" si="11"/>
        <v>60.456297599999999</v>
      </c>
      <c r="M157" s="169"/>
      <c r="N157" s="166" t="s">
        <v>583</v>
      </c>
      <c r="O157" s="169" t="s">
        <v>583</v>
      </c>
      <c r="P157" s="169" t="s">
        <v>583</v>
      </c>
    </row>
    <row r="158" spans="1:16" x14ac:dyDescent="0.35">
      <c r="A158" s="189" t="s">
        <v>106</v>
      </c>
      <c r="B158" s="169">
        <v>4460118</v>
      </c>
      <c r="C158" s="169" t="s">
        <v>844</v>
      </c>
      <c r="D158" s="165" t="s">
        <v>835</v>
      </c>
      <c r="E158" s="169"/>
      <c r="F158" s="166" t="s">
        <v>1065</v>
      </c>
      <c r="G158" s="166"/>
      <c r="H158" s="166">
        <v>161</v>
      </c>
      <c r="I158" s="166">
        <f t="shared" si="8"/>
        <v>82.11</v>
      </c>
      <c r="J158" s="166">
        <f t="shared" si="9"/>
        <v>78.004499999999993</v>
      </c>
      <c r="K158" s="166">
        <f t="shared" si="10"/>
        <v>75.664364999999989</v>
      </c>
      <c r="L158" s="166">
        <f t="shared" si="11"/>
        <v>72.637790399999986</v>
      </c>
      <c r="M158" s="169"/>
      <c r="N158" s="166" t="s">
        <v>207</v>
      </c>
      <c r="O158" s="169" t="s">
        <v>599</v>
      </c>
      <c r="P158" s="169">
        <v>69</v>
      </c>
    </row>
    <row r="159" spans="1:16" x14ac:dyDescent="0.35">
      <c r="A159" s="196" t="s">
        <v>106</v>
      </c>
      <c r="B159" s="186">
        <v>4460098</v>
      </c>
      <c r="C159" s="186" t="s">
        <v>105</v>
      </c>
      <c r="D159" s="187" t="s">
        <v>813</v>
      </c>
      <c r="E159" s="186" t="s">
        <v>92</v>
      </c>
      <c r="F159" s="188" t="s">
        <v>1065</v>
      </c>
      <c r="G159" s="188"/>
      <c r="H159" s="188">
        <v>143</v>
      </c>
      <c r="I159" s="188">
        <f>VLOOKUP(B11,[1]Konditionen!$A$172:$J$188,8,FALSE)</f>
        <v>67.680136986301363</v>
      </c>
      <c r="J159" s="188">
        <f t="shared" si="9"/>
        <v>64.296130136986292</v>
      </c>
      <c r="K159" s="188">
        <f t="shared" si="10"/>
        <v>62.367246232876703</v>
      </c>
      <c r="L159" s="188">
        <f t="shared" si="11"/>
        <v>59.87255638356163</v>
      </c>
      <c r="M159" s="169"/>
      <c r="N159" s="166" t="s">
        <v>207</v>
      </c>
      <c r="O159" s="169" t="s">
        <v>599</v>
      </c>
      <c r="P159" s="169">
        <v>70</v>
      </c>
    </row>
    <row r="160" spans="1:16" x14ac:dyDescent="0.35">
      <c r="A160" s="189" t="s">
        <v>106</v>
      </c>
      <c r="B160" s="169" t="s">
        <v>583</v>
      </c>
      <c r="C160" s="169" t="s">
        <v>105</v>
      </c>
      <c r="D160" s="165" t="s">
        <v>845</v>
      </c>
      <c r="E160" s="169" t="s">
        <v>92</v>
      </c>
      <c r="F160" s="166" t="s">
        <v>1065</v>
      </c>
      <c r="G160" s="166" t="s">
        <v>582</v>
      </c>
      <c r="H160" s="166">
        <v>143</v>
      </c>
      <c r="I160" s="166">
        <f t="shared" si="8"/>
        <v>72.930000000000007</v>
      </c>
      <c r="J160" s="166">
        <f t="shared" si="9"/>
        <v>69.283500000000004</v>
      </c>
      <c r="K160" s="166">
        <f t="shared" si="10"/>
        <v>67.204994999999997</v>
      </c>
      <c r="L160" s="166">
        <f t="shared" si="11"/>
        <v>64.51679519999999</v>
      </c>
      <c r="M160" s="169"/>
      <c r="N160" s="166" t="s">
        <v>583</v>
      </c>
      <c r="O160" s="169" t="s">
        <v>583</v>
      </c>
      <c r="P160" s="169" t="s">
        <v>583</v>
      </c>
    </row>
    <row r="161" spans="1:16" x14ac:dyDescent="0.35">
      <c r="A161" s="196" t="s">
        <v>106</v>
      </c>
      <c r="B161" s="186">
        <v>4240298</v>
      </c>
      <c r="C161" s="186" t="s">
        <v>105</v>
      </c>
      <c r="D161" s="187" t="s">
        <v>845</v>
      </c>
      <c r="E161" s="186" t="s">
        <v>92</v>
      </c>
      <c r="F161" s="188" t="s">
        <v>1125</v>
      </c>
      <c r="G161" s="188"/>
      <c r="H161" s="188">
        <v>143</v>
      </c>
      <c r="I161" s="188">
        <f>VLOOKUP(B11,[1]Konditionen!$A$172:$J$188,9,FALSE)</f>
        <v>66.495000000000005</v>
      </c>
      <c r="J161" s="188">
        <f t="shared" si="9"/>
        <v>63.170250000000003</v>
      </c>
      <c r="K161" s="188">
        <f t="shared" si="10"/>
        <v>61.275142500000001</v>
      </c>
      <c r="L161" s="188">
        <f t="shared" si="11"/>
        <v>58.824136799999998</v>
      </c>
      <c r="M161" s="169"/>
      <c r="N161" s="166" t="s">
        <v>206</v>
      </c>
      <c r="O161" s="169" t="s">
        <v>599</v>
      </c>
      <c r="P161" s="169">
        <v>70</v>
      </c>
    </row>
    <row r="162" spans="1:16" x14ac:dyDescent="0.35">
      <c r="A162" s="189" t="s">
        <v>106</v>
      </c>
      <c r="B162" s="169">
        <v>4240219</v>
      </c>
      <c r="C162" s="169" t="s">
        <v>846</v>
      </c>
      <c r="D162" s="165" t="s">
        <v>835</v>
      </c>
      <c r="E162" s="169"/>
      <c r="F162" s="166" t="s">
        <v>1125</v>
      </c>
      <c r="G162" s="166"/>
      <c r="H162" s="166">
        <v>165</v>
      </c>
      <c r="I162" s="166">
        <f t="shared" si="8"/>
        <v>84.15</v>
      </c>
      <c r="J162" s="166">
        <f t="shared" si="9"/>
        <v>79.942499999999995</v>
      </c>
      <c r="K162" s="166">
        <f t="shared" si="10"/>
        <v>77.544224999999997</v>
      </c>
      <c r="L162" s="166">
        <f t="shared" si="11"/>
        <v>74.442455999999993</v>
      </c>
      <c r="M162" s="169"/>
      <c r="N162" s="166" t="s">
        <v>206</v>
      </c>
      <c r="O162" s="169" t="s">
        <v>599</v>
      </c>
      <c r="P162" s="169">
        <v>69</v>
      </c>
    </row>
    <row r="163" spans="1:16" x14ac:dyDescent="0.35">
      <c r="A163" s="189" t="s">
        <v>106</v>
      </c>
      <c r="B163" s="169">
        <v>4240390</v>
      </c>
      <c r="C163" s="169" t="s">
        <v>846</v>
      </c>
      <c r="D163" s="165" t="s">
        <v>837</v>
      </c>
      <c r="E163" s="169" t="s">
        <v>92</v>
      </c>
      <c r="F163" s="166" t="s">
        <v>1125</v>
      </c>
      <c r="G163" s="166"/>
      <c r="H163" s="166">
        <v>174</v>
      </c>
      <c r="I163" s="166">
        <f t="shared" si="8"/>
        <v>88.74</v>
      </c>
      <c r="J163" s="166">
        <f t="shared" si="9"/>
        <v>84.302999999999997</v>
      </c>
      <c r="K163" s="166">
        <f t="shared" si="10"/>
        <v>81.773910000000001</v>
      </c>
      <c r="L163" s="166">
        <f t="shared" si="11"/>
        <v>78.502953599999998</v>
      </c>
      <c r="M163" s="169"/>
      <c r="N163" s="166" t="s">
        <v>206</v>
      </c>
      <c r="O163" s="169" t="s">
        <v>599</v>
      </c>
      <c r="P163" s="169">
        <v>69</v>
      </c>
    </row>
    <row r="164" spans="1:16" x14ac:dyDescent="0.35">
      <c r="A164" s="189" t="s">
        <v>106</v>
      </c>
      <c r="B164" s="169">
        <v>4240311</v>
      </c>
      <c r="C164" s="169" t="s">
        <v>149</v>
      </c>
      <c r="D164" s="165" t="s">
        <v>847</v>
      </c>
      <c r="E164" s="169"/>
      <c r="F164" s="166" t="s">
        <v>1125</v>
      </c>
      <c r="G164" s="166"/>
      <c r="H164" s="166">
        <v>177</v>
      </c>
      <c r="I164" s="166">
        <f t="shared" si="8"/>
        <v>90.27</v>
      </c>
      <c r="J164" s="166">
        <f t="shared" si="9"/>
        <v>85.756499999999988</v>
      </c>
      <c r="K164" s="166">
        <f t="shared" si="10"/>
        <v>83.183804999999992</v>
      </c>
      <c r="L164" s="166">
        <f t="shared" si="11"/>
        <v>79.856452799999985</v>
      </c>
      <c r="M164" s="169"/>
      <c r="N164" s="166" t="s">
        <v>206</v>
      </c>
      <c r="O164" s="169" t="s">
        <v>599</v>
      </c>
      <c r="P164" s="169">
        <v>69</v>
      </c>
    </row>
    <row r="165" spans="1:16" x14ac:dyDescent="0.35">
      <c r="A165" s="189" t="s">
        <v>106</v>
      </c>
      <c r="B165" s="169">
        <v>4240392</v>
      </c>
      <c r="C165" s="169" t="s">
        <v>149</v>
      </c>
      <c r="D165" s="165" t="s">
        <v>802</v>
      </c>
      <c r="E165" s="169" t="s">
        <v>92</v>
      </c>
      <c r="F165" s="166" t="s">
        <v>1125</v>
      </c>
      <c r="G165" s="166"/>
      <c r="H165" s="166">
        <v>183</v>
      </c>
      <c r="I165" s="166">
        <f t="shared" si="8"/>
        <v>93.33</v>
      </c>
      <c r="J165" s="166">
        <f t="shared" si="9"/>
        <v>88.663499999999999</v>
      </c>
      <c r="K165" s="166">
        <f t="shared" si="10"/>
        <v>86.00359499999999</v>
      </c>
      <c r="L165" s="166">
        <f t="shared" si="11"/>
        <v>82.563451199999989</v>
      </c>
      <c r="M165" s="169"/>
      <c r="N165" s="166" t="s">
        <v>206</v>
      </c>
      <c r="O165" s="169" t="s">
        <v>599</v>
      </c>
      <c r="P165" s="169">
        <v>70</v>
      </c>
    </row>
    <row r="166" spans="1:16" x14ac:dyDescent="0.35">
      <c r="A166" s="189" t="s">
        <v>106</v>
      </c>
      <c r="B166" s="169">
        <v>4460298</v>
      </c>
      <c r="C166" s="169" t="s">
        <v>1129</v>
      </c>
      <c r="D166" s="165" t="s">
        <v>847</v>
      </c>
      <c r="E166" s="169" t="s">
        <v>92</v>
      </c>
      <c r="F166" s="166" t="s">
        <v>1065</v>
      </c>
      <c r="G166" s="166" t="s">
        <v>995</v>
      </c>
      <c r="H166" s="166">
        <v>225</v>
      </c>
      <c r="I166" s="166">
        <f t="shared" si="8"/>
        <v>114.75</v>
      </c>
      <c r="J166" s="166">
        <f t="shared" si="9"/>
        <v>109.01249999999999</v>
      </c>
      <c r="K166" s="166">
        <f t="shared" si="10"/>
        <v>105.74212499999999</v>
      </c>
      <c r="L166" s="166">
        <f t="shared" si="11"/>
        <v>101.51243999999998</v>
      </c>
      <c r="M166" s="169"/>
      <c r="N166" s="166" t="s">
        <v>583</v>
      </c>
      <c r="O166" s="169" t="s">
        <v>583</v>
      </c>
      <c r="P166" s="169" t="s">
        <v>583</v>
      </c>
    </row>
    <row r="167" spans="1:16" x14ac:dyDescent="0.35">
      <c r="A167" s="189" t="s">
        <v>106</v>
      </c>
      <c r="B167" s="169">
        <v>4460299</v>
      </c>
      <c r="C167" s="169" t="s">
        <v>1130</v>
      </c>
      <c r="D167" s="165" t="s">
        <v>671</v>
      </c>
      <c r="E167" s="169" t="s">
        <v>92</v>
      </c>
      <c r="F167" s="166" t="s">
        <v>1065</v>
      </c>
      <c r="G167" s="166" t="s">
        <v>995</v>
      </c>
      <c r="H167" s="166">
        <v>230</v>
      </c>
      <c r="I167" s="166">
        <f t="shared" si="8"/>
        <v>117.3</v>
      </c>
      <c r="J167" s="166">
        <f t="shared" si="9"/>
        <v>111.43499999999999</v>
      </c>
      <c r="K167" s="166">
        <f t="shared" si="10"/>
        <v>108.09194999999998</v>
      </c>
      <c r="L167" s="166">
        <f t="shared" si="11"/>
        <v>103.76827199999998</v>
      </c>
      <c r="M167" s="169"/>
      <c r="N167" s="166" t="s">
        <v>583</v>
      </c>
      <c r="O167" s="169" t="s">
        <v>583</v>
      </c>
      <c r="P167" s="169" t="s">
        <v>583</v>
      </c>
    </row>
    <row r="168" spans="1:16" x14ac:dyDescent="0.35">
      <c r="A168" s="189" t="s">
        <v>106</v>
      </c>
      <c r="B168" s="169">
        <v>4240393</v>
      </c>
      <c r="C168" s="169" t="s">
        <v>848</v>
      </c>
      <c r="D168" s="165" t="s">
        <v>820</v>
      </c>
      <c r="E168" s="169" t="s">
        <v>92</v>
      </c>
      <c r="F168" s="166" t="s">
        <v>1125</v>
      </c>
      <c r="G168" s="166"/>
      <c r="H168" s="166">
        <v>231</v>
      </c>
      <c r="I168" s="166">
        <f t="shared" si="8"/>
        <v>117.81</v>
      </c>
      <c r="J168" s="166">
        <f t="shared" si="9"/>
        <v>111.9195</v>
      </c>
      <c r="K168" s="166">
        <f t="shared" si="10"/>
        <v>108.561915</v>
      </c>
      <c r="L168" s="166">
        <f t="shared" si="11"/>
        <v>104.2194384</v>
      </c>
      <c r="M168" s="169"/>
      <c r="N168" s="166" t="s">
        <v>206</v>
      </c>
      <c r="O168" s="169" t="s">
        <v>599</v>
      </c>
      <c r="P168" s="169">
        <v>70</v>
      </c>
    </row>
    <row r="169" spans="1:16" x14ac:dyDescent="0.35">
      <c r="A169" s="189" t="s">
        <v>106</v>
      </c>
      <c r="B169" s="169">
        <v>4240290</v>
      </c>
      <c r="C169" s="169" t="s">
        <v>849</v>
      </c>
      <c r="D169" s="165" t="s">
        <v>839</v>
      </c>
      <c r="E169" s="169" t="s">
        <v>92</v>
      </c>
      <c r="F169" s="166" t="s">
        <v>1125</v>
      </c>
      <c r="G169" s="166"/>
      <c r="H169" s="166">
        <v>240</v>
      </c>
      <c r="I169" s="166">
        <f t="shared" si="8"/>
        <v>122.4</v>
      </c>
      <c r="J169" s="166">
        <f t="shared" si="9"/>
        <v>116.28</v>
      </c>
      <c r="K169" s="166">
        <f t="shared" si="10"/>
        <v>112.7916</v>
      </c>
      <c r="L169" s="166">
        <f t="shared" si="11"/>
        <v>108.27993599999999</v>
      </c>
      <c r="M169" s="169"/>
      <c r="N169" s="166" t="s">
        <v>206</v>
      </c>
      <c r="O169" s="169" t="s">
        <v>599</v>
      </c>
      <c r="P169" s="169">
        <v>71</v>
      </c>
    </row>
    <row r="170" spans="1:16" s="3" customFormat="1" ht="14.5" customHeight="1" x14ac:dyDescent="0.25">
      <c r="A170" s="210"/>
      <c r="B170" s="207"/>
      <c r="C170" s="207"/>
      <c r="D170" s="207"/>
      <c r="E170" s="207"/>
      <c r="F170" s="208" t="s">
        <v>1230</v>
      </c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</row>
    <row r="171" spans="1:16" x14ac:dyDescent="0.35">
      <c r="A171" s="189" t="s">
        <v>106</v>
      </c>
      <c r="B171" s="169">
        <v>4460391</v>
      </c>
      <c r="C171" s="169" t="s">
        <v>1131</v>
      </c>
      <c r="D171" s="165" t="s">
        <v>845</v>
      </c>
      <c r="E171" s="169" t="s">
        <v>92</v>
      </c>
      <c r="F171" s="166" t="s">
        <v>1065</v>
      </c>
      <c r="G171" s="166" t="s">
        <v>995</v>
      </c>
      <c r="H171" s="166">
        <v>190</v>
      </c>
      <c r="I171" s="166">
        <f t="shared" si="8"/>
        <v>96.9</v>
      </c>
      <c r="J171" s="166">
        <f t="shared" si="9"/>
        <v>92.055000000000007</v>
      </c>
      <c r="K171" s="166">
        <f t="shared" si="10"/>
        <v>89.293350000000004</v>
      </c>
      <c r="L171" s="166">
        <f t="shared" si="11"/>
        <v>85.721615999999997</v>
      </c>
      <c r="M171" s="169"/>
      <c r="N171" s="166" t="s">
        <v>583</v>
      </c>
      <c r="O171" s="169" t="s">
        <v>583</v>
      </c>
      <c r="P171" s="169" t="s">
        <v>583</v>
      </c>
    </row>
    <row r="172" spans="1:16" x14ac:dyDescent="0.35">
      <c r="A172" s="189" t="s">
        <v>106</v>
      </c>
      <c r="B172" s="169">
        <v>4240294</v>
      </c>
      <c r="C172" s="169" t="s">
        <v>850</v>
      </c>
      <c r="D172" s="165" t="s">
        <v>836</v>
      </c>
      <c r="E172" s="169" t="s">
        <v>92</v>
      </c>
      <c r="F172" s="166" t="s">
        <v>1125</v>
      </c>
      <c r="G172" s="166"/>
      <c r="H172" s="166">
        <v>200</v>
      </c>
      <c r="I172" s="166">
        <f t="shared" si="8"/>
        <v>102</v>
      </c>
      <c r="J172" s="166">
        <f t="shared" si="9"/>
        <v>96.899999999999991</v>
      </c>
      <c r="K172" s="166">
        <f t="shared" si="10"/>
        <v>93.992999999999995</v>
      </c>
      <c r="L172" s="166">
        <f t="shared" si="11"/>
        <v>90.233279999999993</v>
      </c>
      <c r="M172" s="169"/>
      <c r="N172" s="166" t="s">
        <v>206</v>
      </c>
      <c r="O172" s="169" t="s">
        <v>599</v>
      </c>
      <c r="P172" s="169">
        <v>71</v>
      </c>
    </row>
    <row r="173" spans="1:16" x14ac:dyDescent="0.35">
      <c r="A173" s="189" t="s">
        <v>106</v>
      </c>
      <c r="B173" s="169">
        <v>4240292</v>
      </c>
      <c r="C173" s="169" t="s">
        <v>851</v>
      </c>
      <c r="D173" s="165" t="s">
        <v>802</v>
      </c>
      <c r="E173" s="169" t="s">
        <v>92</v>
      </c>
      <c r="F173" s="166" t="s">
        <v>1125</v>
      </c>
      <c r="G173" s="166"/>
      <c r="H173" s="166">
        <v>213</v>
      </c>
      <c r="I173" s="166">
        <f t="shared" si="8"/>
        <v>108.63</v>
      </c>
      <c r="J173" s="166">
        <f t="shared" si="9"/>
        <v>103.1985</v>
      </c>
      <c r="K173" s="166">
        <f t="shared" si="10"/>
        <v>100.10254499999999</v>
      </c>
      <c r="L173" s="166">
        <f t="shared" si="11"/>
        <v>96.098443199999991</v>
      </c>
      <c r="M173" s="169"/>
      <c r="N173" s="166" t="s">
        <v>206</v>
      </c>
      <c r="O173" s="169" t="s">
        <v>599</v>
      </c>
      <c r="P173" s="169">
        <v>71</v>
      </c>
    </row>
    <row r="174" spans="1:16" x14ac:dyDescent="0.35">
      <c r="A174" s="189" t="s">
        <v>106</v>
      </c>
      <c r="B174" s="169">
        <v>4460297</v>
      </c>
      <c r="C174" s="169" t="s">
        <v>1132</v>
      </c>
      <c r="D174" s="165" t="s">
        <v>1133</v>
      </c>
      <c r="E174" s="169" t="s">
        <v>92</v>
      </c>
      <c r="F174" s="166" t="s">
        <v>1065</v>
      </c>
      <c r="G174" s="166" t="s">
        <v>995</v>
      </c>
      <c r="H174" s="166">
        <v>200</v>
      </c>
      <c r="I174" s="166">
        <f t="shared" si="8"/>
        <v>102</v>
      </c>
      <c r="J174" s="166">
        <f t="shared" si="9"/>
        <v>96.899999999999991</v>
      </c>
      <c r="K174" s="166">
        <f t="shared" si="10"/>
        <v>93.992999999999995</v>
      </c>
      <c r="L174" s="166">
        <f t="shared" si="11"/>
        <v>90.233279999999993</v>
      </c>
      <c r="M174" s="169"/>
      <c r="N174" s="166" t="s">
        <v>583</v>
      </c>
      <c r="O174" s="169" t="s">
        <v>583</v>
      </c>
      <c r="P174" s="169" t="s">
        <v>583</v>
      </c>
    </row>
    <row r="175" spans="1:16" x14ac:dyDescent="0.35">
      <c r="A175" s="196" t="s">
        <v>106</v>
      </c>
      <c r="B175" s="186">
        <v>4240295</v>
      </c>
      <c r="C175" s="186" t="s">
        <v>852</v>
      </c>
      <c r="D175" s="187" t="s">
        <v>835</v>
      </c>
      <c r="E175" s="186" t="s">
        <v>92</v>
      </c>
      <c r="F175" s="188" t="s">
        <v>1125</v>
      </c>
      <c r="G175" s="188"/>
      <c r="H175" s="188">
        <v>208</v>
      </c>
      <c r="I175" s="188">
        <f>VLOOKUP(B11,[1]Konditionen!$A$172:$J$188,10,FALSE)</f>
        <v>98.952796208530799</v>
      </c>
      <c r="J175" s="188">
        <f t="shared" si="9"/>
        <v>94.005156398104248</v>
      </c>
      <c r="K175" s="188">
        <f t="shared" si="10"/>
        <v>91.185001706161117</v>
      </c>
      <c r="L175" s="188">
        <f t="shared" si="11"/>
        <v>87.537601637914662</v>
      </c>
      <c r="M175" s="169"/>
      <c r="N175" s="166" t="s">
        <v>206</v>
      </c>
      <c r="O175" s="169" t="s">
        <v>599</v>
      </c>
      <c r="P175" s="169">
        <v>70</v>
      </c>
    </row>
    <row r="176" spans="1:16" x14ac:dyDescent="0.35">
      <c r="A176" s="189" t="s">
        <v>106</v>
      </c>
      <c r="B176" s="169">
        <v>4240291</v>
      </c>
      <c r="C176" s="169" t="s">
        <v>853</v>
      </c>
      <c r="D176" s="165" t="s">
        <v>847</v>
      </c>
      <c r="E176" s="169" t="s">
        <v>92</v>
      </c>
      <c r="F176" s="166" t="s">
        <v>1125</v>
      </c>
      <c r="G176" s="166"/>
      <c r="H176" s="166">
        <v>225</v>
      </c>
      <c r="I176" s="166">
        <f t="shared" si="8"/>
        <v>114.75</v>
      </c>
      <c r="J176" s="166">
        <f t="shared" si="9"/>
        <v>109.01249999999999</v>
      </c>
      <c r="K176" s="166">
        <f t="shared" si="10"/>
        <v>105.74212499999999</v>
      </c>
      <c r="L176" s="166">
        <f t="shared" si="11"/>
        <v>101.51243999999998</v>
      </c>
      <c r="M176" s="169"/>
      <c r="N176" s="166" t="s">
        <v>206</v>
      </c>
      <c r="O176" s="169" t="s">
        <v>599</v>
      </c>
      <c r="P176" s="169">
        <v>70</v>
      </c>
    </row>
    <row r="177" spans="1:16" x14ac:dyDescent="0.35">
      <c r="A177" s="189" t="s">
        <v>106</v>
      </c>
      <c r="B177" s="169">
        <v>4240296</v>
      </c>
      <c r="C177" s="169" t="s">
        <v>854</v>
      </c>
      <c r="D177" s="165" t="s">
        <v>671</v>
      </c>
      <c r="E177" s="169" t="s">
        <v>92</v>
      </c>
      <c r="F177" s="166" t="s">
        <v>1125</v>
      </c>
      <c r="G177" s="166"/>
      <c r="H177" s="166">
        <v>232</v>
      </c>
      <c r="I177" s="166">
        <f t="shared" si="8"/>
        <v>118.32000000000001</v>
      </c>
      <c r="J177" s="166">
        <f t="shared" si="9"/>
        <v>112.404</v>
      </c>
      <c r="K177" s="166">
        <f t="shared" si="10"/>
        <v>109.03187999999999</v>
      </c>
      <c r="L177" s="166">
        <f t="shared" si="11"/>
        <v>104.67060479999998</v>
      </c>
      <c r="M177" s="169"/>
      <c r="N177" s="166" t="s">
        <v>206</v>
      </c>
      <c r="O177" s="169" t="s">
        <v>599</v>
      </c>
      <c r="P177" s="169">
        <v>71</v>
      </c>
    </row>
    <row r="178" spans="1:16" x14ac:dyDescent="0.35">
      <c r="A178" s="189" t="s">
        <v>106</v>
      </c>
      <c r="B178" s="169">
        <v>4460393</v>
      </c>
      <c r="C178" s="169" t="s">
        <v>854</v>
      </c>
      <c r="D178" s="165" t="s">
        <v>671</v>
      </c>
      <c r="E178" s="169" t="s">
        <v>92</v>
      </c>
      <c r="F178" s="166" t="s">
        <v>1065</v>
      </c>
      <c r="G178" s="166" t="s">
        <v>995</v>
      </c>
      <c r="H178" s="166">
        <v>232</v>
      </c>
      <c r="I178" s="166">
        <f t="shared" si="8"/>
        <v>118.32000000000001</v>
      </c>
      <c r="J178" s="166">
        <f t="shared" si="9"/>
        <v>112.404</v>
      </c>
      <c r="K178" s="166">
        <f t="shared" si="10"/>
        <v>109.03187999999999</v>
      </c>
      <c r="L178" s="166">
        <f t="shared" si="11"/>
        <v>104.67060479999998</v>
      </c>
      <c r="M178" s="169"/>
      <c r="N178" s="166" t="s">
        <v>583</v>
      </c>
      <c r="O178" s="169" t="s">
        <v>583</v>
      </c>
      <c r="P178" s="169" t="s">
        <v>583</v>
      </c>
    </row>
    <row r="179" spans="1:16" x14ac:dyDescent="0.35">
      <c r="A179" s="189" t="s">
        <v>106</v>
      </c>
      <c r="B179" s="169">
        <v>4240293</v>
      </c>
      <c r="C179" s="169" t="s">
        <v>855</v>
      </c>
      <c r="D179" s="165" t="s">
        <v>802</v>
      </c>
      <c r="E179" s="169" t="s">
        <v>92</v>
      </c>
      <c r="F179" s="166" t="s">
        <v>1125</v>
      </c>
      <c r="G179" s="166"/>
      <c r="H179" s="166">
        <v>263</v>
      </c>
      <c r="I179" s="166">
        <f t="shared" si="8"/>
        <v>134.13</v>
      </c>
      <c r="J179" s="166">
        <f t="shared" si="9"/>
        <v>127.42349999999999</v>
      </c>
      <c r="K179" s="166">
        <f t="shared" si="10"/>
        <v>123.60079499999999</v>
      </c>
      <c r="L179" s="166">
        <f t="shared" si="11"/>
        <v>118.65676319999999</v>
      </c>
      <c r="M179" s="169"/>
      <c r="N179" s="166" t="s">
        <v>206</v>
      </c>
      <c r="O179" s="169" t="s">
        <v>599</v>
      </c>
      <c r="P179" s="169">
        <v>71</v>
      </c>
    </row>
    <row r="180" spans="1:16" s="3" customFormat="1" ht="14.5" customHeight="1" x14ac:dyDescent="0.25">
      <c r="A180" s="210"/>
      <c r="B180" s="207"/>
      <c r="C180" s="207"/>
      <c r="D180" s="207"/>
      <c r="E180" s="207"/>
      <c r="F180" s="208" t="s">
        <v>1245</v>
      </c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</row>
    <row r="181" spans="1:16" x14ac:dyDescent="0.35">
      <c r="A181" s="189" t="s">
        <v>106</v>
      </c>
      <c r="B181" s="169">
        <v>4460392</v>
      </c>
      <c r="C181" s="169" t="s">
        <v>1134</v>
      </c>
      <c r="D181" s="165" t="s">
        <v>835</v>
      </c>
      <c r="E181" s="169" t="s">
        <v>92</v>
      </c>
      <c r="F181" s="166" t="s">
        <v>1065</v>
      </c>
      <c r="G181" s="166" t="s">
        <v>995</v>
      </c>
      <c r="H181" s="166">
        <v>244</v>
      </c>
      <c r="I181" s="166">
        <f t="shared" si="8"/>
        <v>124.44</v>
      </c>
      <c r="J181" s="166">
        <f t="shared" si="9"/>
        <v>118.21799999999999</v>
      </c>
      <c r="K181" s="166">
        <f t="shared" si="10"/>
        <v>114.67145999999998</v>
      </c>
      <c r="L181" s="166">
        <f t="shared" si="11"/>
        <v>110.08460159999998</v>
      </c>
      <c r="M181" s="169"/>
      <c r="N181" s="166" t="s">
        <v>583</v>
      </c>
      <c r="O181" s="169" t="s">
        <v>583</v>
      </c>
      <c r="P181" s="169" t="s">
        <v>583</v>
      </c>
    </row>
    <row r="182" spans="1:16" x14ac:dyDescent="0.35">
      <c r="A182" s="189" t="s">
        <v>106</v>
      </c>
      <c r="B182" s="169">
        <v>4240498</v>
      </c>
      <c r="C182" s="169" t="s">
        <v>1135</v>
      </c>
      <c r="D182" s="165" t="s">
        <v>839</v>
      </c>
      <c r="E182" s="169" t="s">
        <v>92</v>
      </c>
      <c r="F182" s="166" t="s">
        <v>1125</v>
      </c>
      <c r="G182" s="166"/>
      <c r="H182" s="166">
        <v>309</v>
      </c>
      <c r="I182" s="166">
        <f t="shared" si="8"/>
        <v>157.59</v>
      </c>
      <c r="J182" s="166">
        <f t="shared" si="9"/>
        <v>149.7105</v>
      </c>
      <c r="K182" s="166">
        <f t="shared" si="10"/>
        <v>145.21918499999998</v>
      </c>
      <c r="L182" s="166">
        <f t="shared" si="11"/>
        <v>139.41041759999999</v>
      </c>
      <c r="M182" s="169"/>
      <c r="N182" s="166" t="s">
        <v>205</v>
      </c>
      <c r="O182" s="169" t="s">
        <v>599</v>
      </c>
      <c r="P182" s="169">
        <v>73</v>
      </c>
    </row>
    <row r="183" spans="1:16" x14ac:dyDescent="0.35">
      <c r="A183" s="189" t="s">
        <v>106</v>
      </c>
      <c r="B183" s="169">
        <v>4240590</v>
      </c>
      <c r="C183" s="169" t="s">
        <v>1136</v>
      </c>
      <c r="D183" s="165" t="s">
        <v>802</v>
      </c>
      <c r="E183" s="169" t="s">
        <v>92</v>
      </c>
      <c r="F183" s="166" t="s">
        <v>1125</v>
      </c>
      <c r="G183" s="166" t="s">
        <v>582</v>
      </c>
      <c r="H183" s="166">
        <v>313</v>
      </c>
      <c r="I183" s="166">
        <f t="shared" si="8"/>
        <v>159.63</v>
      </c>
      <c r="J183" s="166">
        <f t="shared" si="9"/>
        <v>151.64849999999998</v>
      </c>
      <c r="K183" s="166">
        <f t="shared" si="10"/>
        <v>147.09904499999999</v>
      </c>
      <c r="L183" s="166">
        <f t="shared" si="11"/>
        <v>141.21508319999998</v>
      </c>
      <c r="M183" s="169"/>
      <c r="N183" s="166" t="s">
        <v>583</v>
      </c>
      <c r="O183" s="169" t="s">
        <v>583</v>
      </c>
      <c r="P183" s="169" t="s">
        <v>583</v>
      </c>
    </row>
    <row r="184" spans="1:16" s="3" customFormat="1" ht="14.5" customHeight="1" x14ac:dyDescent="0.25">
      <c r="A184" s="210"/>
      <c r="B184" s="207"/>
      <c r="C184" s="207"/>
      <c r="D184" s="207"/>
      <c r="E184" s="207"/>
      <c r="F184" s="208" t="s">
        <v>1243</v>
      </c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</row>
    <row r="185" spans="1:16" x14ac:dyDescent="0.35">
      <c r="A185" s="189" t="s">
        <v>1212</v>
      </c>
      <c r="B185" s="169">
        <v>4842714</v>
      </c>
      <c r="C185" s="169" t="s">
        <v>1143</v>
      </c>
      <c r="D185" s="165" t="s">
        <v>1144</v>
      </c>
      <c r="E185" s="169"/>
      <c r="F185" s="166" t="s">
        <v>1145</v>
      </c>
      <c r="G185" s="166" t="s">
        <v>996</v>
      </c>
      <c r="H185" s="166">
        <v>112</v>
      </c>
      <c r="I185" s="166">
        <f t="shared" si="8"/>
        <v>57.120000000000005</v>
      </c>
      <c r="J185" s="166">
        <f t="shared" si="9"/>
        <v>54.264000000000003</v>
      </c>
      <c r="K185" s="166">
        <f t="shared" si="10"/>
        <v>52.63608</v>
      </c>
      <c r="L185" s="166">
        <f t="shared" si="11"/>
        <v>50.530636799999996</v>
      </c>
      <c r="M185" s="169"/>
      <c r="N185" s="166"/>
      <c r="O185" s="169"/>
      <c r="P185" s="169"/>
    </row>
    <row r="186" spans="1:16" s="3" customFormat="1" ht="14.5" customHeight="1" x14ac:dyDescent="0.25">
      <c r="A186" s="210"/>
      <c r="B186" s="207"/>
      <c r="C186" s="207"/>
      <c r="D186" s="207"/>
      <c r="E186" s="207"/>
      <c r="F186" s="208" t="s">
        <v>113</v>
      </c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</row>
    <row r="187" spans="1:16" x14ac:dyDescent="0.35">
      <c r="A187" s="189" t="s">
        <v>1212</v>
      </c>
      <c r="B187" s="169">
        <v>4583703</v>
      </c>
      <c r="C187" s="169" t="s">
        <v>119</v>
      </c>
      <c r="D187" s="165" t="s">
        <v>93</v>
      </c>
      <c r="E187" s="169"/>
      <c r="F187" s="166" t="s">
        <v>1146</v>
      </c>
      <c r="G187" s="166" t="s">
        <v>996</v>
      </c>
      <c r="H187" s="166">
        <v>287</v>
      </c>
      <c r="I187" s="166">
        <f t="shared" si="8"/>
        <v>146.37</v>
      </c>
      <c r="J187" s="166">
        <f t="shared" si="9"/>
        <v>139.0515</v>
      </c>
      <c r="K187" s="166">
        <f t="shared" si="10"/>
        <v>134.879955</v>
      </c>
      <c r="L187" s="166">
        <f t="shared" si="11"/>
        <v>129.48475679999999</v>
      </c>
      <c r="M187" s="169"/>
      <c r="N187" s="166"/>
      <c r="O187" s="169"/>
      <c r="P187" s="169"/>
    </row>
    <row r="188" spans="1:16" x14ac:dyDescent="0.35">
      <c r="A188" s="189" t="s">
        <v>1212</v>
      </c>
      <c r="B188" s="169">
        <v>4593703</v>
      </c>
      <c r="C188" s="169" t="s">
        <v>119</v>
      </c>
      <c r="D188" s="165" t="s">
        <v>93</v>
      </c>
      <c r="E188" s="169"/>
      <c r="F188" s="166" t="s">
        <v>1147</v>
      </c>
      <c r="G188" s="166" t="s">
        <v>997</v>
      </c>
      <c r="H188" s="166">
        <v>346</v>
      </c>
      <c r="I188" s="166">
        <f t="shared" si="8"/>
        <v>176.46</v>
      </c>
      <c r="J188" s="166">
        <f t="shared" si="9"/>
        <v>167.637</v>
      </c>
      <c r="K188" s="166">
        <f t="shared" si="10"/>
        <v>162.60789</v>
      </c>
      <c r="L188" s="166">
        <f t="shared" si="11"/>
        <v>156.10357439999999</v>
      </c>
      <c r="M188" s="169"/>
      <c r="N188" s="166"/>
      <c r="O188" s="169"/>
      <c r="P188" s="169"/>
    </row>
    <row r="189" spans="1:16" s="3" customFormat="1" ht="14.5" customHeight="1" x14ac:dyDescent="0.25">
      <c r="A189" s="210"/>
      <c r="B189" s="207"/>
      <c r="C189" s="207"/>
      <c r="D189" s="207"/>
      <c r="E189" s="207"/>
      <c r="F189" s="208" t="s">
        <v>120</v>
      </c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</row>
    <row r="190" spans="1:16" x14ac:dyDescent="0.35">
      <c r="A190" s="189" t="s">
        <v>1212</v>
      </c>
      <c r="B190" s="169">
        <v>4394203</v>
      </c>
      <c r="C190" s="169" t="s">
        <v>1148</v>
      </c>
      <c r="D190" s="165" t="s">
        <v>1149</v>
      </c>
      <c r="E190" s="169"/>
      <c r="F190" s="166" t="s">
        <v>1150</v>
      </c>
      <c r="G190" s="166" t="s">
        <v>996</v>
      </c>
      <c r="H190" s="166">
        <v>587</v>
      </c>
      <c r="I190" s="166">
        <f t="shared" si="8"/>
        <v>299.37</v>
      </c>
      <c r="J190" s="166">
        <f t="shared" si="9"/>
        <v>284.4015</v>
      </c>
      <c r="K190" s="166">
        <f t="shared" si="10"/>
        <v>275.86945500000002</v>
      </c>
      <c r="L190" s="166">
        <f t="shared" si="11"/>
        <v>264.83467680000001</v>
      </c>
      <c r="M190" s="169"/>
      <c r="N190" s="166"/>
      <c r="O190" s="169"/>
      <c r="P190" s="169"/>
    </row>
    <row r="191" spans="1:16" x14ac:dyDescent="0.35">
      <c r="A191" s="189" t="s">
        <v>1212</v>
      </c>
      <c r="B191" s="169">
        <v>4618903</v>
      </c>
      <c r="C191" s="169" t="s">
        <v>126</v>
      </c>
      <c r="D191" s="165" t="s">
        <v>77</v>
      </c>
      <c r="E191" s="169"/>
      <c r="F191" s="166" t="s">
        <v>1151</v>
      </c>
      <c r="G191" s="166" t="s">
        <v>996</v>
      </c>
      <c r="H191" s="166">
        <v>426</v>
      </c>
      <c r="I191" s="166">
        <f t="shared" si="8"/>
        <v>217.26</v>
      </c>
      <c r="J191" s="166">
        <f t="shared" si="9"/>
        <v>206.39699999999999</v>
      </c>
      <c r="K191" s="166">
        <f t="shared" si="10"/>
        <v>200.20508999999998</v>
      </c>
      <c r="L191" s="166">
        <f t="shared" si="11"/>
        <v>192.19688639999998</v>
      </c>
      <c r="M191" s="169"/>
      <c r="N191" s="166" t="s">
        <v>206</v>
      </c>
      <c r="O191" s="169" t="s">
        <v>207</v>
      </c>
      <c r="P191" s="169">
        <v>71</v>
      </c>
    </row>
    <row r="192" spans="1:16" x14ac:dyDescent="0.35">
      <c r="A192" s="189" t="s">
        <v>1212</v>
      </c>
      <c r="B192" s="169">
        <v>4617903</v>
      </c>
      <c r="C192" s="169" t="s">
        <v>126</v>
      </c>
      <c r="D192" s="165" t="s">
        <v>77</v>
      </c>
      <c r="E192" s="169"/>
      <c r="F192" s="166" t="s">
        <v>1152</v>
      </c>
      <c r="G192" s="166" t="s">
        <v>997</v>
      </c>
      <c r="H192" s="166">
        <v>490</v>
      </c>
      <c r="I192" s="166">
        <f t="shared" si="8"/>
        <v>249.9</v>
      </c>
      <c r="J192" s="166">
        <f t="shared" si="9"/>
        <v>237.405</v>
      </c>
      <c r="K192" s="166">
        <f t="shared" si="10"/>
        <v>230.28285</v>
      </c>
      <c r="L192" s="166">
        <f t="shared" si="11"/>
        <v>221.07153599999998</v>
      </c>
      <c r="M192" s="169"/>
      <c r="N192" s="166" t="s">
        <v>206</v>
      </c>
      <c r="O192" s="169" t="s">
        <v>207</v>
      </c>
      <c r="P192" s="169">
        <v>71</v>
      </c>
    </row>
    <row r="193" spans="1:16" s="3" customFormat="1" ht="14.5" customHeight="1" x14ac:dyDescent="0.25">
      <c r="A193" s="210"/>
      <c r="B193" s="207"/>
      <c r="C193" s="207"/>
      <c r="D193" s="207"/>
      <c r="E193" s="207"/>
      <c r="F193" s="208" t="s">
        <v>127</v>
      </c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</row>
    <row r="194" spans="1:16" x14ac:dyDescent="0.35">
      <c r="A194" s="189" t="s">
        <v>1212</v>
      </c>
      <c r="B194" s="169">
        <v>4397407</v>
      </c>
      <c r="C194" s="169" t="s">
        <v>1153</v>
      </c>
      <c r="D194" s="165" t="s">
        <v>1137</v>
      </c>
      <c r="E194" s="169"/>
      <c r="F194" s="166" t="s">
        <v>1150</v>
      </c>
      <c r="G194" s="166" t="s">
        <v>996</v>
      </c>
      <c r="H194" s="166">
        <v>735</v>
      </c>
      <c r="I194" s="166">
        <f t="shared" si="8"/>
        <v>374.85</v>
      </c>
      <c r="J194" s="166">
        <f t="shared" si="9"/>
        <v>356.10750000000002</v>
      </c>
      <c r="K194" s="166">
        <f t="shared" si="10"/>
        <v>345.42427500000002</v>
      </c>
      <c r="L194" s="166">
        <f t="shared" si="11"/>
        <v>331.607304</v>
      </c>
      <c r="M194" s="169"/>
      <c r="N194" s="166"/>
      <c r="O194" s="169"/>
      <c r="P194" s="169"/>
    </row>
    <row r="195" spans="1:16" s="3" customFormat="1" ht="14.5" customHeight="1" x14ac:dyDescent="0.25">
      <c r="A195" s="210"/>
      <c r="B195" s="207"/>
      <c r="C195" s="207"/>
      <c r="D195" s="207"/>
      <c r="E195" s="207"/>
      <c r="F195" s="208" t="s">
        <v>132</v>
      </c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</row>
    <row r="196" spans="1:16" x14ac:dyDescent="0.35">
      <c r="A196" s="189" t="s">
        <v>1212</v>
      </c>
      <c r="B196" s="169">
        <v>4527957</v>
      </c>
      <c r="C196" s="169" t="s">
        <v>1154</v>
      </c>
      <c r="D196" s="165" t="s">
        <v>1155</v>
      </c>
      <c r="E196" s="169"/>
      <c r="F196" s="166" t="s">
        <v>1156</v>
      </c>
      <c r="G196" s="166" t="s">
        <v>996</v>
      </c>
      <c r="H196" s="166">
        <v>593</v>
      </c>
      <c r="I196" s="166">
        <f t="shared" si="8"/>
        <v>302.43</v>
      </c>
      <c r="J196" s="166">
        <f t="shared" si="9"/>
        <v>287.30849999999998</v>
      </c>
      <c r="K196" s="166">
        <f t="shared" si="10"/>
        <v>278.68924499999997</v>
      </c>
      <c r="L196" s="166">
        <f t="shared" si="11"/>
        <v>267.54167519999999</v>
      </c>
      <c r="M196" s="169"/>
      <c r="N196" s="166"/>
      <c r="O196" s="169"/>
      <c r="P196" s="169"/>
    </row>
    <row r="197" spans="1:16" s="3" customFormat="1" ht="14.5" customHeight="1" x14ac:dyDescent="0.25">
      <c r="A197" s="210"/>
      <c r="B197" s="207"/>
      <c r="C197" s="207"/>
      <c r="D197" s="207"/>
      <c r="E197" s="207"/>
      <c r="F197" s="208" t="s">
        <v>1233</v>
      </c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</row>
    <row r="198" spans="1:16" x14ac:dyDescent="0.35">
      <c r="A198" s="189" t="s">
        <v>1212</v>
      </c>
      <c r="B198" s="169">
        <v>3246104</v>
      </c>
      <c r="C198" s="169" t="s">
        <v>1157</v>
      </c>
      <c r="D198" s="165" t="s">
        <v>1158</v>
      </c>
      <c r="E198" s="169"/>
      <c r="F198" s="166" t="s">
        <v>1159</v>
      </c>
      <c r="G198" s="166" t="s">
        <v>996</v>
      </c>
      <c r="H198" s="166">
        <v>255</v>
      </c>
      <c r="I198" s="166">
        <f t="shared" si="8"/>
        <v>130.05000000000001</v>
      </c>
      <c r="J198" s="166">
        <f t="shared" si="9"/>
        <v>123.5475</v>
      </c>
      <c r="K198" s="166">
        <f t="shared" si="10"/>
        <v>119.84107499999999</v>
      </c>
      <c r="L198" s="166">
        <f t="shared" si="11"/>
        <v>115.04743199999999</v>
      </c>
      <c r="M198" s="169"/>
      <c r="N198" s="166"/>
      <c r="O198" s="169"/>
      <c r="P198" s="169"/>
    </row>
    <row r="199" spans="1:16" s="3" customFormat="1" ht="14.5" customHeight="1" x14ac:dyDescent="0.25">
      <c r="A199" s="210"/>
      <c r="B199" s="207"/>
      <c r="C199" s="207"/>
      <c r="D199" s="207"/>
      <c r="E199" s="207"/>
      <c r="F199" s="208" t="s">
        <v>1239</v>
      </c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</row>
    <row r="200" spans="1:16" x14ac:dyDescent="0.35">
      <c r="A200" s="189" t="s">
        <v>1248</v>
      </c>
      <c r="B200" s="169" t="s">
        <v>1160</v>
      </c>
      <c r="C200" s="169" t="s">
        <v>1161</v>
      </c>
      <c r="D200" s="165" t="s">
        <v>38</v>
      </c>
      <c r="E200" s="169"/>
      <c r="F200" s="166" t="s">
        <v>1162</v>
      </c>
      <c r="G200" s="166" t="s">
        <v>1163</v>
      </c>
      <c r="H200" s="166">
        <v>151.99</v>
      </c>
      <c r="I200" s="166"/>
      <c r="J200" s="166"/>
      <c r="K200" s="166">
        <f>H200*(1-$J$9)</f>
        <v>147.43030000000002</v>
      </c>
      <c r="L200" s="166"/>
      <c r="M200" s="169"/>
      <c r="N200" s="166" t="s">
        <v>998</v>
      </c>
      <c r="O200" s="169"/>
      <c r="P200" s="169"/>
    </row>
    <row r="201" spans="1:16" s="3" customFormat="1" ht="14.5" customHeight="1" x14ac:dyDescent="0.25">
      <c r="A201" s="210"/>
      <c r="B201" s="207"/>
      <c r="C201" s="207"/>
      <c r="D201" s="207"/>
      <c r="E201" s="207"/>
      <c r="F201" s="208" t="s">
        <v>1240</v>
      </c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</row>
    <row r="202" spans="1:16" x14ac:dyDescent="0.35">
      <c r="A202" s="189" t="s">
        <v>1248</v>
      </c>
      <c r="B202" s="169" t="s">
        <v>1164</v>
      </c>
      <c r="C202" s="169" t="s">
        <v>1165</v>
      </c>
      <c r="D202" s="165" t="s">
        <v>473</v>
      </c>
      <c r="E202" s="169"/>
      <c r="F202" s="166" t="s">
        <v>1162</v>
      </c>
      <c r="G202" s="166" t="s">
        <v>1163</v>
      </c>
      <c r="H202" s="166">
        <v>115.85</v>
      </c>
      <c r="I202" s="166"/>
      <c r="J202" s="166"/>
      <c r="K202" s="166">
        <f t="shared" ref="K202:K237" si="12">H202*(1-$J$9)</f>
        <v>112.3745</v>
      </c>
      <c r="L202" s="166"/>
      <c r="M202" s="169"/>
      <c r="N202" s="166" t="s">
        <v>998</v>
      </c>
      <c r="O202" s="169"/>
      <c r="P202" s="169"/>
    </row>
    <row r="203" spans="1:16" x14ac:dyDescent="0.35">
      <c r="A203" s="189" t="s">
        <v>1248</v>
      </c>
      <c r="B203" s="169" t="s">
        <v>1166</v>
      </c>
      <c r="C203" s="169" t="s">
        <v>116</v>
      </c>
      <c r="D203" s="165" t="s">
        <v>38</v>
      </c>
      <c r="E203" s="169"/>
      <c r="F203" s="166" t="s">
        <v>1162</v>
      </c>
      <c r="G203" s="166" t="s">
        <v>1163</v>
      </c>
      <c r="H203" s="166">
        <v>136.13</v>
      </c>
      <c r="I203" s="166"/>
      <c r="J203" s="166"/>
      <c r="K203" s="166">
        <f t="shared" si="12"/>
        <v>132.0461</v>
      </c>
      <c r="L203" s="166"/>
      <c r="M203" s="169"/>
      <c r="N203" s="166" t="s">
        <v>998</v>
      </c>
      <c r="O203" s="169"/>
      <c r="P203" s="169"/>
    </row>
    <row r="204" spans="1:16" x14ac:dyDescent="0.35">
      <c r="A204" s="189" t="s">
        <v>1248</v>
      </c>
      <c r="B204" s="169" t="s">
        <v>1167</v>
      </c>
      <c r="C204" s="169" t="s">
        <v>1168</v>
      </c>
      <c r="D204" s="165" t="s">
        <v>71</v>
      </c>
      <c r="E204" s="169"/>
      <c r="F204" s="166" t="s">
        <v>1162</v>
      </c>
      <c r="G204" s="166" t="s">
        <v>1163</v>
      </c>
      <c r="H204" s="166">
        <v>141.35</v>
      </c>
      <c r="I204" s="166"/>
      <c r="J204" s="166"/>
      <c r="K204" s="166">
        <f t="shared" si="12"/>
        <v>137.1095</v>
      </c>
      <c r="L204" s="166"/>
      <c r="M204" s="169"/>
      <c r="N204" s="166" t="s">
        <v>998</v>
      </c>
      <c r="O204" s="169"/>
      <c r="P204" s="169"/>
    </row>
    <row r="205" spans="1:16" x14ac:dyDescent="0.35">
      <c r="A205" s="189" t="s">
        <v>1248</v>
      </c>
      <c r="B205" s="169" t="s">
        <v>1169</v>
      </c>
      <c r="C205" s="169" t="s">
        <v>718</v>
      </c>
      <c r="D205" s="165" t="s">
        <v>720</v>
      </c>
      <c r="E205" s="169"/>
      <c r="F205" s="166" t="s">
        <v>1162</v>
      </c>
      <c r="G205" s="166" t="s">
        <v>1163</v>
      </c>
      <c r="H205" s="166">
        <v>156.12</v>
      </c>
      <c r="I205" s="166"/>
      <c r="J205" s="166"/>
      <c r="K205" s="166">
        <f t="shared" si="12"/>
        <v>151.43639999999999</v>
      </c>
      <c r="L205" s="166"/>
      <c r="M205" s="169"/>
      <c r="N205" s="166" t="s">
        <v>998</v>
      </c>
      <c r="O205" s="169"/>
      <c r="P205" s="169"/>
    </row>
    <row r="206" spans="1:16" x14ac:dyDescent="0.35">
      <c r="A206" s="189" t="s">
        <v>1248</v>
      </c>
      <c r="B206" s="169" t="s">
        <v>1170</v>
      </c>
      <c r="C206" s="169" t="s">
        <v>1171</v>
      </c>
      <c r="D206" s="165" t="s">
        <v>71</v>
      </c>
      <c r="E206" s="169"/>
      <c r="F206" s="166" t="s">
        <v>1162</v>
      </c>
      <c r="G206" s="166" t="s">
        <v>1163</v>
      </c>
      <c r="H206" s="166">
        <v>155.21</v>
      </c>
      <c r="I206" s="166"/>
      <c r="J206" s="166"/>
      <c r="K206" s="166">
        <f t="shared" si="12"/>
        <v>150.55369999999999</v>
      </c>
      <c r="L206" s="166"/>
      <c r="M206" s="169"/>
      <c r="N206" s="166" t="s">
        <v>998</v>
      </c>
      <c r="O206" s="169"/>
      <c r="P206" s="169"/>
    </row>
    <row r="207" spans="1:16" x14ac:dyDescent="0.35">
      <c r="A207" s="189" t="s">
        <v>1248</v>
      </c>
      <c r="B207" s="169" t="s">
        <v>1172</v>
      </c>
      <c r="C207" s="169" t="s">
        <v>1173</v>
      </c>
      <c r="D207" s="165" t="s">
        <v>815</v>
      </c>
      <c r="E207" s="169"/>
      <c r="F207" s="166" t="s">
        <v>1162</v>
      </c>
      <c r="G207" s="166" t="s">
        <v>1163</v>
      </c>
      <c r="H207" s="166">
        <v>165.76</v>
      </c>
      <c r="I207" s="166"/>
      <c r="J207" s="166"/>
      <c r="K207" s="166">
        <f t="shared" si="12"/>
        <v>160.78719999999998</v>
      </c>
      <c r="L207" s="166"/>
      <c r="M207" s="169"/>
      <c r="N207" s="166" t="s">
        <v>998</v>
      </c>
      <c r="O207" s="169"/>
      <c r="P207" s="169"/>
    </row>
    <row r="208" spans="1:16" x14ac:dyDescent="0.35">
      <c r="A208" s="189" t="s">
        <v>1248</v>
      </c>
      <c r="B208" s="169" t="s">
        <v>1174</v>
      </c>
      <c r="C208" s="169" t="s">
        <v>152</v>
      </c>
      <c r="D208" s="165" t="s">
        <v>774</v>
      </c>
      <c r="E208" s="169"/>
      <c r="F208" s="166" t="s">
        <v>1162</v>
      </c>
      <c r="G208" s="166" t="s">
        <v>1163</v>
      </c>
      <c r="H208" s="166">
        <v>204.06</v>
      </c>
      <c r="I208" s="166"/>
      <c r="J208" s="166"/>
      <c r="K208" s="166">
        <f t="shared" si="12"/>
        <v>197.93819999999999</v>
      </c>
      <c r="L208" s="166"/>
      <c r="M208" s="169"/>
      <c r="N208" s="166" t="s">
        <v>998</v>
      </c>
      <c r="O208" s="169"/>
      <c r="P208" s="169"/>
    </row>
    <row r="209" spans="1:16" x14ac:dyDescent="0.35">
      <c r="A209" s="189" t="s">
        <v>1248</v>
      </c>
      <c r="B209" s="169" t="s">
        <v>1175</v>
      </c>
      <c r="C209" s="169" t="s">
        <v>197</v>
      </c>
      <c r="D209" s="165" t="s">
        <v>98</v>
      </c>
      <c r="E209" s="169"/>
      <c r="F209" s="166" t="s">
        <v>1162</v>
      </c>
      <c r="G209" s="166" t="s">
        <v>1163</v>
      </c>
      <c r="H209" s="166">
        <v>212.61</v>
      </c>
      <c r="I209" s="166"/>
      <c r="J209" s="166"/>
      <c r="K209" s="166">
        <f t="shared" si="12"/>
        <v>206.23170000000002</v>
      </c>
      <c r="L209" s="166"/>
      <c r="M209" s="169"/>
      <c r="N209" s="166" t="s">
        <v>998</v>
      </c>
      <c r="O209" s="169"/>
      <c r="P209" s="169"/>
    </row>
    <row r="210" spans="1:16" s="3" customFormat="1" ht="14.5" customHeight="1" x14ac:dyDescent="0.25">
      <c r="A210" s="210"/>
      <c r="B210" s="207"/>
      <c r="C210" s="207"/>
      <c r="D210" s="207"/>
      <c r="E210" s="207"/>
      <c r="F210" s="208" t="s">
        <v>1241</v>
      </c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</row>
    <row r="211" spans="1:16" x14ac:dyDescent="0.35">
      <c r="A211" s="189" t="s">
        <v>1248</v>
      </c>
      <c r="B211" s="169" t="s">
        <v>1176</v>
      </c>
      <c r="C211" s="169" t="s">
        <v>1177</v>
      </c>
      <c r="D211" s="165" t="s">
        <v>65</v>
      </c>
      <c r="E211" s="169"/>
      <c r="F211" s="166" t="s">
        <v>1162</v>
      </c>
      <c r="G211" s="166" t="s">
        <v>1163</v>
      </c>
      <c r="H211" s="166">
        <v>223.25</v>
      </c>
      <c r="I211" s="166"/>
      <c r="J211" s="166"/>
      <c r="K211" s="166">
        <f t="shared" si="12"/>
        <v>216.55249999999998</v>
      </c>
      <c r="L211" s="166"/>
      <c r="M211" s="169"/>
      <c r="N211" s="166" t="s">
        <v>998</v>
      </c>
      <c r="O211" s="169"/>
      <c r="P211" s="169"/>
    </row>
    <row r="212" spans="1:16" s="3" customFormat="1" ht="14.5" customHeight="1" x14ac:dyDescent="0.25">
      <c r="A212" s="210"/>
      <c r="B212" s="207"/>
      <c r="C212" s="207"/>
      <c r="D212" s="207"/>
      <c r="E212" s="207"/>
      <c r="F212" s="208" t="s">
        <v>127</v>
      </c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</row>
    <row r="213" spans="1:16" x14ac:dyDescent="0.35">
      <c r="A213" s="189" t="s">
        <v>1248</v>
      </c>
      <c r="B213" s="169" t="s">
        <v>1178</v>
      </c>
      <c r="C213" s="169" t="s">
        <v>1179</v>
      </c>
      <c r="D213" s="165" t="s">
        <v>480</v>
      </c>
      <c r="E213" s="169"/>
      <c r="F213" s="166" t="s">
        <v>1180</v>
      </c>
      <c r="G213" s="166" t="s">
        <v>1163</v>
      </c>
      <c r="H213" s="166">
        <v>89.47</v>
      </c>
      <c r="I213" s="166"/>
      <c r="J213" s="166"/>
      <c r="K213" s="166">
        <f t="shared" si="12"/>
        <v>86.785899999999998</v>
      </c>
      <c r="L213" s="166"/>
      <c r="M213" s="169"/>
      <c r="N213" s="166" t="s">
        <v>998</v>
      </c>
      <c r="O213" s="169"/>
      <c r="P213" s="169"/>
    </row>
    <row r="214" spans="1:16" x14ac:dyDescent="0.35">
      <c r="A214" s="189" t="s">
        <v>1248</v>
      </c>
      <c r="B214" s="169" t="s">
        <v>1181</v>
      </c>
      <c r="C214" s="169" t="s">
        <v>1182</v>
      </c>
      <c r="D214" s="165" t="s">
        <v>71</v>
      </c>
      <c r="E214" s="169"/>
      <c r="F214" s="166" t="s">
        <v>1180</v>
      </c>
      <c r="G214" s="166" t="s">
        <v>1163</v>
      </c>
      <c r="H214" s="166">
        <v>103.27</v>
      </c>
      <c r="I214" s="166"/>
      <c r="J214" s="166"/>
      <c r="K214" s="166">
        <f t="shared" si="12"/>
        <v>100.17189999999999</v>
      </c>
      <c r="L214" s="166"/>
      <c r="M214" s="169"/>
      <c r="N214" s="166" t="s">
        <v>998</v>
      </c>
      <c r="O214" s="169"/>
      <c r="P214" s="169"/>
    </row>
    <row r="215" spans="1:16" x14ac:dyDescent="0.35">
      <c r="A215" s="189" t="s">
        <v>1248</v>
      </c>
      <c r="B215" s="169" t="s">
        <v>1183</v>
      </c>
      <c r="C215" s="169" t="s">
        <v>128</v>
      </c>
      <c r="D215" s="165" t="s">
        <v>38</v>
      </c>
      <c r="E215" s="169"/>
      <c r="F215" s="166" t="s">
        <v>1180</v>
      </c>
      <c r="G215" s="166" t="s">
        <v>1163</v>
      </c>
      <c r="H215" s="166">
        <v>94.12</v>
      </c>
      <c r="I215" s="166"/>
      <c r="J215" s="166"/>
      <c r="K215" s="166">
        <f t="shared" si="12"/>
        <v>91.296400000000006</v>
      </c>
      <c r="L215" s="166"/>
      <c r="M215" s="169"/>
      <c r="N215" s="166" t="s">
        <v>998</v>
      </c>
      <c r="O215" s="169"/>
      <c r="P215" s="169"/>
    </row>
    <row r="216" spans="1:16" x14ac:dyDescent="0.35">
      <c r="A216" s="189" t="s">
        <v>1248</v>
      </c>
      <c r="B216" s="169" t="s">
        <v>1184</v>
      </c>
      <c r="C216" s="169" t="s">
        <v>958</v>
      </c>
      <c r="D216" s="165" t="s">
        <v>41</v>
      </c>
      <c r="E216" s="169"/>
      <c r="F216" s="166" t="s">
        <v>1162</v>
      </c>
      <c r="G216" s="166" t="s">
        <v>1163</v>
      </c>
      <c r="H216" s="166">
        <v>208.27</v>
      </c>
      <c r="I216" s="166"/>
      <c r="J216" s="166"/>
      <c r="K216" s="166">
        <f t="shared" si="12"/>
        <v>202.02190000000002</v>
      </c>
      <c r="L216" s="166"/>
      <c r="M216" s="169"/>
      <c r="N216" s="166" t="s">
        <v>998</v>
      </c>
      <c r="O216" s="169"/>
      <c r="P216" s="169"/>
    </row>
    <row r="217" spans="1:16" x14ac:dyDescent="0.35">
      <c r="A217" s="189" t="s">
        <v>1248</v>
      </c>
      <c r="B217" s="169" t="s">
        <v>1185</v>
      </c>
      <c r="C217" s="169" t="s">
        <v>1186</v>
      </c>
      <c r="D217" s="165" t="s">
        <v>774</v>
      </c>
      <c r="E217" s="169"/>
      <c r="F217" s="166" t="s">
        <v>1162</v>
      </c>
      <c r="G217" s="166" t="s">
        <v>1163</v>
      </c>
      <c r="H217" s="166">
        <v>221.08</v>
      </c>
      <c r="I217" s="166"/>
      <c r="J217" s="166"/>
      <c r="K217" s="166">
        <f t="shared" si="12"/>
        <v>214.44759999999999</v>
      </c>
      <c r="L217" s="166"/>
      <c r="M217" s="169"/>
      <c r="N217" s="166" t="s">
        <v>998</v>
      </c>
      <c r="O217" s="169"/>
      <c r="P217" s="169"/>
    </row>
    <row r="218" spans="1:16" x14ac:dyDescent="0.35">
      <c r="A218" s="189" t="s">
        <v>1248</v>
      </c>
      <c r="B218" s="169" t="s">
        <v>1187</v>
      </c>
      <c r="C218" s="169" t="s">
        <v>1188</v>
      </c>
      <c r="D218" s="165" t="s">
        <v>93</v>
      </c>
      <c r="E218" s="169"/>
      <c r="F218" s="166" t="s">
        <v>1162</v>
      </c>
      <c r="G218" s="166" t="s">
        <v>1163</v>
      </c>
      <c r="H218" s="166">
        <v>233.78</v>
      </c>
      <c r="I218" s="166"/>
      <c r="J218" s="166"/>
      <c r="K218" s="166">
        <f t="shared" si="12"/>
        <v>226.76659999999998</v>
      </c>
      <c r="L218" s="166"/>
      <c r="M218" s="169"/>
      <c r="N218" s="166" t="s">
        <v>998</v>
      </c>
      <c r="O218" s="169"/>
      <c r="P218" s="169"/>
    </row>
    <row r="219" spans="1:16" s="3" customFormat="1" ht="14.5" customHeight="1" x14ac:dyDescent="0.25">
      <c r="A219" s="210"/>
      <c r="B219" s="207"/>
      <c r="C219" s="207"/>
      <c r="D219" s="207"/>
      <c r="E219" s="207"/>
      <c r="F219" s="208" t="s">
        <v>1242</v>
      </c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</row>
    <row r="220" spans="1:16" x14ac:dyDescent="0.35">
      <c r="A220" s="189" t="s">
        <v>1248</v>
      </c>
      <c r="B220" s="169" t="s">
        <v>1189</v>
      </c>
      <c r="C220" s="169" t="s">
        <v>1190</v>
      </c>
      <c r="D220" s="165" t="s">
        <v>627</v>
      </c>
      <c r="E220" s="169"/>
      <c r="F220" s="166" t="s">
        <v>1162</v>
      </c>
      <c r="G220" s="166" t="s">
        <v>1163</v>
      </c>
      <c r="H220" s="166">
        <v>267.74</v>
      </c>
      <c r="I220" s="166"/>
      <c r="J220" s="166"/>
      <c r="K220" s="166">
        <f t="shared" si="12"/>
        <v>259.70780000000002</v>
      </c>
      <c r="L220" s="166"/>
      <c r="M220" s="169"/>
      <c r="N220" s="166" t="s">
        <v>998</v>
      </c>
      <c r="O220" s="169"/>
      <c r="P220" s="169"/>
    </row>
    <row r="221" spans="1:16" s="3" customFormat="1" ht="14.5" customHeight="1" x14ac:dyDescent="0.25">
      <c r="A221" s="210"/>
      <c r="B221" s="207"/>
      <c r="C221" s="207"/>
      <c r="D221" s="207"/>
      <c r="E221" s="207"/>
      <c r="F221" s="208" t="s">
        <v>139</v>
      </c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</row>
    <row r="222" spans="1:16" x14ac:dyDescent="0.35">
      <c r="A222" s="189" t="s">
        <v>1248</v>
      </c>
      <c r="B222" s="169" t="s">
        <v>1191</v>
      </c>
      <c r="C222" s="169" t="s">
        <v>102</v>
      </c>
      <c r="D222" s="165" t="s">
        <v>38</v>
      </c>
      <c r="E222" s="169"/>
      <c r="F222" s="166" t="s">
        <v>1180</v>
      </c>
      <c r="G222" s="166" t="s">
        <v>1163</v>
      </c>
      <c r="H222" s="166">
        <v>95.17</v>
      </c>
      <c r="I222" s="166"/>
      <c r="J222" s="166"/>
      <c r="K222" s="166">
        <f t="shared" si="12"/>
        <v>92.314899999999994</v>
      </c>
      <c r="L222" s="166"/>
      <c r="M222" s="169"/>
      <c r="N222" s="166" t="s">
        <v>998</v>
      </c>
      <c r="O222" s="169"/>
      <c r="P222" s="169"/>
    </row>
    <row r="223" spans="1:16" x14ac:dyDescent="0.35">
      <c r="A223" s="189" t="s">
        <v>1248</v>
      </c>
      <c r="B223" s="169" t="s">
        <v>1192</v>
      </c>
      <c r="C223" s="169" t="s">
        <v>1193</v>
      </c>
      <c r="D223" s="165" t="s">
        <v>71</v>
      </c>
      <c r="E223" s="169"/>
      <c r="F223" s="166" t="s">
        <v>1180</v>
      </c>
      <c r="G223" s="166" t="s">
        <v>1163</v>
      </c>
      <c r="H223" s="166">
        <v>98.65</v>
      </c>
      <c r="I223" s="166"/>
      <c r="J223" s="166"/>
      <c r="K223" s="166">
        <f t="shared" si="12"/>
        <v>95.6905</v>
      </c>
      <c r="L223" s="166"/>
      <c r="M223" s="169"/>
      <c r="N223" s="166" t="s">
        <v>998</v>
      </c>
      <c r="O223" s="169"/>
      <c r="P223" s="169"/>
    </row>
    <row r="224" spans="1:16" x14ac:dyDescent="0.35">
      <c r="A224" s="189" t="s">
        <v>1248</v>
      </c>
      <c r="B224" s="169" t="s">
        <v>1194</v>
      </c>
      <c r="C224" s="169" t="s">
        <v>1195</v>
      </c>
      <c r="D224" s="165" t="s">
        <v>221</v>
      </c>
      <c r="E224" s="169"/>
      <c r="F224" s="166" t="s">
        <v>1162</v>
      </c>
      <c r="G224" s="166" t="s">
        <v>1163</v>
      </c>
      <c r="H224" s="166">
        <v>277.38</v>
      </c>
      <c r="I224" s="166"/>
      <c r="J224" s="166"/>
      <c r="K224" s="166">
        <f t="shared" si="12"/>
        <v>269.05860000000001</v>
      </c>
      <c r="L224" s="166"/>
      <c r="M224" s="169"/>
      <c r="N224" s="166" t="s">
        <v>998</v>
      </c>
      <c r="O224" s="169"/>
      <c r="P224" s="169"/>
    </row>
    <row r="225" spans="1:16" s="3" customFormat="1" ht="14.5" customHeight="1" x14ac:dyDescent="0.25">
      <c r="A225" s="210"/>
      <c r="B225" s="207"/>
      <c r="C225" s="207"/>
      <c r="D225" s="207"/>
      <c r="E225" s="207"/>
      <c r="F225" s="208" t="s">
        <v>1237</v>
      </c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</row>
    <row r="226" spans="1:16" x14ac:dyDescent="0.35">
      <c r="A226" s="189" t="s">
        <v>1213</v>
      </c>
      <c r="B226" s="169" t="s">
        <v>1196</v>
      </c>
      <c r="C226" s="169" t="s">
        <v>1197</v>
      </c>
      <c r="D226" s="165" t="s">
        <v>994</v>
      </c>
      <c r="E226" s="169" t="s">
        <v>92</v>
      </c>
      <c r="F226" s="166" t="s">
        <v>1198</v>
      </c>
      <c r="G226" s="166" t="s">
        <v>1163</v>
      </c>
      <c r="H226" s="166">
        <v>96.53</v>
      </c>
      <c r="I226" s="166"/>
      <c r="J226" s="166"/>
      <c r="K226" s="166">
        <f t="shared" si="12"/>
        <v>93.634100000000004</v>
      </c>
      <c r="L226" s="166"/>
      <c r="M226" s="169"/>
      <c r="N226" s="166" t="s">
        <v>205</v>
      </c>
      <c r="O226" s="169" t="s">
        <v>207</v>
      </c>
      <c r="P226" s="169">
        <v>72</v>
      </c>
    </row>
    <row r="227" spans="1:16" x14ac:dyDescent="0.35">
      <c r="A227" s="189" t="s">
        <v>1213</v>
      </c>
      <c r="B227" s="169" t="s">
        <v>1199</v>
      </c>
      <c r="C227" s="169" t="s">
        <v>1197</v>
      </c>
      <c r="D227" s="165" t="s">
        <v>825</v>
      </c>
      <c r="E227" s="169" t="s">
        <v>92</v>
      </c>
      <c r="F227" s="166" t="s">
        <v>1200</v>
      </c>
      <c r="G227" s="166" t="s">
        <v>1163</v>
      </c>
      <c r="H227" s="166">
        <v>96.53</v>
      </c>
      <c r="I227" s="166"/>
      <c r="J227" s="166"/>
      <c r="K227" s="166">
        <f t="shared" si="12"/>
        <v>93.634100000000004</v>
      </c>
      <c r="L227" s="166"/>
      <c r="M227" s="169"/>
      <c r="N227" s="166" t="s">
        <v>205</v>
      </c>
      <c r="O227" s="169" t="s">
        <v>207</v>
      </c>
      <c r="P227" s="169">
        <v>72</v>
      </c>
    </row>
    <row r="228" spans="1:16" x14ac:dyDescent="0.35">
      <c r="A228" s="189" t="s">
        <v>1213</v>
      </c>
      <c r="B228" s="169" t="s">
        <v>1201</v>
      </c>
      <c r="C228" s="169" t="s">
        <v>1202</v>
      </c>
      <c r="D228" s="165" t="s">
        <v>764</v>
      </c>
      <c r="E228" s="169" t="s">
        <v>92</v>
      </c>
      <c r="F228" s="166" t="s">
        <v>1198</v>
      </c>
      <c r="G228" s="166" t="s">
        <v>1163</v>
      </c>
      <c r="H228" s="166">
        <v>108.11</v>
      </c>
      <c r="I228" s="166"/>
      <c r="J228" s="166"/>
      <c r="K228" s="166">
        <f t="shared" si="12"/>
        <v>104.86669999999999</v>
      </c>
      <c r="L228" s="166"/>
      <c r="M228" s="169"/>
      <c r="N228" s="166" t="s">
        <v>205</v>
      </c>
      <c r="O228" s="169" t="s">
        <v>207</v>
      </c>
      <c r="P228" s="169">
        <v>72</v>
      </c>
    </row>
    <row r="229" spans="1:16" x14ac:dyDescent="0.35">
      <c r="A229" s="189" t="s">
        <v>1213</v>
      </c>
      <c r="B229" s="169" t="s">
        <v>1203</v>
      </c>
      <c r="C229" s="169" t="s">
        <v>1202</v>
      </c>
      <c r="D229" s="165" t="s">
        <v>833</v>
      </c>
      <c r="E229" s="169"/>
      <c r="F229" s="166" t="s">
        <v>1200</v>
      </c>
      <c r="G229" s="166" t="s">
        <v>1163</v>
      </c>
      <c r="H229" s="166">
        <v>108.11</v>
      </c>
      <c r="I229" s="166"/>
      <c r="J229" s="166"/>
      <c r="K229" s="166">
        <f t="shared" si="12"/>
        <v>104.86669999999999</v>
      </c>
      <c r="L229" s="166"/>
      <c r="M229" s="169"/>
      <c r="N229" s="166" t="s">
        <v>205</v>
      </c>
      <c r="O229" s="169" t="s">
        <v>207</v>
      </c>
      <c r="P229" s="169">
        <v>72</v>
      </c>
    </row>
    <row r="230" spans="1:16" s="3" customFormat="1" ht="14.5" customHeight="1" x14ac:dyDescent="0.25">
      <c r="A230" s="210"/>
      <c r="B230" s="207"/>
      <c r="C230" s="207"/>
      <c r="D230" s="207"/>
      <c r="E230" s="207"/>
      <c r="F230" s="208" t="s">
        <v>139</v>
      </c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</row>
    <row r="231" spans="1:16" x14ac:dyDescent="0.35">
      <c r="A231" s="189" t="s">
        <v>1213</v>
      </c>
      <c r="B231" s="169" t="s">
        <v>1204</v>
      </c>
      <c r="C231" s="169" t="s">
        <v>102</v>
      </c>
      <c r="D231" s="165" t="s">
        <v>1205</v>
      </c>
      <c r="E231" s="169"/>
      <c r="F231" s="166" t="s">
        <v>1198</v>
      </c>
      <c r="G231" s="166" t="s">
        <v>1163</v>
      </c>
      <c r="H231" s="166">
        <v>106.18</v>
      </c>
      <c r="I231" s="166"/>
      <c r="J231" s="166"/>
      <c r="K231" s="166">
        <f t="shared" si="12"/>
        <v>102.99460000000001</v>
      </c>
      <c r="L231" s="166"/>
      <c r="M231" s="169"/>
      <c r="N231" s="166" t="s">
        <v>205</v>
      </c>
      <c r="O231" s="169" t="s">
        <v>207</v>
      </c>
      <c r="P231" s="169">
        <v>72</v>
      </c>
    </row>
    <row r="232" spans="1:16" x14ac:dyDescent="0.35">
      <c r="A232" s="189" t="s">
        <v>1213</v>
      </c>
      <c r="B232" s="169" t="s">
        <v>1206</v>
      </c>
      <c r="C232" s="169" t="s">
        <v>806</v>
      </c>
      <c r="D232" s="165" t="s">
        <v>764</v>
      </c>
      <c r="E232" s="169" t="s">
        <v>92</v>
      </c>
      <c r="F232" s="166" t="s">
        <v>1198</v>
      </c>
      <c r="G232" s="166" t="s">
        <v>1163</v>
      </c>
      <c r="H232" s="166">
        <v>125.49</v>
      </c>
      <c r="I232" s="166"/>
      <c r="J232" s="166"/>
      <c r="K232" s="166">
        <f t="shared" si="12"/>
        <v>121.72529999999999</v>
      </c>
      <c r="L232" s="166"/>
      <c r="M232" s="169"/>
      <c r="N232" s="166" t="s">
        <v>205</v>
      </c>
      <c r="O232" s="169" t="s">
        <v>207</v>
      </c>
      <c r="P232" s="169">
        <v>72</v>
      </c>
    </row>
    <row r="233" spans="1:16" x14ac:dyDescent="0.35">
      <c r="A233" s="189" t="s">
        <v>1213</v>
      </c>
      <c r="B233" s="169" t="s">
        <v>1207</v>
      </c>
      <c r="C233" s="169" t="s">
        <v>1208</v>
      </c>
      <c r="D233" s="165" t="s">
        <v>39</v>
      </c>
      <c r="E233" s="169"/>
      <c r="F233" s="166" t="s">
        <v>1198</v>
      </c>
      <c r="G233" s="166" t="s">
        <v>1163</v>
      </c>
      <c r="H233" s="166">
        <v>131.27000000000001</v>
      </c>
      <c r="I233" s="166"/>
      <c r="J233" s="166"/>
      <c r="K233" s="166">
        <f t="shared" si="12"/>
        <v>127.3319</v>
      </c>
      <c r="L233" s="166"/>
      <c r="M233" s="169"/>
      <c r="N233" s="166" t="s">
        <v>205</v>
      </c>
      <c r="O233" s="169" t="s">
        <v>207</v>
      </c>
      <c r="P233" s="169">
        <v>72</v>
      </c>
    </row>
    <row r="234" spans="1:16" s="3" customFormat="1" ht="14.5" customHeight="1" x14ac:dyDescent="0.25">
      <c r="A234" s="210"/>
      <c r="B234" s="207"/>
      <c r="C234" s="207"/>
      <c r="D234" s="207"/>
      <c r="E234" s="207"/>
      <c r="F234" s="208" t="s">
        <v>1238</v>
      </c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</row>
    <row r="235" spans="1:16" x14ac:dyDescent="0.35">
      <c r="A235" s="189" t="s">
        <v>1213</v>
      </c>
      <c r="B235" s="169" t="s">
        <v>1209</v>
      </c>
      <c r="C235" s="169" t="s">
        <v>104</v>
      </c>
      <c r="D235" s="165" t="s">
        <v>41</v>
      </c>
      <c r="E235" s="169" t="s">
        <v>92</v>
      </c>
      <c r="F235" s="166" t="s">
        <v>1198</v>
      </c>
      <c r="G235" s="166" t="s">
        <v>1163</v>
      </c>
      <c r="H235" s="166">
        <v>151.55000000000001</v>
      </c>
      <c r="I235" s="166"/>
      <c r="J235" s="166"/>
      <c r="K235" s="166">
        <f t="shared" si="12"/>
        <v>147.0035</v>
      </c>
      <c r="L235" s="166"/>
      <c r="M235" s="169"/>
      <c r="N235" s="166" t="s">
        <v>205</v>
      </c>
      <c r="O235" s="169" t="s">
        <v>207</v>
      </c>
      <c r="P235" s="169">
        <v>72</v>
      </c>
    </row>
    <row r="236" spans="1:16" s="3" customFormat="1" ht="14.5" customHeight="1" x14ac:dyDescent="0.25">
      <c r="A236" s="210"/>
      <c r="B236" s="207"/>
      <c r="C236" s="207"/>
      <c r="D236" s="207"/>
      <c r="E236" s="207"/>
      <c r="F236" s="208" t="s">
        <v>148</v>
      </c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</row>
    <row r="237" spans="1:16" x14ac:dyDescent="0.35">
      <c r="A237" s="189" t="s">
        <v>1213</v>
      </c>
      <c r="B237" s="169" t="s">
        <v>1210</v>
      </c>
      <c r="C237" s="169" t="s">
        <v>1211</v>
      </c>
      <c r="D237" s="165" t="s">
        <v>833</v>
      </c>
      <c r="E237" s="169"/>
      <c r="F237" s="166" t="s">
        <v>1198</v>
      </c>
      <c r="G237" s="166" t="s">
        <v>1163</v>
      </c>
      <c r="H237" s="166">
        <v>133.21</v>
      </c>
      <c r="I237" s="166"/>
      <c r="J237" s="166"/>
      <c r="K237" s="166">
        <f t="shared" si="12"/>
        <v>129.21370000000002</v>
      </c>
      <c r="L237" s="166"/>
      <c r="M237" s="169"/>
      <c r="N237" s="166" t="s">
        <v>205</v>
      </c>
      <c r="O237" s="169" t="s">
        <v>207</v>
      </c>
      <c r="P237" s="169">
        <v>72</v>
      </c>
    </row>
  </sheetData>
  <mergeCells count="26">
    <mergeCell ref="H1:I1"/>
    <mergeCell ref="J1:K1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N17:P17"/>
    <mergeCell ref="B15:F15"/>
    <mergeCell ref="H7:I7"/>
    <mergeCell ref="J7:K7"/>
    <mergeCell ref="H8:I8"/>
    <mergeCell ref="J8:K8"/>
    <mergeCell ref="H9:I9"/>
    <mergeCell ref="J9:K9"/>
    <mergeCell ref="H10:I10"/>
    <mergeCell ref="J10:K10"/>
    <mergeCell ref="B11:E12"/>
    <mergeCell ref="B13:E13"/>
    <mergeCell ref="B14:E14"/>
    <mergeCell ref="H13:K15"/>
  </mergeCells>
  <pageMargins left="0" right="0" top="0" bottom="0" header="0.31496062992125984" footer="0.31496062992125984"/>
  <pageSetup paperSize="9" scale="7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"/>
  <sheetViews>
    <sheetView topLeftCell="A38" zoomScaleNormal="100" workbookViewId="0">
      <selection activeCell="I65" sqref="I65"/>
    </sheetView>
  </sheetViews>
  <sheetFormatPr baseColWidth="10" defaultColWidth="10.81640625" defaultRowHeight="14.5" outlineLevelRow="1" outlineLevelCol="1" x14ac:dyDescent="0.35"/>
  <cols>
    <col min="1" max="1" width="10.81640625" style="28" customWidth="1"/>
    <col min="2" max="2" width="10.81640625" style="28"/>
    <col min="3" max="3" width="12.7265625" style="28" customWidth="1"/>
    <col min="4" max="4" width="10.81640625" style="28"/>
    <col min="5" max="5" width="5.54296875" style="28" customWidth="1"/>
    <col min="6" max="6" width="24.26953125" style="28" customWidth="1"/>
    <col min="7" max="7" width="14.81640625" style="28" customWidth="1" outlineLevel="1"/>
    <col min="8" max="11" width="10.81640625" style="28"/>
    <col min="12" max="12" width="10.81640625" style="28" hidden="1" customWidth="1" outlineLevel="1"/>
    <col min="13" max="13" width="10.81640625" style="28" collapsed="1"/>
    <col min="14" max="16" width="10.81640625" style="28" hidden="1" customWidth="1" outlineLevel="1"/>
    <col min="17" max="17" width="10.81640625" style="28" collapsed="1"/>
    <col min="18" max="16384" width="10.81640625" style="28"/>
  </cols>
  <sheetData>
    <row r="1" spans="1:16" s="5" customFormat="1" ht="15.5" x14ac:dyDescent="0.35">
      <c r="A1" s="11"/>
      <c r="B1" s="11"/>
      <c r="H1" s="340" t="s">
        <v>24</v>
      </c>
      <c r="I1" s="340"/>
      <c r="J1" s="340" t="s">
        <v>1214</v>
      </c>
      <c r="K1" s="341"/>
      <c r="L1" s="3"/>
      <c r="M1" s="22"/>
    </row>
    <row r="2" spans="1:16" s="5" customFormat="1" ht="14.5" customHeight="1" x14ac:dyDescent="0.3">
      <c r="A2" s="11"/>
      <c r="B2" s="11"/>
      <c r="H2" s="332"/>
      <c r="I2" s="332"/>
      <c r="J2" s="342"/>
      <c r="K2" s="343"/>
      <c r="L2" s="3"/>
      <c r="M2" s="22"/>
    </row>
    <row r="3" spans="1:16" s="5" customFormat="1" ht="14.5" customHeight="1" x14ac:dyDescent="0.3">
      <c r="A3" s="11"/>
      <c r="H3" s="332" t="str">
        <f>'So Kondition 18'!F26</f>
        <v>TR / HR / VR</v>
      </c>
      <c r="I3" s="332"/>
      <c r="J3" s="333">
        <f>'So Kondition 18'!G26</f>
        <v>0.49</v>
      </c>
      <c r="K3" s="343"/>
      <c r="L3" s="3"/>
      <c r="M3" s="22"/>
    </row>
    <row r="4" spans="1:16" s="5" customFormat="1" ht="14.5" customHeight="1" x14ac:dyDescent="0.3">
      <c r="A4" s="11"/>
      <c r="C4" s="11"/>
      <c r="D4" s="11"/>
      <c r="E4" s="11"/>
      <c r="F4" s="21"/>
      <c r="G4" s="21"/>
      <c r="H4" s="332" t="str">
        <f>'So Kondition 18'!F27</f>
        <v>W Y Z</v>
      </c>
      <c r="I4" s="332"/>
      <c r="J4" s="333">
        <f>'So Kondition 18'!G27</f>
        <v>0.49</v>
      </c>
      <c r="K4" s="343"/>
      <c r="L4" s="3"/>
      <c r="M4" s="22"/>
    </row>
    <row r="5" spans="1:16" s="5" customFormat="1" ht="14.5" customHeight="1" x14ac:dyDescent="0.3">
      <c r="A5" s="4"/>
      <c r="C5" s="4"/>
      <c r="D5" s="4"/>
      <c r="E5" s="4"/>
      <c r="F5" s="18"/>
      <c r="G5" s="18"/>
      <c r="H5" s="332" t="str">
        <f>'So Kondition 18'!F28</f>
        <v>4 x 4 / SUV</v>
      </c>
      <c r="I5" s="332"/>
      <c r="J5" s="333">
        <f>'So Kondition 18'!G28</f>
        <v>0.48499999999999999</v>
      </c>
      <c r="K5" s="343"/>
      <c r="N5" s="14"/>
      <c r="O5" s="14"/>
    </row>
    <row r="6" spans="1:16" s="5" customFormat="1" ht="14.5" customHeight="1" x14ac:dyDescent="0.3">
      <c r="A6" s="6"/>
      <c r="B6" s="6"/>
      <c r="C6" s="6"/>
      <c r="D6" s="6"/>
      <c r="E6" s="6"/>
      <c r="F6" s="19"/>
      <c r="G6" s="19"/>
      <c r="H6" s="332" t="str">
        <f>'So Kondition 18'!F29</f>
        <v>VAN</v>
      </c>
      <c r="I6" s="332"/>
      <c r="J6" s="333">
        <f>'So Kondition 18'!G29</f>
        <v>0.5625</v>
      </c>
      <c r="K6" s="343"/>
      <c r="N6" s="142"/>
      <c r="O6" s="13"/>
    </row>
    <row r="7" spans="1:16" s="5" customFormat="1" ht="14.5" customHeight="1" x14ac:dyDescent="0.3">
      <c r="A7" s="6"/>
      <c r="B7" s="6"/>
      <c r="C7" s="6"/>
      <c r="D7" s="6"/>
      <c r="E7" s="6"/>
      <c r="F7" s="19"/>
      <c r="G7" s="19"/>
      <c r="H7" s="332"/>
      <c r="I7" s="332"/>
      <c r="J7" s="333"/>
      <c r="K7" s="343"/>
      <c r="N7" s="142"/>
      <c r="O7" s="13"/>
    </row>
    <row r="8" spans="1:16" s="5" customFormat="1" ht="14.5" customHeight="1" x14ac:dyDescent="0.3">
      <c r="A8" s="6"/>
      <c r="B8" s="6"/>
      <c r="C8" s="6"/>
      <c r="D8" s="6"/>
      <c r="E8" s="6"/>
      <c r="F8" s="19"/>
      <c r="G8" s="19"/>
      <c r="H8" s="332" t="s">
        <v>253</v>
      </c>
      <c r="I8" s="332"/>
      <c r="J8" s="333">
        <f>'So Kondition 18'!Q18</f>
        <v>0.05</v>
      </c>
      <c r="K8" s="343"/>
      <c r="N8" s="142"/>
      <c r="O8" s="13"/>
    </row>
    <row r="9" spans="1:16" s="5" customFormat="1" ht="14.5" customHeight="1" x14ac:dyDescent="0.3">
      <c r="A9" s="6"/>
      <c r="B9" s="6"/>
      <c r="C9" s="6"/>
      <c r="D9" s="6"/>
      <c r="E9" s="6"/>
      <c r="F9" s="19"/>
      <c r="G9" s="19"/>
      <c r="H9" s="332" t="s">
        <v>1</v>
      </c>
      <c r="I9" s="332"/>
      <c r="J9" s="333">
        <f>'So Kondition 18'!R27</f>
        <v>0.03</v>
      </c>
      <c r="K9" s="343"/>
      <c r="N9" s="142"/>
      <c r="O9" s="13"/>
    </row>
    <row r="10" spans="1:16" s="3" customFormat="1" ht="14.5" customHeight="1" outlineLevel="1" x14ac:dyDescent="0.3">
      <c r="A10" s="7"/>
      <c r="B10" s="7"/>
      <c r="C10" s="7"/>
      <c r="D10" s="7"/>
      <c r="E10" s="7"/>
      <c r="F10" s="20"/>
      <c r="G10" s="20"/>
      <c r="H10" s="332" t="s">
        <v>223</v>
      </c>
      <c r="I10" s="332"/>
      <c r="J10" s="333">
        <f>'So Kondition 18'!Q35</f>
        <v>0.04</v>
      </c>
      <c r="K10" s="343"/>
      <c r="N10" s="14"/>
      <c r="O10" s="15"/>
    </row>
    <row r="11" spans="1:16" s="3" customFormat="1" ht="14.5" customHeight="1" x14ac:dyDescent="0.3">
      <c r="B11" s="335" t="str">
        <f>'So Kondition 18'!F6</f>
        <v>RETAILER PLUS LARGE STG</v>
      </c>
      <c r="C11" s="336"/>
      <c r="D11" s="336"/>
      <c r="E11" s="336"/>
      <c r="O11" s="14"/>
      <c r="P11" s="15"/>
    </row>
    <row r="12" spans="1:16" s="3" customFormat="1" ht="14.5" customHeight="1" x14ac:dyDescent="0.25">
      <c r="B12" s="336"/>
      <c r="C12" s="336"/>
      <c r="D12" s="336"/>
      <c r="E12" s="336"/>
      <c r="F12" s="3" t="s">
        <v>1220</v>
      </c>
    </row>
    <row r="13" spans="1:16" s="3" customFormat="1" ht="14.5" customHeight="1" x14ac:dyDescent="0.35">
      <c r="A13" s="197" t="s">
        <v>111</v>
      </c>
      <c r="B13" s="337">
        <f>'So Kondition 18'!E6</f>
        <v>5452</v>
      </c>
      <c r="C13" s="326"/>
      <c r="D13" s="326"/>
      <c r="E13" s="326"/>
      <c r="F13" s="198" t="s">
        <v>91</v>
      </c>
      <c r="H13" s="338" t="s">
        <v>1228</v>
      </c>
      <c r="I13" s="339"/>
      <c r="J13" s="339"/>
      <c r="K13" s="339"/>
    </row>
    <row r="14" spans="1:16" s="3" customFormat="1" ht="14.5" customHeight="1" x14ac:dyDescent="0.35">
      <c r="A14" s="199" t="s">
        <v>26</v>
      </c>
      <c r="B14" s="337" t="str">
        <f>'So Kondition 18'!E8</f>
        <v xml:space="preserve">KIKI PNEUS </v>
      </c>
      <c r="C14" s="326"/>
      <c r="D14" s="326"/>
      <c r="E14" s="326"/>
      <c r="F14" s="200">
        <f>SUM(M19:M102)</f>
        <v>0</v>
      </c>
      <c r="H14" s="339"/>
      <c r="I14" s="339"/>
      <c r="J14" s="339"/>
      <c r="K14" s="339"/>
    </row>
    <row r="15" spans="1:16" s="3" customFormat="1" ht="14.5" customHeight="1" x14ac:dyDescent="0.35">
      <c r="A15" s="197" t="s">
        <v>10</v>
      </c>
      <c r="B15" s="331" t="str">
        <f>'So Kondition 18'!E11</f>
        <v>1400 YVERDON-LES-BAINS</v>
      </c>
      <c r="C15" s="326"/>
      <c r="D15" s="326"/>
      <c r="E15" s="326"/>
      <c r="F15" s="326"/>
      <c r="H15" s="339"/>
      <c r="I15" s="339"/>
      <c r="J15" s="339"/>
      <c r="K15" s="339"/>
      <c r="L15" s="2"/>
      <c r="M15" s="2"/>
      <c r="N15" s="12"/>
    </row>
    <row r="16" spans="1:16" s="3" customFormat="1" ht="14.5" customHeight="1" x14ac:dyDescent="0.25">
      <c r="A16" s="23"/>
      <c r="B16" s="23"/>
      <c r="C16" s="35"/>
      <c r="D16" s="35"/>
      <c r="E16" s="35"/>
      <c r="F16" s="35"/>
      <c r="G16" s="35"/>
      <c r="H16" s="143"/>
      <c r="I16" s="144"/>
      <c r="J16" s="27"/>
      <c r="K16" s="2"/>
      <c r="L16" s="2"/>
      <c r="M16" s="12"/>
    </row>
    <row r="17" spans="1:16" s="3" customFormat="1" ht="14.5" customHeight="1" x14ac:dyDescent="0.25">
      <c r="A17" s="191" t="s">
        <v>109</v>
      </c>
      <c r="B17" s="191" t="s">
        <v>27</v>
      </c>
      <c r="C17" s="191" t="s">
        <v>28</v>
      </c>
      <c r="D17" s="191" t="s">
        <v>29</v>
      </c>
      <c r="E17" s="191" t="s">
        <v>92</v>
      </c>
      <c r="F17" s="191" t="s">
        <v>110</v>
      </c>
      <c r="G17" s="191" t="s">
        <v>273</v>
      </c>
      <c r="H17" s="192" t="s">
        <v>30</v>
      </c>
      <c r="I17" s="193" t="s">
        <v>31</v>
      </c>
      <c r="J17" s="194" t="s">
        <v>25</v>
      </c>
      <c r="K17" s="194" t="s">
        <v>1</v>
      </c>
      <c r="L17" s="194" t="s">
        <v>223</v>
      </c>
      <c r="M17" s="195" t="s">
        <v>32</v>
      </c>
      <c r="N17" s="353" t="s">
        <v>956</v>
      </c>
      <c r="O17" s="354"/>
      <c r="P17" s="354"/>
    </row>
    <row r="18" spans="1:16" s="3" customFormat="1" ht="14.5" customHeight="1" x14ac:dyDescent="0.25">
      <c r="A18" s="210"/>
      <c r="B18" s="207"/>
      <c r="C18" s="207"/>
      <c r="D18" s="207"/>
      <c r="E18" s="207"/>
      <c r="F18" s="208" t="s">
        <v>1236</v>
      </c>
      <c r="G18" s="207"/>
      <c r="H18" s="207"/>
      <c r="I18" s="207"/>
      <c r="J18" s="207"/>
      <c r="K18" s="207"/>
      <c r="L18" s="207"/>
      <c r="M18" s="207"/>
      <c r="N18" s="207"/>
      <c r="O18" s="207"/>
      <c r="P18" s="207"/>
    </row>
    <row r="19" spans="1:16" ht="14.5" customHeight="1" x14ac:dyDescent="0.35">
      <c r="A19" s="209" t="s">
        <v>1005</v>
      </c>
      <c r="B19" s="204">
        <v>4250312</v>
      </c>
      <c r="C19" s="204" t="s">
        <v>157</v>
      </c>
      <c r="D19" s="204" t="s">
        <v>58</v>
      </c>
      <c r="E19" s="204"/>
      <c r="F19" s="205" t="s">
        <v>945</v>
      </c>
      <c r="G19" s="206"/>
      <c r="H19" s="206">
        <v>125</v>
      </c>
      <c r="I19" s="206">
        <f>H19*(1-$J$5)</f>
        <v>64.375</v>
      </c>
      <c r="J19" s="206">
        <f>I19*(1-$J$8)</f>
        <v>61.15625</v>
      </c>
      <c r="K19" s="206">
        <f>J19*(1-$J$9)</f>
        <v>59.321562499999999</v>
      </c>
      <c r="L19" s="206">
        <f>K19*(1-$J$10)</f>
        <v>56.948699999999995</v>
      </c>
      <c r="M19" s="204"/>
      <c r="N19" s="206" t="s">
        <v>207</v>
      </c>
      <c r="O19" s="206" t="s">
        <v>599</v>
      </c>
      <c r="P19" s="204">
        <v>69</v>
      </c>
    </row>
    <row r="20" spans="1:16" ht="14.5" customHeight="1" x14ac:dyDescent="0.35">
      <c r="A20" s="189" t="s">
        <v>1005</v>
      </c>
      <c r="B20" s="169">
        <v>4250116</v>
      </c>
      <c r="C20" s="169" t="s">
        <v>157</v>
      </c>
      <c r="D20" s="169" t="s">
        <v>98</v>
      </c>
      <c r="E20" s="169"/>
      <c r="F20" s="165" t="s">
        <v>945</v>
      </c>
      <c r="G20" s="166"/>
      <c r="H20" s="166">
        <v>136</v>
      </c>
      <c r="I20" s="166">
        <f t="shared" ref="I20:I69" si="0">H20*(1-$J$5)</f>
        <v>70.040000000000006</v>
      </c>
      <c r="J20" s="166">
        <f t="shared" ref="J20:J87" si="1">I20*(1-$J$8)</f>
        <v>66.537999999999997</v>
      </c>
      <c r="K20" s="166">
        <f t="shared" ref="K20:K87" si="2">J20*(1-$J$9)</f>
        <v>64.54186</v>
      </c>
      <c r="L20" s="166">
        <f t="shared" ref="L20:L87" si="3">K20*(1-$J$10)</f>
        <v>61.960185599999996</v>
      </c>
      <c r="M20" s="169"/>
      <c r="N20" s="166" t="s">
        <v>207</v>
      </c>
      <c r="O20" s="166" t="s">
        <v>599</v>
      </c>
      <c r="P20" s="169">
        <v>69</v>
      </c>
    </row>
    <row r="21" spans="1:16" ht="14.5" customHeight="1" x14ac:dyDescent="0.35">
      <c r="A21" s="189" t="s">
        <v>1005</v>
      </c>
      <c r="B21" s="169">
        <v>4250416</v>
      </c>
      <c r="C21" s="169" t="s">
        <v>198</v>
      </c>
      <c r="D21" s="169" t="s">
        <v>65</v>
      </c>
      <c r="E21" s="169"/>
      <c r="F21" s="165" t="s">
        <v>945</v>
      </c>
      <c r="G21" s="166" t="s">
        <v>995</v>
      </c>
      <c r="H21" s="166">
        <v>163</v>
      </c>
      <c r="I21" s="166">
        <f t="shared" si="0"/>
        <v>83.945000000000007</v>
      </c>
      <c r="J21" s="166">
        <f t="shared" si="1"/>
        <v>79.747749999999996</v>
      </c>
      <c r="K21" s="166">
        <f t="shared" si="2"/>
        <v>77.355317499999998</v>
      </c>
      <c r="L21" s="166">
        <f t="shared" si="3"/>
        <v>74.261104799999998</v>
      </c>
      <c r="M21" s="169"/>
      <c r="N21" s="166" t="s">
        <v>583</v>
      </c>
      <c r="O21" s="166" t="s">
        <v>583</v>
      </c>
      <c r="P21" s="169" t="s">
        <v>583</v>
      </c>
    </row>
    <row r="22" spans="1:16" ht="14.5" customHeight="1" x14ac:dyDescent="0.35">
      <c r="A22" s="189" t="s">
        <v>1005</v>
      </c>
      <c r="B22" s="169">
        <v>4250313</v>
      </c>
      <c r="C22" s="169" t="s">
        <v>159</v>
      </c>
      <c r="D22" s="169" t="s">
        <v>220</v>
      </c>
      <c r="E22" s="169"/>
      <c r="F22" s="165" t="s">
        <v>945</v>
      </c>
      <c r="G22" s="166"/>
      <c r="H22" s="166">
        <v>163</v>
      </c>
      <c r="I22" s="166">
        <f t="shared" si="0"/>
        <v>83.945000000000007</v>
      </c>
      <c r="J22" s="166">
        <f t="shared" si="1"/>
        <v>79.747749999999996</v>
      </c>
      <c r="K22" s="166">
        <f t="shared" si="2"/>
        <v>77.355317499999998</v>
      </c>
      <c r="L22" s="166">
        <f t="shared" si="3"/>
        <v>74.261104799999998</v>
      </c>
      <c r="M22" s="169"/>
      <c r="N22" s="166" t="s">
        <v>207</v>
      </c>
      <c r="O22" s="166" t="s">
        <v>599</v>
      </c>
      <c r="P22" s="169">
        <v>69</v>
      </c>
    </row>
    <row r="23" spans="1:16" ht="14.5" customHeight="1" x14ac:dyDescent="0.35">
      <c r="A23" s="189" t="s">
        <v>1005</v>
      </c>
      <c r="B23" s="169">
        <v>4250117</v>
      </c>
      <c r="C23" s="169" t="s">
        <v>160</v>
      </c>
      <c r="D23" s="169" t="s">
        <v>627</v>
      </c>
      <c r="E23" s="169"/>
      <c r="F23" s="165" t="s">
        <v>945</v>
      </c>
      <c r="G23" s="166"/>
      <c r="H23" s="166">
        <v>183</v>
      </c>
      <c r="I23" s="166">
        <f t="shared" si="0"/>
        <v>94.245000000000005</v>
      </c>
      <c r="J23" s="166">
        <f t="shared" si="1"/>
        <v>89.532750000000007</v>
      </c>
      <c r="K23" s="166">
        <f t="shared" si="2"/>
        <v>86.846767499999999</v>
      </c>
      <c r="L23" s="166">
        <f t="shared" si="3"/>
        <v>83.372896799999992</v>
      </c>
      <c r="M23" s="169"/>
      <c r="N23" s="166" t="s">
        <v>207</v>
      </c>
      <c r="O23" s="166" t="s">
        <v>599</v>
      </c>
      <c r="P23" s="169">
        <v>69</v>
      </c>
    </row>
    <row r="24" spans="1:16" ht="14.5" customHeight="1" x14ac:dyDescent="0.35">
      <c r="A24" s="189" t="s">
        <v>1005</v>
      </c>
      <c r="B24" s="169">
        <v>4250198</v>
      </c>
      <c r="C24" s="169" t="s">
        <v>160</v>
      </c>
      <c r="D24" s="169" t="s">
        <v>221</v>
      </c>
      <c r="E24" s="169" t="s">
        <v>92</v>
      </c>
      <c r="F24" s="165" t="s">
        <v>945</v>
      </c>
      <c r="G24" s="166"/>
      <c r="H24" s="166">
        <v>184</v>
      </c>
      <c r="I24" s="166">
        <f t="shared" si="0"/>
        <v>94.76</v>
      </c>
      <c r="J24" s="166">
        <f t="shared" si="1"/>
        <v>90.022000000000006</v>
      </c>
      <c r="K24" s="166">
        <f t="shared" si="2"/>
        <v>87.321340000000006</v>
      </c>
      <c r="L24" s="166">
        <f t="shared" si="3"/>
        <v>83.828486400000003</v>
      </c>
      <c r="M24" s="169"/>
      <c r="N24" s="166" t="s">
        <v>207</v>
      </c>
      <c r="O24" s="166" t="s">
        <v>599</v>
      </c>
      <c r="P24" s="169">
        <v>70</v>
      </c>
    </row>
    <row r="25" spans="1:16" ht="14.5" customHeight="1" x14ac:dyDescent="0.35">
      <c r="A25" s="189" t="s">
        <v>1005</v>
      </c>
      <c r="B25" s="169">
        <v>4250315</v>
      </c>
      <c r="C25" s="169" t="s">
        <v>628</v>
      </c>
      <c r="D25" s="169" t="s">
        <v>680</v>
      </c>
      <c r="E25" s="169"/>
      <c r="F25" s="165" t="s">
        <v>945</v>
      </c>
      <c r="G25" s="166"/>
      <c r="H25" s="166">
        <v>188</v>
      </c>
      <c r="I25" s="166">
        <f t="shared" si="0"/>
        <v>96.820000000000007</v>
      </c>
      <c r="J25" s="166">
        <f t="shared" si="1"/>
        <v>91.978999999999999</v>
      </c>
      <c r="K25" s="166">
        <f t="shared" si="2"/>
        <v>89.219629999999995</v>
      </c>
      <c r="L25" s="166">
        <f t="shared" si="3"/>
        <v>85.650844799999987</v>
      </c>
      <c r="M25" s="169"/>
      <c r="N25" s="166" t="s">
        <v>207</v>
      </c>
      <c r="O25" s="166" t="s">
        <v>599</v>
      </c>
      <c r="P25" s="169">
        <v>71</v>
      </c>
    </row>
    <row r="26" spans="1:16" x14ac:dyDescent="0.35">
      <c r="A26" s="189" t="s">
        <v>1005</v>
      </c>
      <c r="B26" s="169">
        <v>4250314</v>
      </c>
      <c r="C26" s="169" t="s">
        <v>161</v>
      </c>
      <c r="D26" s="169" t="s">
        <v>59</v>
      </c>
      <c r="E26" s="169"/>
      <c r="F26" s="165" t="s">
        <v>945</v>
      </c>
      <c r="G26" s="166"/>
      <c r="H26" s="166">
        <v>203</v>
      </c>
      <c r="I26" s="166">
        <f t="shared" si="0"/>
        <v>104.545</v>
      </c>
      <c r="J26" s="166">
        <f t="shared" si="1"/>
        <v>99.317750000000004</v>
      </c>
      <c r="K26" s="166">
        <f t="shared" si="2"/>
        <v>96.338217499999999</v>
      </c>
      <c r="L26" s="166">
        <f t="shared" si="3"/>
        <v>92.484688800000001</v>
      </c>
      <c r="M26" s="169"/>
      <c r="N26" s="166" t="s">
        <v>209</v>
      </c>
      <c r="O26" s="166" t="s">
        <v>599</v>
      </c>
      <c r="P26" s="169">
        <v>70</v>
      </c>
    </row>
    <row r="27" spans="1:16" s="3" customFormat="1" ht="14.5" customHeight="1" x14ac:dyDescent="0.25">
      <c r="A27" s="210"/>
      <c r="B27" s="207"/>
      <c r="C27" s="207"/>
      <c r="D27" s="207"/>
      <c r="E27" s="207"/>
      <c r="F27" s="208" t="s">
        <v>127</v>
      </c>
      <c r="G27" s="207"/>
      <c r="H27" s="207"/>
      <c r="I27" s="207"/>
      <c r="J27" s="207"/>
      <c r="K27" s="207"/>
      <c r="L27" s="207"/>
      <c r="M27" s="207"/>
      <c r="N27" s="207"/>
      <c r="O27" s="207"/>
      <c r="P27" s="207"/>
    </row>
    <row r="28" spans="1:16" x14ac:dyDescent="0.35">
      <c r="A28" s="189" t="s">
        <v>1005</v>
      </c>
      <c r="B28" s="169">
        <v>4250219</v>
      </c>
      <c r="C28" s="169" t="s">
        <v>163</v>
      </c>
      <c r="D28" s="169" t="s">
        <v>56</v>
      </c>
      <c r="E28" s="169"/>
      <c r="F28" s="165" t="s">
        <v>945</v>
      </c>
      <c r="G28" s="166"/>
      <c r="H28" s="166">
        <v>156</v>
      </c>
      <c r="I28" s="166">
        <f t="shared" si="0"/>
        <v>80.34</v>
      </c>
      <c r="J28" s="166">
        <f t="shared" si="1"/>
        <v>76.322999999999993</v>
      </c>
      <c r="K28" s="166">
        <f t="shared" si="2"/>
        <v>74.033309999999986</v>
      </c>
      <c r="L28" s="166">
        <f t="shared" si="3"/>
        <v>71.071977599999983</v>
      </c>
      <c r="M28" s="169"/>
      <c r="N28" s="166" t="s">
        <v>207</v>
      </c>
      <c r="O28" s="166" t="s">
        <v>599</v>
      </c>
      <c r="P28" s="169">
        <v>69</v>
      </c>
    </row>
    <row r="29" spans="1:16" x14ac:dyDescent="0.35">
      <c r="A29" s="189" t="s">
        <v>1005</v>
      </c>
      <c r="B29" s="169">
        <v>4250412</v>
      </c>
      <c r="C29" s="169" t="s">
        <v>192</v>
      </c>
      <c r="D29" s="169" t="s">
        <v>65</v>
      </c>
      <c r="E29" s="169"/>
      <c r="F29" s="165" t="s">
        <v>945</v>
      </c>
      <c r="G29" s="166" t="s">
        <v>582</v>
      </c>
      <c r="H29" s="166">
        <v>182</v>
      </c>
      <c r="I29" s="166">
        <f t="shared" si="0"/>
        <v>93.73</v>
      </c>
      <c r="J29" s="166">
        <f t="shared" si="1"/>
        <v>89.043499999999995</v>
      </c>
      <c r="K29" s="166">
        <f t="shared" si="2"/>
        <v>86.372194999999991</v>
      </c>
      <c r="L29" s="166">
        <f t="shared" si="3"/>
        <v>82.917307199999982</v>
      </c>
      <c r="M29" s="169"/>
      <c r="N29" s="166" t="s">
        <v>583</v>
      </c>
      <c r="O29" s="166" t="s">
        <v>583</v>
      </c>
      <c r="P29" s="169" t="s">
        <v>583</v>
      </c>
    </row>
    <row r="30" spans="1:16" x14ac:dyDescent="0.35">
      <c r="A30" s="189" t="s">
        <v>1005</v>
      </c>
      <c r="B30" s="169">
        <v>4250310</v>
      </c>
      <c r="C30" s="169" t="s">
        <v>164</v>
      </c>
      <c r="D30" s="169" t="s">
        <v>60</v>
      </c>
      <c r="E30" s="169"/>
      <c r="F30" s="165" t="s">
        <v>945</v>
      </c>
      <c r="G30" s="166"/>
      <c r="H30" s="166">
        <v>190</v>
      </c>
      <c r="I30" s="166">
        <f t="shared" si="0"/>
        <v>97.850000000000009</v>
      </c>
      <c r="J30" s="166">
        <f t="shared" si="1"/>
        <v>92.95750000000001</v>
      </c>
      <c r="K30" s="166">
        <f t="shared" si="2"/>
        <v>90.168775000000011</v>
      </c>
      <c r="L30" s="166">
        <f t="shared" si="3"/>
        <v>86.562024000000008</v>
      </c>
      <c r="M30" s="169"/>
      <c r="N30" s="166" t="s">
        <v>207</v>
      </c>
      <c r="O30" s="166" t="s">
        <v>599</v>
      </c>
      <c r="P30" s="169">
        <v>69</v>
      </c>
    </row>
    <row r="31" spans="1:16" x14ac:dyDescent="0.35">
      <c r="A31" s="189" t="s">
        <v>1005</v>
      </c>
      <c r="B31" s="169">
        <v>4250311</v>
      </c>
      <c r="C31" s="169" t="s">
        <v>162</v>
      </c>
      <c r="D31" s="169" t="s">
        <v>60</v>
      </c>
      <c r="E31" s="169"/>
      <c r="F31" s="165" t="s">
        <v>945</v>
      </c>
      <c r="G31" s="166"/>
      <c r="H31" s="166">
        <v>137</v>
      </c>
      <c r="I31" s="166">
        <f t="shared" si="0"/>
        <v>70.555000000000007</v>
      </c>
      <c r="J31" s="166">
        <f t="shared" si="1"/>
        <v>67.027250000000009</v>
      </c>
      <c r="K31" s="166">
        <f t="shared" si="2"/>
        <v>65.016432500000008</v>
      </c>
      <c r="L31" s="166">
        <f t="shared" si="3"/>
        <v>62.415775200000006</v>
      </c>
      <c r="M31" s="169"/>
      <c r="N31" s="166" t="s">
        <v>207</v>
      </c>
      <c r="O31" s="166" t="s">
        <v>599</v>
      </c>
      <c r="P31" s="169">
        <v>69</v>
      </c>
    </row>
    <row r="32" spans="1:16" x14ac:dyDescent="0.35">
      <c r="A32" s="189" t="s">
        <v>1005</v>
      </c>
      <c r="B32" s="169">
        <v>4250113</v>
      </c>
      <c r="C32" s="169" t="s">
        <v>165</v>
      </c>
      <c r="D32" s="169" t="s">
        <v>77</v>
      </c>
      <c r="E32" s="169"/>
      <c r="F32" s="165" t="s">
        <v>945</v>
      </c>
      <c r="G32" s="166"/>
      <c r="H32" s="166">
        <v>195</v>
      </c>
      <c r="I32" s="166">
        <f t="shared" si="0"/>
        <v>100.425</v>
      </c>
      <c r="J32" s="166">
        <f t="shared" si="1"/>
        <v>95.403749999999988</v>
      </c>
      <c r="K32" s="166">
        <f t="shared" si="2"/>
        <v>92.541637499999979</v>
      </c>
      <c r="L32" s="166">
        <f t="shared" si="3"/>
        <v>88.839971999999975</v>
      </c>
      <c r="M32" s="169"/>
      <c r="N32" s="166" t="s">
        <v>207</v>
      </c>
      <c r="O32" s="166" t="s">
        <v>599</v>
      </c>
      <c r="P32" s="169">
        <v>70</v>
      </c>
    </row>
    <row r="33" spans="1:16" x14ac:dyDescent="0.35">
      <c r="A33" s="189" t="s">
        <v>1005</v>
      </c>
      <c r="B33" s="169">
        <v>4250011</v>
      </c>
      <c r="C33" s="169" t="s">
        <v>165</v>
      </c>
      <c r="D33" s="169" t="s">
        <v>1137</v>
      </c>
      <c r="E33" s="169"/>
      <c r="F33" s="165" t="s">
        <v>945</v>
      </c>
      <c r="G33" s="166"/>
      <c r="H33" s="166">
        <v>206</v>
      </c>
      <c r="I33" s="166">
        <f t="shared" si="0"/>
        <v>106.09</v>
      </c>
      <c r="J33" s="166">
        <f t="shared" si="1"/>
        <v>100.7855</v>
      </c>
      <c r="K33" s="166">
        <f t="shared" si="2"/>
        <v>97.761934999999994</v>
      </c>
      <c r="L33" s="166">
        <f t="shared" si="3"/>
        <v>93.851457599999989</v>
      </c>
      <c r="M33" s="169"/>
      <c r="N33" s="166" t="s">
        <v>207</v>
      </c>
      <c r="O33" s="166" t="s">
        <v>599</v>
      </c>
      <c r="P33" s="169">
        <v>69</v>
      </c>
    </row>
    <row r="34" spans="1:16" x14ac:dyDescent="0.35">
      <c r="A34" s="189" t="s">
        <v>1005</v>
      </c>
      <c r="B34" s="169">
        <v>4250194</v>
      </c>
      <c r="C34" s="169" t="s">
        <v>165</v>
      </c>
      <c r="D34" s="169" t="s">
        <v>67</v>
      </c>
      <c r="E34" s="169" t="s">
        <v>92</v>
      </c>
      <c r="F34" s="165" t="s">
        <v>945</v>
      </c>
      <c r="G34" s="166"/>
      <c r="H34" s="166">
        <v>198</v>
      </c>
      <c r="I34" s="166">
        <f t="shared" si="0"/>
        <v>101.97</v>
      </c>
      <c r="J34" s="166">
        <f t="shared" si="1"/>
        <v>96.871499999999997</v>
      </c>
      <c r="K34" s="166">
        <f t="shared" si="2"/>
        <v>93.965354999999988</v>
      </c>
      <c r="L34" s="166">
        <f t="shared" si="3"/>
        <v>90.206740799999992</v>
      </c>
      <c r="M34" s="169"/>
      <c r="N34" s="166" t="s">
        <v>207</v>
      </c>
      <c r="O34" s="166" t="s">
        <v>599</v>
      </c>
      <c r="P34" s="169">
        <v>70</v>
      </c>
    </row>
    <row r="35" spans="1:16" x14ac:dyDescent="0.35">
      <c r="A35" s="189" t="s">
        <v>1005</v>
      </c>
      <c r="B35" s="169">
        <v>4250195</v>
      </c>
      <c r="C35" s="169" t="s">
        <v>644</v>
      </c>
      <c r="D35" s="169" t="s">
        <v>645</v>
      </c>
      <c r="E35" s="169" t="s">
        <v>92</v>
      </c>
      <c r="F35" s="165" t="s">
        <v>945</v>
      </c>
      <c r="G35" s="166"/>
      <c r="H35" s="166">
        <v>212</v>
      </c>
      <c r="I35" s="166">
        <f t="shared" si="0"/>
        <v>109.18</v>
      </c>
      <c r="J35" s="166">
        <f t="shared" si="1"/>
        <v>103.721</v>
      </c>
      <c r="K35" s="166">
        <f t="shared" si="2"/>
        <v>100.60937</v>
      </c>
      <c r="L35" s="166">
        <f t="shared" si="3"/>
        <v>96.584995199999994</v>
      </c>
      <c r="M35" s="169"/>
      <c r="N35" s="166" t="s">
        <v>209</v>
      </c>
      <c r="O35" s="166" t="s">
        <v>599</v>
      </c>
      <c r="P35" s="169">
        <v>71</v>
      </c>
    </row>
    <row r="36" spans="1:16" s="3" customFormat="1" ht="14.5" customHeight="1" x14ac:dyDescent="0.25">
      <c r="A36" s="210"/>
      <c r="B36" s="207"/>
      <c r="C36" s="207"/>
      <c r="D36" s="207"/>
      <c r="E36" s="207"/>
      <c r="F36" s="208" t="s">
        <v>132</v>
      </c>
      <c r="G36" s="207"/>
      <c r="H36" s="207"/>
      <c r="I36" s="207"/>
      <c r="J36" s="207"/>
      <c r="K36" s="207"/>
      <c r="L36" s="207"/>
      <c r="M36" s="207"/>
      <c r="N36" s="207"/>
      <c r="O36" s="207"/>
      <c r="P36" s="207"/>
    </row>
    <row r="37" spans="1:16" x14ac:dyDescent="0.35">
      <c r="A37" s="189" t="s">
        <v>1005</v>
      </c>
      <c r="B37" s="169">
        <v>4250199</v>
      </c>
      <c r="C37" s="169" t="s">
        <v>167</v>
      </c>
      <c r="D37" s="169" t="s">
        <v>65</v>
      </c>
      <c r="E37" s="169" t="s">
        <v>92</v>
      </c>
      <c r="F37" s="165" t="s">
        <v>945</v>
      </c>
      <c r="G37" s="166"/>
      <c r="H37" s="166">
        <v>165</v>
      </c>
      <c r="I37" s="166">
        <f t="shared" si="0"/>
        <v>84.975000000000009</v>
      </c>
      <c r="J37" s="166">
        <f t="shared" si="1"/>
        <v>80.726250000000007</v>
      </c>
      <c r="K37" s="166">
        <f t="shared" si="2"/>
        <v>78.3044625</v>
      </c>
      <c r="L37" s="166">
        <f t="shared" si="3"/>
        <v>75.172283999999991</v>
      </c>
      <c r="M37" s="169"/>
      <c r="N37" s="166" t="s">
        <v>207</v>
      </c>
      <c r="O37" s="166" t="s">
        <v>599</v>
      </c>
      <c r="P37" s="169">
        <v>70</v>
      </c>
    </row>
    <row r="38" spans="1:16" x14ac:dyDescent="0.35">
      <c r="A38" s="189" t="s">
        <v>1005</v>
      </c>
      <c r="B38" s="169">
        <v>4250210</v>
      </c>
      <c r="C38" s="169" t="s">
        <v>168</v>
      </c>
      <c r="D38" s="169" t="s">
        <v>98</v>
      </c>
      <c r="E38" s="169"/>
      <c r="F38" s="165" t="s">
        <v>945</v>
      </c>
      <c r="G38" s="166"/>
      <c r="H38" s="166">
        <v>180</v>
      </c>
      <c r="I38" s="166">
        <f t="shared" si="0"/>
        <v>92.7</v>
      </c>
      <c r="J38" s="166">
        <f t="shared" si="1"/>
        <v>88.064999999999998</v>
      </c>
      <c r="K38" s="166">
        <f t="shared" si="2"/>
        <v>85.423049999999989</v>
      </c>
      <c r="L38" s="166">
        <f t="shared" si="3"/>
        <v>82.00612799999999</v>
      </c>
      <c r="M38" s="169"/>
      <c r="N38" s="166" t="s">
        <v>207</v>
      </c>
      <c r="O38" s="166" t="s">
        <v>599</v>
      </c>
      <c r="P38" s="169">
        <v>69</v>
      </c>
    </row>
    <row r="39" spans="1:16" x14ac:dyDescent="0.35">
      <c r="A39" s="189" t="s">
        <v>1005</v>
      </c>
      <c r="B39" s="169">
        <v>4250316</v>
      </c>
      <c r="C39" s="169" t="s">
        <v>166</v>
      </c>
      <c r="D39" s="169" t="s">
        <v>97</v>
      </c>
      <c r="E39" s="169"/>
      <c r="F39" s="165" t="s">
        <v>945</v>
      </c>
      <c r="G39" s="166"/>
      <c r="H39" s="166">
        <v>168</v>
      </c>
      <c r="I39" s="166">
        <f t="shared" si="0"/>
        <v>86.52</v>
      </c>
      <c r="J39" s="166">
        <f t="shared" si="1"/>
        <v>82.193999999999988</v>
      </c>
      <c r="K39" s="166">
        <f t="shared" si="2"/>
        <v>79.728179999999981</v>
      </c>
      <c r="L39" s="166">
        <f t="shared" si="3"/>
        <v>76.539052799999979</v>
      </c>
      <c r="M39" s="169"/>
      <c r="N39" s="166" t="s">
        <v>207</v>
      </c>
      <c r="O39" s="166" t="s">
        <v>599</v>
      </c>
      <c r="P39" s="169">
        <v>69</v>
      </c>
    </row>
    <row r="40" spans="1:16" x14ac:dyDescent="0.35">
      <c r="A40" s="189" t="s">
        <v>1005</v>
      </c>
      <c r="B40" s="169">
        <v>4250211</v>
      </c>
      <c r="C40" s="169" t="s">
        <v>166</v>
      </c>
      <c r="D40" s="169" t="s">
        <v>65</v>
      </c>
      <c r="E40" s="169"/>
      <c r="F40" s="165" t="s">
        <v>945</v>
      </c>
      <c r="G40" s="166"/>
      <c r="H40" s="166">
        <v>180</v>
      </c>
      <c r="I40" s="166">
        <f t="shared" si="0"/>
        <v>92.7</v>
      </c>
      <c r="J40" s="166">
        <f t="shared" si="1"/>
        <v>88.064999999999998</v>
      </c>
      <c r="K40" s="166">
        <f t="shared" si="2"/>
        <v>85.423049999999989</v>
      </c>
      <c r="L40" s="166">
        <f t="shared" si="3"/>
        <v>82.00612799999999</v>
      </c>
      <c r="M40" s="169"/>
      <c r="N40" s="166" t="s">
        <v>207</v>
      </c>
      <c r="O40" s="166" t="s">
        <v>599</v>
      </c>
      <c r="P40" s="169">
        <v>69</v>
      </c>
    </row>
    <row r="41" spans="1:16" x14ac:dyDescent="0.35">
      <c r="A41" s="189" t="s">
        <v>1005</v>
      </c>
      <c r="B41" s="169">
        <v>4250317</v>
      </c>
      <c r="C41" s="169" t="s">
        <v>169</v>
      </c>
      <c r="D41" s="169" t="s">
        <v>60</v>
      </c>
      <c r="E41" s="169"/>
      <c r="F41" s="165" t="s">
        <v>945</v>
      </c>
      <c r="G41" s="166"/>
      <c r="H41" s="166">
        <v>186</v>
      </c>
      <c r="I41" s="166">
        <f t="shared" si="0"/>
        <v>95.79</v>
      </c>
      <c r="J41" s="166">
        <f t="shared" si="1"/>
        <v>91.000500000000002</v>
      </c>
      <c r="K41" s="166">
        <f t="shared" si="2"/>
        <v>88.270484999999994</v>
      </c>
      <c r="L41" s="166">
        <f t="shared" si="3"/>
        <v>84.739665599999995</v>
      </c>
      <c r="M41" s="169"/>
      <c r="N41" s="166" t="s">
        <v>207</v>
      </c>
      <c r="O41" s="166" t="s">
        <v>599</v>
      </c>
      <c r="P41" s="169">
        <v>69</v>
      </c>
    </row>
    <row r="42" spans="1:16" x14ac:dyDescent="0.35">
      <c r="A42" s="189" t="s">
        <v>1005</v>
      </c>
      <c r="B42" s="169">
        <v>4250212</v>
      </c>
      <c r="C42" s="169" t="s">
        <v>169</v>
      </c>
      <c r="D42" s="169" t="s">
        <v>78</v>
      </c>
      <c r="E42" s="169"/>
      <c r="F42" s="165" t="s">
        <v>945</v>
      </c>
      <c r="G42" s="166"/>
      <c r="H42" s="166">
        <v>193</v>
      </c>
      <c r="I42" s="166">
        <f t="shared" si="0"/>
        <v>99.394999999999996</v>
      </c>
      <c r="J42" s="166">
        <f t="shared" si="1"/>
        <v>94.425249999999991</v>
      </c>
      <c r="K42" s="166">
        <f t="shared" si="2"/>
        <v>91.592492499999992</v>
      </c>
      <c r="L42" s="166">
        <f t="shared" si="3"/>
        <v>87.928792799999982</v>
      </c>
      <c r="M42" s="169"/>
      <c r="N42" s="166" t="s">
        <v>207</v>
      </c>
      <c r="O42" s="166" t="s">
        <v>599</v>
      </c>
      <c r="P42" s="169">
        <v>69</v>
      </c>
    </row>
    <row r="43" spans="1:16" x14ac:dyDescent="0.35">
      <c r="A43" s="189" t="s">
        <v>1005</v>
      </c>
      <c r="B43" s="169">
        <v>4250293</v>
      </c>
      <c r="C43" s="169" t="s">
        <v>171</v>
      </c>
      <c r="D43" s="169" t="s">
        <v>655</v>
      </c>
      <c r="E43" s="169" t="s">
        <v>92</v>
      </c>
      <c r="F43" s="165" t="s">
        <v>945</v>
      </c>
      <c r="G43" s="166" t="s">
        <v>957</v>
      </c>
      <c r="H43" s="166">
        <v>230</v>
      </c>
      <c r="I43" s="166">
        <f t="shared" si="0"/>
        <v>118.45</v>
      </c>
      <c r="J43" s="166">
        <f t="shared" si="1"/>
        <v>112.5275</v>
      </c>
      <c r="K43" s="166">
        <f t="shared" si="2"/>
        <v>109.151675</v>
      </c>
      <c r="L43" s="166">
        <f t="shared" si="3"/>
        <v>104.785608</v>
      </c>
      <c r="M43" s="169"/>
      <c r="N43" s="166" t="s">
        <v>207</v>
      </c>
      <c r="O43" s="166" t="s">
        <v>599</v>
      </c>
      <c r="P43" s="169">
        <v>70</v>
      </c>
    </row>
    <row r="44" spans="1:16" x14ac:dyDescent="0.35">
      <c r="A44" s="189" t="s">
        <v>1005</v>
      </c>
      <c r="B44" s="169">
        <v>4250494</v>
      </c>
      <c r="C44" s="169" t="s">
        <v>171</v>
      </c>
      <c r="D44" s="169" t="s">
        <v>656</v>
      </c>
      <c r="E44" s="169"/>
      <c r="F44" s="165" t="s">
        <v>945</v>
      </c>
      <c r="G44" s="166" t="s">
        <v>582</v>
      </c>
      <c r="H44" s="166">
        <v>233</v>
      </c>
      <c r="I44" s="166">
        <f t="shared" si="0"/>
        <v>119.995</v>
      </c>
      <c r="J44" s="166">
        <f t="shared" si="1"/>
        <v>113.99525</v>
      </c>
      <c r="K44" s="166">
        <f t="shared" si="2"/>
        <v>110.57539249999999</v>
      </c>
      <c r="L44" s="166">
        <f t="shared" si="3"/>
        <v>106.15237679999998</v>
      </c>
      <c r="M44" s="169"/>
      <c r="N44" s="166" t="s">
        <v>583</v>
      </c>
      <c r="O44" s="166" t="s">
        <v>583</v>
      </c>
      <c r="P44" s="169" t="s">
        <v>583</v>
      </c>
    </row>
    <row r="45" spans="1:16" x14ac:dyDescent="0.35">
      <c r="A45" s="189" t="s">
        <v>1005</v>
      </c>
      <c r="B45" s="169">
        <v>4250294</v>
      </c>
      <c r="C45" s="169" t="s">
        <v>170</v>
      </c>
      <c r="D45" s="169" t="s">
        <v>66</v>
      </c>
      <c r="E45" s="169" t="s">
        <v>92</v>
      </c>
      <c r="F45" s="165" t="s">
        <v>945</v>
      </c>
      <c r="G45" s="166"/>
      <c r="H45" s="166">
        <v>194</v>
      </c>
      <c r="I45" s="166">
        <f t="shared" si="0"/>
        <v>99.91</v>
      </c>
      <c r="J45" s="166">
        <f t="shared" si="1"/>
        <v>94.91449999999999</v>
      </c>
      <c r="K45" s="166">
        <f t="shared" si="2"/>
        <v>92.067064999999985</v>
      </c>
      <c r="L45" s="166">
        <f t="shared" si="3"/>
        <v>88.384382399999978</v>
      </c>
      <c r="M45" s="169"/>
      <c r="N45" s="166" t="s">
        <v>207</v>
      </c>
      <c r="O45" s="166" t="s">
        <v>599</v>
      </c>
      <c r="P45" s="169">
        <v>71</v>
      </c>
    </row>
    <row r="46" spans="1:16" x14ac:dyDescent="0.35">
      <c r="A46" s="189" t="s">
        <v>1005</v>
      </c>
      <c r="B46" s="169">
        <v>4250096</v>
      </c>
      <c r="C46" s="169" t="s">
        <v>170</v>
      </c>
      <c r="D46" s="169" t="s">
        <v>653</v>
      </c>
      <c r="E46" s="169" t="s">
        <v>92</v>
      </c>
      <c r="F46" s="165" t="s">
        <v>945</v>
      </c>
      <c r="G46" s="166"/>
      <c r="H46" s="166">
        <v>201</v>
      </c>
      <c r="I46" s="166">
        <f t="shared" si="0"/>
        <v>103.515</v>
      </c>
      <c r="J46" s="166">
        <f t="shared" si="1"/>
        <v>98.339249999999993</v>
      </c>
      <c r="K46" s="166">
        <f t="shared" si="2"/>
        <v>95.389072499999983</v>
      </c>
      <c r="L46" s="166">
        <f t="shared" si="3"/>
        <v>91.57350959999998</v>
      </c>
      <c r="M46" s="169"/>
      <c r="N46" s="166" t="s">
        <v>207</v>
      </c>
      <c r="O46" s="166" t="s">
        <v>599</v>
      </c>
      <c r="P46" s="169">
        <v>71</v>
      </c>
    </row>
    <row r="47" spans="1:16" x14ac:dyDescent="0.35">
      <c r="A47" s="189" t="s">
        <v>1005</v>
      </c>
      <c r="B47" s="169">
        <v>4250295</v>
      </c>
      <c r="C47" s="169" t="s">
        <v>657</v>
      </c>
      <c r="D47" s="169" t="s">
        <v>658</v>
      </c>
      <c r="E47" s="169" t="s">
        <v>92</v>
      </c>
      <c r="F47" s="165" t="s">
        <v>945</v>
      </c>
      <c r="G47" s="166"/>
      <c r="H47" s="166">
        <v>242</v>
      </c>
      <c r="I47" s="166">
        <f t="shared" si="0"/>
        <v>124.63000000000001</v>
      </c>
      <c r="J47" s="166">
        <f t="shared" si="1"/>
        <v>118.3985</v>
      </c>
      <c r="K47" s="166">
        <f t="shared" si="2"/>
        <v>114.84654499999999</v>
      </c>
      <c r="L47" s="166">
        <f t="shared" si="3"/>
        <v>110.25268319999999</v>
      </c>
      <c r="M47" s="169"/>
      <c r="N47" s="166" t="s">
        <v>209</v>
      </c>
      <c r="O47" s="166" t="s">
        <v>599</v>
      </c>
      <c r="P47" s="169">
        <v>71</v>
      </c>
    </row>
    <row r="48" spans="1:16" x14ac:dyDescent="0.35">
      <c r="A48" s="189" t="s">
        <v>1005</v>
      </c>
      <c r="B48" s="169">
        <v>4250499</v>
      </c>
      <c r="C48" s="169" t="s">
        <v>199</v>
      </c>
      <c r="D48" s="169" t="s">
        <v>667</v>
      </c>
      <c r="E48" s="169" t="s">
        <v>92</v>
      </c>
      <c r="F48" s="165" t="s">
        <v>945</v>
      </c>
      <c r="G48" s="166" t="s">
        <v>995</v>
      </c>
      <c r="H48" s="166">
        <v>295</v>
      </c>
      <c r="I48" s="166">
        <f t="shared" si="0"/>
        <v>151.92500000000001</v>
      </c>
      <c r="J48" s="166">
        <f t="shared" si="1"/>
        <v>144.32875000000001</v>
      </c>
      <c r="K48" s="166">
        <f t="shared" si="2"/>
        <v>139.99888750000002</v>
      </c>
      <c r="L48" s="166">
        <f t="shared" si="3"/>
        <v>134.39893200000003</v>
      </c>
      <c r="M48" s="169"/>
      <c r="N48" s="166" t="s">
        <v>583</v>
      </c>
      <c r="O48" s="166" t="s">
        <v>583</v>
      </c>
      <c r="P48" s="169" t="s">
        <v>583</v>
      </c>
    </row>
    <row r="49" spans="1:16" x14ac:dyDescent="0.35">
      <c r="A49" s="189" t="s">
        <v>1005</v>
      </c>
      <c r="B49" s="169">
        <v>4250216</v>
      </c>
      <c r="C49" s="169" t="s">
        <v>652</v>
      </c>
      <c r="D49" s="169" t="s">
        <v>66</v>
      </c>
      <c r="E49" s="169"/>
      <c r="F49" s="165" t="s">
        <v>945</v>
      </c>
      <c r="G49" s="166"/>
      <c r="H49" s="166">
        <v>206</v>
      </c>
      <c r="I49" s="166">
        <f t="shared" si="0"/>
        <v>106.09</v>
      </c>
      <c r="J49" s="166">
        <f t="shared" si="1"/>
        <v>100.7855</v>
      </c>
      <c r="K49" s="166">
        <f t="shared" si="2"/>
        <v>97.761934999999994</v>
      </c>
      <c r="L49" s="166">
        <f t="shared" si="3"/>
        <v>93.851457599999989</v>
      </c>
      <c r="M49" s="169"/>
      <c r="N49" s="166" t="s">
        <v>207</v>
      </c>
      <c r="O49" s="166" t="s">
        <v>599</v>
      </c>
      <c r="P49" s="169">
        <v>70</v>
      </c>
    </row>
    <row r="50" spans="1:16" s="3" customFormat="1" ht="14.5" customHeight="1" x14ac:dyDescent="0.25">
      <c r="A50" s="210"/>
      <c r="B50" s="207"/>
      <c r="C50" s="207"/>
      <c r="D50" s="207"/>
      <c r="E50" s="207"/>
      <c r="F50" s="208" t="s">
        <v>139</v>
      </c>
      <c r="G50" s="207"/>
      <c r="H50" s="207"/>
      <c r="I50" s="207"/>
      <c r="J50" s="207"/>
      <c r="K50" s="207"/>
      <c r="L50" s="207"/>
      <c r="M50" s="207"/>
      <c r="N50" s="207"/>
      <c r="O50" s="207"/>
      <c r="P50" s="207"/>
    </row>
    <row r="51" spans="1:16" x14ac:dyDescent="0.35">
      <c r="A51" s="189" t="s">
        <v>1005</v>
      </c>
      <c r="B51" s="169">
        <v>4250217</v>
      </c>
      <c r="C51" s="169" t="s">
        <v>172</v>
      </c>
      <c r="D51" s="169" t="s">
        <v>79</v>
      </c>
      <c r="E51" s="169"/>
      <c r="F51" s="165" t="s">
        <v>945</v>
      </c>
      <c r="G51" s="166"/>
      <c r="H51" s="166">
        <v>198</v>
      </c>
      <c r="I51" s="166">
        <f t="shared" si="0"/>
        <v>101.97</v>
      </c>
      <c r="J51" s="166">
        <f t="shared" si="1"/>
        <v>96.871499999999997</v>
      </c>
      <c r="K51" s="166">
        <f t="shared" si="2"/>
        <v>93.965354999999988</v>
      </c>
      <c r="L51" s="166">
        <f t="shared" si="3"/>
        <v>90.206740799999992</v>
      </c>
      <c r="M51" s="169"/>
      <c r="N51" s="166" t="s">
        <v>207</v>
      </c>
      <c r="O51" s="166" t="s">
        <v>599</v>
      </c>
      <c r="P51" s="169">
        <v>69</v>
      </c>
    </row>
    <row r="52" spans="1:16" x14ac:dyDescent="0.35">
      <c r="A52" s="189" t="s">
        <v>1005</v>
      </c>
      <c r="B52" s="169">
        <v>4250013</v>
      </c>
      <c r="C52" s="169" t="s">
        <v>173</v>
      </c>
      <c r="D52" s="169" t="s">
        <v>1137</v>
      </c>
      <c r="E52" s="169"/>
      <c r="F52" s="165" t="s">
        <v>945</v>
      </c>
      <c r="G52" s="166" t="s">
        <v>957</v>
      </c>
      <c r="H52" s="166">
        <v>217</v>
      </c>
      <c r="I52" s="166">
        <f t="shared" si="0"/>
        <v>111.75500000000001</v>
      </c>
      <c r="J52" s="166">
        <f t="shared" si="1"/>
        <v>106.16725000000001</v>
      </c>
      <c r="K52" s="166">
        <f t="shared" si="2"/>
        <v>102.98223250000001</v>
      </c>
      <c r="L52" s="166">
        <f t="shared" si="3"/>
        <v>98.862943200000004</v>
      </c>
      <c r="M52" s="169"/>
      <c r="N52" s="166" t="s">
        <v>207</v>
      </c>
      <c r="O52" s="166" t="s">
        <v>599</v>
      </c>
      <c r="P52" s="169">
        <v>71</v>
      </c>
    </row>
    <row r="53" spans="1:16" x14ac:dyDescent="0.35">
      <c r="A53" s="189" t="s">
        <v>1005</v>
      </c>
      <c r="B53" s="169">
        <v>4250495</v>
      </c>
      <c r="C53" s="169" t="s">
        <v>173</v>
      </c>
      <c r="D53" s="169" t="s">
        <v>642</v>
      </c>
      <c r="E53" s="169"/>
      <c r="F53" s="165" t="s">
        <v>945</v>
      </c>
      <c r="G53" s="166" t="s">
        <v>582</v>
      </c>
      <c r="H53" s="166">
        <v>218</v>
      </c>
      <c r="I53" s="166">
        <f t="shared" si="0"/>
        <v>112.27</v>
      </c>
      <c r="J53" s="166">
        <f t="shared" si="1"/>
        <v>106.65649999999999</v>
      </c>
      <c r="K53" s="166">
        <f t="shared" si="2"/>
        <v>103.45680499999999</v>
      </c>
      <c r="L53" s="166">
        <f t="shared" si="3"/>
        <v>99.318532799999986</v>
      </c>
      <c r="M53" s="169"/>
      <c r="N53" s="166" t="s">
        <v>583</v>
      </c>
      <c r="O53" s="166" t="s">
        <v>583</v>
      </c>
      <c r="P53" s="169" t="s">
        <v>583</v>
      </c>
    </row>
    <row r="54" spans="1:16" x14ac:dyDescent="0.35">
      <c r="A54" s="189" t="s">
        <v>1005</v>
      </c>
      <c r="B54" s="169">
        <v>4250098</v>
      </c>
      <c r="C54" s="169" t="s">
        <v>173</v>
      </c>
      <c r="D54" s="169" t="s">
        <v>665</v>
      </c>
      <c r="E54" s="169" t="s">
        <v>92</v>
      </c>
      <c r="F54" s="165" t="s">
        <v>945</v>
      </c>
      <c r="G54" s="166"/>
      <c r="H54" s="166">
        <v>218</v>
      </c>
      <c r="I54" s="166">
        <f t="shared" si="0"/>
        <v>112.27</v>
      </c>
      <c r="J54" s="166">
        <f t="shared" si="1"/>
        <v>106.65649999999999</v>
      </c>
      <c r="K54" s="166">
        <f t="shared" si="2"/>
        <v>103.45680499999999</v>
      </c>
      <c r="L54" s="166">
        <f t="shared" si="3"/>
        <v>99.318532799999986</v>
      </c>
      <c r="M54" s="169"/>
      <c r="N54" s="166" t="s">
        <v>209</v>
      </c>
      <c r="O54" s="166" t="s">
        <v>599</v>
      </c>
      <c r="P54" s="169">
        <v>71</v>
      </c>
    </row>
    <row r="55" spans="1:16" x14ac:dyDescent="0.35">
      <c r="A55" s="189" t="s">
        <v>1005</v>
      </c>
      <c r="B55" s="169">
        <v>4250097</v>
      </c>
      <c r="C55" s="169" t="s">
        <v>174</v>
      </c>
      <c r="D55" s="169" t="s">
        <v>653</v>
      </c>
      <c r="E55" s="169" t="s">
        <v>92</v>
      </c>
      <c r="F55" s="165" t="s">
        <v>945</v>
      </c>
      <c r="G55" s="166"/>
      <c r="H55" s="166">
        <v>290</v>
      </c>
      <c r="I55" s="166">
        <f t="shared" si="0"/>
        <v>149.35</v>
      </c>
      <c r="J55" s="166">
        <f t="shared" si="1"/>
        <v>141.88249999999999</v>
      </c>
      <c r="K55" s="166">
        <f t="shared" si="2"/>
        <v>137.626025</v>
      </c>
      <c r="L55" s="166">
        <f t="shared" si="3"/>
        <v>132.12098399999999</v>
      </c>
      <c r="M55" s="169"/>
      <c r="N55" s="166" t="s">
        <v>209</v>
      </c>
      <c r="O55" s="166" t="s">
        <v>599</v>
      </c>
      <c r="P55" s="169">
        <v>71</v>
      </c>
    </row>
    <row r="56" spans="1:16" s="3" customFormat="1" ht="14.5" customHeight="1" x14ac:dyDescent="0.25">
      <c r="A56" s="210"/>
      <c r="B56" s="207"/>
      <c r="C56" s="207"/>
      <c r="D56" s="207"/>
      <c r="E56" s="207"/>
      <c r="F56" s="208" t="s">
        <v>142</v>
      </c>
      <c r="G56" s="207"/>
      <c r="H56" s="207"/>
      <c r="I56" s="207"/>
      <c r="J56" s="207"/>
      <c r="K56" s="207"/>
      <c r="L56" s="207"/>
      <c r="M56" s="207"/>
      <c r="N56" s="207"/>
      <c r="O56" s="207"/>
      <c r="P56" s="207"/>
    </row>
    <row r="57" spans="1:16" x14ac:dyDescent="0.35">
      <c r="A57" s="189" t="s">
        <v>1005</v>
      </c>
      <c r="B57" s="169">
        <v>4250491</v>
      </c>
      <c r="C57" s="169" t="s">
        <v>670</v>
      </c>
      <c r="D57" s="169" t="s">
        <v>671</v>
      </c>
      <c r="E57" s="169" t="s">
        <v>92</v>
      </c>
      <c r="F57" s="165" t="s">
        <v>945</v>
      </c>
      <c r="G57" s="166" t="s">
        <v>582</v>
      </c>
      <c r="H57" s="166">
        <v>251</v>
      </c>
      <c r="I57" s="166">
        <f t="shared" si="0"/>
        <v>129.26500000000001</v>
      </c>
      <c r="J57" s="166">
        <f t="shared" si="1"/>
        <v>122.80175000000001</v>
      </c>
      <c r="K57" s="166">
        <f t="shared" si="2"/>
        <v>119.11769750000001</v>
      </c>
      <c r="L57" s="166">
        <f t="shared" si="3"/>
        <v>114.3529896</v>
      </c>
      <c r="M57" s="169"/>
      <c r="N57" s="166" t="s">
        <v>583</v>
      </c>
      <c r="O57" s="166" t="s">
        <v>583</v>
      </c>
      <c r="P57" s="169" t="s">
        <v>583</v>
      </c>
    </row>
    <row r="58" spans="1:16" x14ac:dyDescent="0.35">
      <c r="A58" s="189" t="s">
        <v>1005</v>
      </c>
      <c r="B58" s="169">
        <v>4250493</v>
      </c>
      <c r="C58" s="169" t="s">
        <v>672</v>
      </c>
      <c r="D58" s="169" t="s">
        <v>65</v>
      </c>
      <c r="E58" s="169" t="s">
        <v>92</v>
      </c>
      <c r="F58" s="165" t="s">
        <v>945</v>
      </c>
      <c r="G58" s="166" t="s">
        <v>582</v>
      </c>
      <c r="H58" s="166">
        <v>251</v>
      </c>
      <c r="I58" s="166">
        <f t="shared" si="0"/>
        <v>129.26500000000001</v>
      </c>
      <c r="J58" s="166">
        <f t="shared" si="1"/>
        <v>122.80175000000001</v>
      </c>
      <c r="K58" s="166">
        <f t="shared" si="2"/>
        <v>119.11769750000001</v>
      </c>
      <c r="L58" s="166">
        <f t="shared" si="3"/>
        <v>114.3529896</v>
      </c>
      <c r="M58" s="169"/>
      <c r="N58" s="166" t="s">
        <v>583</v>
      </c>
      <c r="O58" s="166" t="s">
        <v>583</v>
      </c>
      <c r="P58" s="169" t="s">
        <v>583</v>
      </c>
    </row>
    <row r="59" spans="1:16" x14ac:dyDescent="0.35">
      <c r="A59" s="189" t="s">
        <v>1005</v>
      </c>
      <c r="B59" s="169">
        <v>4250497</v>
      </c>
      <c r="C59" s="169" t="s">
        <v>1001</v>
      </c>
      <c r="D59" s="169" t="s">
        <v>1002</v>
      </c>
      <c r="E59" s="169" t="s">
        <v>92</v>
      </c>
      <c r="F59" s="165" t="s">
        <v>945</v>
      </c>
      <c r="G59" s="166" t="s">
        <v>995</v>
      </c>
      <c r="H59" s="166">
        <v>256</v>
      </c>
      <c r="I59" s="166">
        <f t="shared" si="0"/>
        <v>131.84</v>
      </c>
      <c r="J59" s="166">
        <f t="shared" si="1"/>
        <v>125.24799999999999</v>
      </c>
      <c r="K59" s="166">
        <f t="shared" si="2"/>
        <v>121.49055999999999</v>
      </c>
      <c r="L59" s="166">
        <f t="shared" si="3"/>
        <v>116.63093759999998</v>
      </c>
      <c r="M59" s="169"/>
      <c r="N59" s="166" t="s">
        <v>583</v>
      </c>
      <c r="O59" s="166" t="s">
        <v>583</v>
      </c>
      <c r="P59" s="169" t="s">
        <v>583</v>
      </c>
    </row>
    <row r="60" spans="1:16" x14ac:dyDescent="0.35">
      <c r="A60" s="189" t="s">
        <v>1005</v>
      </c>
      <c r="B60" s="169">
        <v>4250498</v>
      </c>
      <c r="C60" s="169" t="s">
        <v>1003</v>
      </c>
      <c r="D60" s="169" t="s">
        <v>841</v>
      </c>
      <c r="E60" s="169" t="s">
        <v>92</v>
      </c>
      <c r="F60" s="165" t="s">
        <v>945</v>
      </c>
      <c r="G60" s="166" t="s">
        <v>995</v>
      </c>
      <c r="H60" s="166">
        <v>280</v>
      </c>
      <c r="I60" s="166">
        <f t="shared" si="0"/>
        <v>144.20000000000002</v>
      </c>
      <c r="J60" s="166">
        <f t="shared" si="1"/>
        <v>136.99</v>
      </c>
      <c r="K60" s="166">
        <f t="shared" si="2"/>
        <v>132.88030000000001</v>
      </c>
      <c r="L60" s="166">
        <f t="shared" si="3"/>
        <v>127.565088</v>
      </c>
      <c r="M60" s="169"/>
      <c r="N60" s="166" t="s">
        <v>583</v>
      </c>
      <c r="O60" s="166" t="s">
        <v>583</v>
      </c>
      <c r="P60" s="169" t="s">
        <v>583</v>
      </c>
    </row>
    <row r="61" spans="1:16" x14ac:dyDescent="0.35">
      <c r="A61" s="189" t="s">
        <v>1005</v>
      </c>
      <c r="B61" s="169">
        <v>4250015</v>
      </c>
      <c r="C61" s="169" t="s">
        <v>677</v>
      </c>
      <c r="D61" s="169" t="s">
        <v>803</v>
      </c>
      <c r="E61" s="169"/>
      <c r="F61" s="165" t="s">
        <v>945</v>
      </c>
      <c r="G61" s="166"/>
      <c r="H61" s="166">
        <v>294</v>
      </c>
      <c r="I61" s="166">
        <f t="shared" si="0"/>
        <v>151.41</v>
      </c>
      <c r="J61" s="166">
        <f t="shared" si="1"/>
        <v>143.83949999999999</v>
      </c>
      <c r="K61" s="166">
        <f t="shared" si="2"/>
        <v>139.52431499999997</v>
      </c>
      <c r="L61" s="166">
        <f t="shared" si="3"/>
        <v>133.94334239999998</v>
      </c>
      <c r="M61" s="169"/>
      <c r="N61" s="166" t="s">
        <v>207</v>
      </c>
      <c r="O61" s="166" t="s">
        <v>599</v>
      </c>
      <c r="P61" s="169">
        <v>71</v>
      </c>
    </row>
    <row r="62" spans="1:16" x14ac:dyDescent="0.35">
      <c r="A62" s="189" t="s">
        <v>1005</v>
      </c>
      <c r="B62" s="169">
        <v>4250099</v>
      </c>
      <c r="C62" s="169" t="s">
        <v>678</v>
      </c>
      <c r="D62" s="169" t="s">
        <v>674</v>
      </c>
      <c r="E62" s="169" t="s">
        <v>92</v>
      </c>
      <c r="F62" s="165" t="s">
        <v>945</v>
      </c>
      <c r="G62" s="166"/>
      <c r="H62" s="166">
        <v>312</v>
      </c>
      <c r="I62" s="166">
        <f t="shared" si="0"/>
        <v>160.68</v>
      </c>
      <c r="J62" s="166">
        <f t="shared" si="1"/>
        <v>152.64599999999999</v>
      </c>
      <c r="K62" s="166">
        <f t="shared" si="2"/>
        <v>148.06661999999997</v>
      </c>
      <c r="L62" s="166">
        <f t="shared" si="3"/>
        <v>142.14395519999997</v>
      </c>
      <c r="M62" s="169"/>
      <c r="N62" s="166" t="s">
        <v>207</v>
      </c>
      <c r="O62" s="166" t="s">
        <v>599</v>
      </c>
      <c r="P62" s="169">
        <v>71</v>
      </c>
    </row>
    <row r="63" spans="1:16" x14ac:dyDescent="0.35">
      <c r="A63" s="189" t="s">
        <v>1005</v>
      </c>
      <c r="B63" s="169">
        <v>4250190</v>
      </c>
      <c r="C63" s="169" t="s">
        <v>679</v>
      </c>
      <c r="D63" s="169" t="s">
        <v>667</v>
      </c>
      <c r="E63" s="169" t="s">
        <v>92</v>
      </c>
      <c r="F63" s="165" t="s">
        <v>945</v>
      </c>
      <c r="G63" s="166"/>
      <c r="H63" s="166">
        <v>281</v>
      </c>
      <c r="I63" s="166">
        <f t="shared" si="0"/>
        <v>144.715</v>
      </c>
      <c r="J63" s="166">
        <f t="shared" si="1"/>
        <v>137.47925000000001</v>
      </c>
      <c r="K63" s="166">
        <f t="shared" si="2"/>
        <v>133.3548725</v>
      </c>
      <c r="L63" s="166">
        <f t="shared" si="3"/>
        <v>128.0206776</v>
      </c>
      <c r="M63" s="169"/>
      <c r="N63" s="166" t="s">
        <v>207</v>
      </c>
      <c r="O63" s="166" t="s">
        <v>599</v>
      </c>
      <c r="P63" s="169">
        <v>71</v>
      </c>
    </row>
    <row r="64" spans="1:16" x14ac:dyDescent="0.35">
      <c r="A64" s="189" t="s">
        <v>1005</v>
      </c>
      <c r="B64" s="169">
        <v>4250590</v>
      </c>
      <c r="C64" s="169" t="s">
        <v>1004</v>
      </c>
      <c r="D64" s="169" t="s">
        <v>667</v>
      </c>
      <c r="E64" s="169" t="s">
        <v>92</v>
      </c>
      <c r="F64" s="165" t="s">
        <v>945</v>
      </c>
      <c r="G64" s="166" t="s">
        <v>995</v>
      </c>
      <c r="H64" s="166">
        <v>337</v>
      </c>
      <c r="I64" s="166">
        <f t="shared" si="0"/>
        <v>173.55500000000001</v>
      </c>
      <c r="J64" s="166">
        <f t="shared" si="1"/>
        <v>164.87725</v>
      </c>
      <c r="K64" s="166">
        <f t="shared" si="2"/>
        <v>159.93093250000001</v>
      </c>
      <c r="L64" s="166">
        <f t="shared" si="3"/>
        <v>153.53369520000001</v>
      </c>
      <c r="M64" s="169"/>
      <c r="N64" s="166" t="s">
        <v>583</v>
      </c>
      <c r="O64" s="166" t="s">
        <v>583</v>
      </c>
      <c r="P64" s="169" t="s">
        <v>583</v>
      </c>
    </row>
    <row r="65" spans="1:16" x14ac:dyDescent="0.35">
      <c r="A65" s="189" t="s">
        <v>1005</v>
      </c>
      <c r="B65" s="169">
        <v>4250014</v>
      </c>
      <c r="C65" s="169" t="s">
        <v>675</v>
      </c>
      <c r="D65" s="169" t="s">
        <v>676</v>
      </c>
      <c r="E65" s="169"/>
      <c r="F65" s="165" t="s">
        <v>945</v>
      </c>
      <c r="G65" s="166"/>
      <c r="H65" s="166">
        <v>278</v>
      </c>
      <c r="I65" s="166">
        <f t="shared" si="0"/>
        <v>143.17000000000002</v>
      </c>
      <c r="J65" s="166">
        <f t="shared" si="1"/>
        <v>136.01150000000001</v>
      </c>
      <c r="K65" s="166">
        <f t="shared" si="2"/>
        <v>131.93115500000002</v>
      </c>
      <c r="L65" s="166">
        <f t="shared" si="3"/>
        <v>126.65390880000001</v>
      </c>
      <c r="M65" s="169"/>
      <c r="N65" s="166" t="s">
        <v>207</v>
      </c>
      <c r="O65" s="166" t="s">
        <v>599</v>
      </c>
      <c r="P65" s="169">
        <v>72</v>
      </c>
    </row>
    <row r="66" spans="1:16" s="3" customFormat="1" ht="14.5" customHeight="1" x14ac:dyDescent="0.25">
      <c r="A66" s="210"/>
      <c r="B66" s="207"/>
      <c r="C66" s="207"/>
      <c r="D66" s="207"/>
      <c r="E66" s="207"/>
      <c r="F66" s="208" t="s">
        <v>148</v>
      </c>
      <c r="G66" s="207"/>
      <c r="H66" s="207"/>
      <c r="I66" s="207"/>
      <c r="J66" s="207"/>
      <c r="K66" s="207"/>
      <c r="L66" s="207"/>
      <c r="M66" s="207"/>
      <c r="N66" s="207"/>
      <c r="O66" s="207"/>
      <c r="P66" s="207"/>
    </row>
    <row r="67" spans="1:16" x14ac:dyDescent="0.35">
      <c r="A67" s="189" t="s">
        <v>1005</v>
      </c>
      <c r="B67" s="169">
        <v>4250191</v>
      </c>
      <c r="C67" s="169" t="s">
        <v>681</v>
      </c>
      <c r="D67" s="169" t="s">
        <v>682</v>
      </c>
      <c r="E67" s="169" t="s">
        <v>92</v>
      </c>
      <c r="F67" s="165" t="s">
        <v>945</v>
      </c>
      <c r="G67" s="166"/>
      <c r="H67" s="166">
        <v>269</v>
      </c>
      <c r="I67" s="166">
        <f t="shared" si="0"/>
        <v>138.535</v>
      </c>
      <c r="J67" s="166">
        <f t="shared" si="1"/>
        <v>131.60825</v>
      </c>
      <c r="K67" s="166">
        <f t="shared" si="2"/>
        <v>127.66000249999999</v>
      </c>
      <c r="L67" s="166">
        <f t="shared" si="3"/>
        <v>122.55360239999999</v>
      </c>
      <c r="M67" s="169"/>
      <c r="N67" s="166" t="s">
        <v>207</v>
      </c>
      <c r="O67" s="166" t="s">
        <v>599</v>
      </c>
      <c r="P67" s="169">
        <v>71</v>
      </c>
    </row>
    <row r="68" spans="1:16" s="3" customFormat="1" ht="14.5" customHeight="1" x14ac:dyDescent="0.25">
      <c r="A68" s="210"/>
      <c r="B68" s="207"/>
      <c r="C68" s="207"/>
      <c r="D68" s="207"/>
      <c r="E68" s="207"/>
      <c r="F68" s="208" t="s">
        <v>1230</v>
      </c>
      <c r="G68" s="207"/>
      <c r="H68" s="207"/>
      <c r="I68" s="207"/>
      <c r="J68" s="207"/>
      <c r="K68" s="207"/>
      <c r="L68" s="207"/>
      <c r="M68" s="207"/>
      <c r="N68" s="207"/>
      <c r="O68" s="207"/>
      <c r="P68" s="207"/>
    </row>
    <row r="69" spans="1:16" x14ac:dyDescent="0.35">
      <c r="A69" s="189" t="s">
        <v>1005</v>
      </c>
      <c r="B69" s="169">
        <v>4250192</v>
      </c>
      <c r="C69" s="169" t="s">
        <v>222</v>
      </c>
      <c r="D69" s="169" t="s">
        <v>665</v>
      </c>
      <c r="E69" s="169" t="s">
        <v>92</v>
      </c>
      <c r="F69" s="165" t="s">
        <v>945</v>
      </c>
      <c r="G69" s="166"/>
      <c r="H69" s="166">
        <v>349</v>
      </c>
      <c r="I69" s="166">
        <f t="shared" si="0"/>
        <v>179.73500000000001</v>
      </c>
      <c r="J69" s="166">
        <f t="shared" si="1"/>
        <v>170.74825000000001</v>
      </c>
      <c r="K69" s="166">
        <f t="shared" si="2"/>
        <v>165.62580250000002</v>
      </c>
      <c r="L69" s="166">
        <f t="shared" si="3"/>
        <v>159.00077040000002</v>
      </c>
      <c r="M69" s="169"/>
      <c r="N69" s="166" t="s">
        <v>207</v>
      </c>
      <c r="O69" s="166" t="s">
        <v>599</v>
      </c>
      <c r="P69" s="169">
        <v>73</v>
      </c>
    </row>
    <row r="70" spans="1:16" s="3" customFormat="1" ht="14.5" customHeight="1" x14ac:dyDescent="0.25">
      <c r="A70" s="210"/>
      <c r="B70" s="207"/>
      <c r="C70" s="207"/>
      <c r="D70" s="207"/>
      <c r="E70" s="207"/>
      <c r="F70" s="208" t="s">
        <v>1234</v>
      </c>
      <c r="G70" s="207"/>
      <c r="H70" s="207"/>
      <c r="I70" s="207"/>
      <c r="J70" s="207"/>
      <c r="K70" s="207"/>
      <c r="L70" s="207"/>
      <c r="M70" s="207"/>
      <c r="N70" s="207"/>
      <c r="O70" s="207"/>
      <c r="P70" s="207"/>
    </row>
    <row r="71" spans="1:16" x14ac:dyDescent="0.35">
      <c r="A71" s="189" t="s">
        <v>107</v>
      </c>
      <c r="B71" s="169" t="s">
        <v>858</v>
      </c>
      <c r="C71" s="169" t="s">
        <v>856</v>
      </c>
      <c r="D71" s="165" t="s">
        <v>859</v>
      </c>
      <c r="E71" s="169"/>
      <c r="F71" s="166" t="s">
        <v>857</v>
      </c>
      <c r="G71" s="166"/>
      <c r="H71" s="166">
        <v>115</v>
      </c>
      <c r="I71" s="166">
        <f>H71*(1-$J$6)</f>
        <v>50.3125</v>
      </c>
      <c r="J71" s="166">
        <f t="shared" si="1"/>
        <v>47.796875</v>
      </c>
      <c r="K71" s="166">
        <f t="shared" si="2"/>
        <v>46.36296875</v>
      </c>
      <c r="L71" s="166">
        <f t="shared" si="3"/>
        <v>44.508449999999996</v>
      </c>
      <c r="M71" s="169"/>
      <c r="N71" s="166" t="s">
        <v>205</v>
      </c>
      <c r="O71" s="169" t="s">
        <v>207</v>
      </c>
      <c r="P71" s="169">
        <v>72</v>
      </c>
    </row>
    <row r="72" spans="1:16" s="3" customFormat="1" ht="14.5" customHeight="1" x14ac:dyDescent="0.25">
      <c r="A72" s="210"/>
      <c r="B72" s="207"/>
      <c r="C72" s="207"/>
      <c r="D72" s="207"/>
      <c r="E72" s="207"/>
      <c r="F72" s="208" t="s">
        <v>954</v>
      </c>
      <c r="G72" s="207"/>
      <c r="H72" s="207"/>
      <c r="I72" s="207"/>
      <c r="J72" s="207"/>
      <c r="K72" s="207"/>
      <c r="L72" s="207"/>
      <c r="M72" s="207"/>
      <c r="N72" s="207"/>
      <c r="O72" s="207"/>
      <c r="P72" s="207"/>
    </row>
    <row r="73" spans="1:16" x14ac:dyDescent="0.35">
      <c r="A73" s="189" t="s">
        <v>107</v>
      </c>
      <c r="B73" s="169" t="s">
        <v>860</v>
      </c>
      <c r="C73" s="169" t="s">
        <v>861</v>
      </c>
      <c r="D73" s="165" t="s">
        <v>68</v>
      </c>
      <c r="E73" s="169"/>
      <c r="F73" s="166" t="s">
        <v>857</v>
      </c>
      <c r="G73" s="166"/>
      <c r="H73" s="166">
        <v>157</v>
      </c>
      <c r="I73" s="166">
        <f t="shared" ref="I73:I102" si="4">H73*(1-$J$6)</f>
        <v>68.6875</v>
      </c>
      <c r="J73" s="166">
        <f t="shared" si="1"/>
        <v>65.253124999999997</v>
      </c>
      <c r="K73" s="166">
        <f t="shared" si="2"/>
        <v>63.295531249999996</v>
      </c>
      <c r="L73" s="166">
        <f t="shared" si="3"/>
        <v>60.763709999999996</v>
      </c>
      <c r="M73" s="169"/>
      <c r="N73" s="166" t="s">
        <v>205</v>
      </c>
      <c r="O73" s="169" t="s">
        <v>207</v>
      </c>
      <c r="P73" s="169">
        <v>72</v>
      </c>
    </row>
    <row r="74" spans="1:16" x14ac:dyDescent="0.35">
      <c r="A74" s="189" t="s">
        <v>107</v>
      </c>
      <c r="B74" s="169" t="s">
        <v>862</v>
      </c>
      <c r="C74" s="169" t="s">
        <v>863</v>
      </c>
      <c r="D74" s="165" t="s">
        <v>108</v>
      </c>
      <c r="E74" s="169"/>
      <c r="F74" s="166" t="s">
        <v>857</v>
      </c>
      <c r="G74" s="166"/>
      <c r="H74" s="166">
        <v>163</v>
      </c>
      <c r="I74" s="166">
        <f t="shared" si="4"/>
        <v>71.3125</v>
      </c>
      <c r="J74" s="166">
        <f t="shared" si="1"/>
        <v>67.746875000000003</v>
      </c>
      <c r="K74" s="166">
        <f t="shared" si="2"/>
        <v>65.714468749999995</v>
      </c>
      <c r="L74" s="166">
        <f t="shared" si="3"/>
        <v>63.085889999999992</v>
      </c>
      <c r="M74" s="169"/>
      <c r="N74" s="166" t="s">
        <v>206</v>
      </c>
      <c r="O74" s="169" t="s">
        <v>207</v>
      </c>
      <c r="P74" s="169">
        <v>72</v>
      </c>
    </row>
    <row r="75" spans="1:16" x14ac:dyDescent="0.35">
      <c r="A75" s="189" t="s">
        <v>107</v>
      </c>
      <c r="B75" s="169" t="s">
        <v>864</v>
      </c>
      <c r="C75" s="169" t="s">
        <v>865</v>
      </c>
      <c r="D75" s="165" t="s">
        <v>175</v>
      </c>
      <c r="E75" s="169"/>
      <c r="F75" s="166" t="s">
        <v>857</v>
      </c>
      <c r="G75" s="166"/>
      <c r="H75" s="166">
        <v>177</v>
      </c>
      <c r="I75" s="166">
        <f t="shared" si="4"/>
        <v>77.4375</v>
      </c>
      <c r="J75" s="166">
        <f t="shared" si="1"/>
        <v>73.565624999999997</v>
      </c>
      <c r="K75" s="166">
        <f t="shared" si="2"/>
        <v>71.358656249999996</v>
      </c>
      <c r="L75" s="166">
        <f t="shared" si="3"/>
        <v>68.50430999999999</v>
      </c>
      <c r="M75" s="169"/>
      <c r="N75" s="166" t="s">
        <v>206</v>
      </c>
      <c r="O75" s="169" t="s">
        <v>207</v>
      </c>
      <c r="P75" s="169">
        <v>72</v>
      </c>
    </row>
    <row r="76" spans="1:16" x14ac:dyDescent="0.35">
      <c r="A76" s="189" t="s">
        <v>107</v>
      </c>
      <c r="B76" s="169" t="s">
        <v>867</v>
      </c>
      <c r="C76" s="169" t="s">
        <v>866</v>
      </c>
      <c r="D76" s="165" t="s">
        <v>868</v>
      </c>
      <c r="E76" s="169"/>
      <c r="F76" s="166" t="s">
        <v>857</v>
      </c>
      <c r="G76" s="166"/>
      <c r="H76" s="166">
        <v>206</v>
      </c>
      <c r="I76" s="166">
        <f t="shared" si="4"/>
        <v>90.125</v>
      </c>
      <c r="J76" s="166">
        <f t="shared" si="1"/>
        <v>85.618749999999991</v>
      </c>
      <c r="K76" s="166">
        <f t="shared" si="2"/>
        <v>83.050187499999993</v>
      </c>
      <c r="L76" s="166">
        <f t="shared" si="3"/>
        <v>79.728179999999995</v>
      </c>
      <c r="M76" s="169"/>
      <c r="N76" s="166" t="s">
        <v>206</v>
      </c>
      <c r="O76" s="169" t="s">
        <v>207</v>
      </c>
      <c r="P76" s="169">
        <v>72</v>
      </c>
    </row>
    <row r="77" spans="1:16" x14ac:dyDescent="0.35">
      <c r="A77" s="189" t="s">
        <v>107</v>
      </c>
      <c r="B77" s="169">
        <v>4080019</v>
      </c>
      <c r="C77" s="169" t="s">
        <v>869</v>
      </c>
      <c r="D77" s="165" t="s">
        <v>870</v>
      </c>
      <c r="E77" s="169"/>
      <c r="F77" s="166" t="s">
        <v>857</v>
      </c>
      <c r="G77" s="166"/>
      <c r="H77" s="166">
        <v>233</v>
      </c>
      <c r="I77" s="166">
        <f t="shared" si="4"/>
        <v>101.9375</v>
      </c>
      <c r="J77" s="166">
        <f t="shared" si="1"/>
        <v>96.840624999999989</v>
      </c>
      <c r="K77" s="166">
        <f t="shared" si="2"/>
        <v>93.935406249999986</v>
      </c>
      <c r="L77" s="166">
        <f t="shared" si="3"/>
        <v>90.17798999999998</v>
      </c>
      <c r="M77" s="169"/>
      <c r="N77" s="166" t="s">
        <v>205</v>
      </c>
      <c r="O77" s="169" t="s">
        <v>209</v>
      </c>
      <c r="P77" s="169">
        <v>72</v>
      </c>
    </row>
    <row r="78" spans="1:16" s="3" customFormat="1" ht="14.5" customHeight="1" x14ac:dyDescent="0.25">
      <c r="A78" s="210"/>
      <c r="B78" s="207"/>
      <c r="C78" s="207"/>
      <c r="D78" s="207"/>
      <c r="E78" s="207"/>
      <c r="F78" s="208" t="s">
        <v>113</v>
      </c>
      <c r="G78" s="207"/>
      <c r="H78" s="207"/>
      <c r="I78" s="207"/>
      <c r="J78" s="207"/>
      <c r="K78" s="207"/>
      <c r="L78" s="207"/>
      <c r="M78" s="207"/>
      <c r="N78" s="207"/>
      <c r="O78" s="207"/>
      <c r="P78" s="207"/>
    </row>
    <row r="79" spans="1:16" x14ac:dyDescent="0.35">
      <c r="A79" s="189" t="s">
        <v>107</v>
      </c>
      <c r="B79" s="169" t="s">
        <v>871</v>
      </c>
      <c r="C79" s="169" t="s">
        <v>872</v>
      </c>
      <c r="D79" s="165" t="s">
        <v>873</v>
      </c>
      <c r="E79" s="169"/>
      <c r="F79" s="166" t="s">
        <v>857</v>
      </c>
      <c r="G79" s="166"/>
      <c r="H79" s="166">
        <v>121</v>
      </c>
      <c r="I79" s="166">
        <f t="shared" si="4"/>
        <v>52.9375</v>
      </c>
      <c r="J79" s="166">
        <f t="shared" si="1"/>
        <v>50.290624999999999</v>
      </c>
      <c r="K79" s="166">
        <f t="shared" si="2"/>
        <v>48.781906249999999</v>
      </c>
      <c r="L79" s="166">
        <f t="shared" si="3"/>
        <v>46.830629999999999</v>
      </c>
      <c r="M79" s="169"/>
      <c r="N79" s="166" t="s">
        <v>205</v>
      </c>
      <c r="O79" s="169" t="s">
        <v>207</v>
      </c>
      <c r="P79" s="169">
        <v>72</v>
      </c>
    </row>
    <row r="80" spans="1:16" x14ac:dyDescent="0.35">
      <c r="A80" s="189" t="s">
        <v>107</v>
      </c>
      <c r="B80" s="169" t="s">
        <v>874</v>
      </c>
      <c r="C80" s="169" t="s">
        <v>875</v>
      </c>
      <c r="D80" s="165" t="s">
        <v>876</v>
      </c>
      <c r="E80" s="169"/>
      <c r="F80" s="166" t="s">
        <v>857</v>
      </c>
      <c r="G80" s="166"/>
      <c r="H80" s="166">
        <v>127</v>
      </c>
      <c r="I80" s="166">
        <f t="shared" si="4"/>
        <v>55.5625</v>
      </c>
      <c r="J80" s="166">
        <f t="shared" si="1"/>
        <v>52.784374999999997</v>
      </c>
      <c r="K80" s="166">
        <f t="shared" si="2"/>
        <v>51.200843749999997</v>
      </c>
      <c r="L80" s="166">
        <f t="shared" si="3"/>
        <v>49.152809999999995</v>
      </c>
      <c r="M80" s="169"/>
      <c r="N80" s="166" t="s">
        <v>205</v>
      </c>
      <c r="O80" s="169" t="s">
        <v>207</v>
      </c>
      <c r="P80" s="169">
        <v>72</v>
      </c>
    </row>
    <row r="81" spans="1:16" x14ac:dyDescent="0.35">
      <c r="A81" s="189" t="s">
        <v>107</v>
      </c>
      <c r="B81" s="169" t="s">
        <v>877</v>
      </c>
      <c r="C81" s="169" t="s">
        <v>878</v>
      </c>
      <c r="D81" s="165" t="s">
        <v>879</v>
      </c>
      <c r="E81" s="169"/>
      <c r="F81" s="166" t="s">
        <v>857</v>
      </c>
      <c r="G81" s="166"/>
      <c r="H81" s="166">
        <v>130</v>
      </c>
      <c r="I81" s="166">
        <f t="shared" si="4"/>
        <v>56.875</v>
      </c>
      <c r="J81" s="166">
        <f t="shared" si="1"/>
        <v>54.03125</v>
      </c>
      <c r="K81" s="166">
        <f t="shared" si="2"/>
        <v>52.410312499999996</v>
      </c>
      <c r="L81" s="166">
        <f t="shared" si="3"/>
        <v>50.313899999999997</v>
      </c>
      <c r="M81" s="169"/>
      <c r="N81" s="166" t="s">
        <v>205</v>
      </c>
      <c r="O81" s="169" t="s">
        <v>207</v>
      </c>
      <c r="P81" s="169">
        <v>72</v>
      </c>
    </row>
    <row r="82" spans="1:16" x14ac:dyDescent="0.35">
      <c r="A82" s="189" t="s">
        <v>107</v>
      </c>
      <c r="B82" s="169" t="s">
        <v>880</v>
      </c>
      <c r="C82" s="169" t="s">
        <v>881</v>
      </c>
      <c r="D82" s="165" t="s">
        <v>81</v>
      </c>
      <c r="E82" s="169"/>
      <c r="F82" s="166" t="s">
        <v>857</v>
      </c>
      <c r="G82" s="166"/>
      <c r="H82" s="166">
        <v>161</v>
      </c>
      <c r="I82" s="166">
        <f t="shared" si="4"/>
        <v>70.4375</v>
      </c>
      <c r="J82" s="166">
        <f t="shared" si="1"/>
        <v>66.915624999999991</v>
      </c>
      <c r="K82" s="166">
        <f t="shared" si="2"/>
        <v>64.90815624999999</v>
      </c>
      <c r="L82" s="166">
        <f t="shared" si="3"/>
        <v>62.311829999999986</v>
      </c>
      <c r="M82" s="169"/>
      <c r="N82" s="166" t="s">
        <v>206</v>
      </c>
      <c r="O82" s="169" t="s">
        <v>207</v>
      </c>
      <c r="P82" s="169">
        <v>72</v>
      </c>
    </row>
    <row r="83" spans="1:16" x14ac:dyDescent="0.35">
      <c r="A83" s="189" t="s">
        <v>107</v>
      </c>
      <c r="B83" s="169" t="s">
        <v>882</v>
      </c>
      <c r="C83" s="169" t="s">
        <v>881</v>
      </c>
      <c r="D83" s="165" t="s">
        <v>883</v>
      </c>
      <c r="E83" s="169"/>
      <c r="F83" s="166" t="s">
        <v>857</v>
      </c>
      <c r="G83" s="166"/>
      <c r="H83" s="166">
        <v>165</v>
      </c>
      <c r="I83" s="166">
        <f t="shared" si="4"/>
        <v>72.1875</v>
      </c>
      <c r="J83" s="166">
        <f t="shared" si="1"/>
        <v>68.578125</v>
      </c>
      <c r="K83" s="166">
        <f t="shared" si="2"/>
        <v>66.520781249999999</v>
      </c>
      <c r="L83" s="166">
        <f t="shared" si="3"/>
        <v>63.859949999999998</v>
      </c>
      <c r="M83" s="169"/>
      <c r="N83" s="166" t="s">
        <v>206</v>
      </c>
      <c r="O83" s="169" t="s">
        <v>207</v>
      </c>
      <c r="P83" s="169">
        <v>72</v>
      </c>
    </row>
    <row r="84" spans="1:16" x14ac:dyDescent="0.35">
      <c r="A84" s="189" t="s">
        <v>107</v>
      </c>
      <c r="B84" s="169" t="s">
        <v>884</v>
      </c>
      <c r="C84" s="169" t="s">
        <v>885</v>
      </c>
      <c r="D84" s="165" t="s">
        <v>1138</v>
      </c>
      <c r="E84" s="169"/>
      <c r="F84" s="166" t="s">
        <v>857</v>
      </c>
      <c r="G84" s="166"/>
      <c r="H84" s="166">
        <v>170</v>
      </c>
      <c r="I84" s="166">
        <f t="shared" si="4"/>
        <v>74.375</v>
      </c>
      <c r="J84" s="166">
        <f t="shared" si="1"/>
        <v>70.65625</v>
      </c>
      <c r="K84" s="166">
        <f t="shared" si="2"/>
        <v>68.536562500000002</v>
      </c>
      <c r="L84" s="166">
        <f t="shared" si="3"/>
        <v>65.795100000000005</v>
      </c>
      <c r="M84" s="169"/>
      <c r="N84" s="166" t="s">
        <v>206</v>
      </c>
      <c r="O84" s="169" t="s">
        <v>207</v>
      </c>
      <c r="P84" s="169">
        <v>72</v>
      </c>
    </row>
    <row r="85" spans="1:16" x14ac:dyDescent="0.35">
      <c r="A85" s="189" t="s">
        <v>107</v>
      </c>
      <c r="B85" s="169" t="s">
        <v>886</v>
      </c>
      <c r="C85" s="169" t="s">
        <v>885</v>
      </c>
      <c r="D85" s="165" t="s">
        <v>887</v>
      </c>
      <c r="E85" s="169"/>
      <c r="F85" s="166" t="s">
        <v>857</v>
      </c>
      <c r="G85" s="166"/>
      <c r="H85" s="166">
        <v>170</v>
      </c>
      <c r="I85" s="166">
        <f t="shared" si="4"/>
        <v>74.375</v>
      </c>
      <c r="J85" s="166">
        <f t="shared" si="1"/>
        <v>70.65625</v>
      </c>
      <c r="K85" s="166">
        <f t="shared" si="2"/>
        <v>68.536562500000002</v>
      </c>
      <c r="L85" s="166">
        <f t="shared" si="3"/>
        <v>65.795100000000005</v>
      </c>
      <c r="M85" s="169"/>
      <c r="N85" s="166" t="s">
        <v>206</v>
      </c>
      <c r="O85" s="169" t="s">
        <v>207</v>
      </c>
      <c r="P85" s="169">
        <v>72</v>
      </c>
    </row>
    <row r="86" spans="1:16" s="3" customFormat="1" ht="14.5" customHeight="1" x14ac:dyDescent="0.25">
      <c r="A86" s="210"/>
      <c r="B86" s="207"/>
      <c r="C86" s="207"/>
      <c r="D86" s="207"/>
      <c r="E86" s="207"/>
      <c r="F86" s="208" t="s">
        <v>120</v>
      </c>
      <c r="G86" s="207"/>
      <c r="H86" s="207"/>
      <c r="I86" s="207"/>
      <c r="J86" s="207"/>
      <c r="K86" s="207"/>
      <c r="L86" s="207"/>
      <c r="M86" s="207"/>
      <c r="N86" s="207"/>
      <c r="O86" s="207"/>
      <c r="P86" s="207"/>
    </row>
    <row r="87" spans="1:16" x14ac:dyDescent="0.35">
      <c r="A87" s="189" t="s">
        <v>107</v>
      </c>
      <c r="B87" s="169" t="s">
        <v>888</v>
      </c>
      <c r="C87" s="169" t="s">
        <v>889</v>
      </c>
      <c r="D87" s="165" t="s">
        <v>890</v>
      </c>
      <c r="E87" s="169"/>
      <c r="F87" s="166" t="s">
        <v>857</v>
      </c>
      <c r="G87" s="166"/>
      <c r="H87" s="166">
        <v>119</v>
      </c>
      <c r="I87" s="166">
        <f t="shared" si="4"/>
        <v>52.0625</v>
      </c>
      <c r="J87" s="166">
        <f t="shared" si="1"/>
        <v>49.459374999999994</v>
      </c>
      <c r="K87" s="166">
        <f t="shared" si="2"/>
        <v>47.975593749999994</v>
      </c>
      <c r="L87" s="166">
        <f t="shared" si="3"/>
        <v>46.056569999999994</v>
      </c>
      <c r="M87" s="169"/>
      <c r="N87" s="166" t="s">
        <v>205</v>
      </c>
      <c r="O87" s="169" t="s">
        <v>207</v>
      </c>
      <c r="P87" s="169">
        <v>72</v>
      </c>
    </row>
    <row r="88" spans="1:16" x14ac:dyDescent="0.35">
      <c r="A88" s="189" t="s">
        <v>107</v>
      </c>
      <c r="B88" s="169" t="s">
        <v>897</v>
      </c>
      <c r="C88" s="169" t="s">
        <v>896</v>
      </c>
      <c r="D88" s="165" t="s">
        <v>68</v>
      </c>
      <c r="E88" s="169"/>
      <c r="F88" s="166" t="s">
        <v>857</v>
      </c>
      <c r="G88" s="166"/>
      <c r="H88" s="166">
        <v>157</v>
      </c>
      <c r="I88" s="166">
        <f t="shared" si="4"/>
        <v>68.6875</v>
      </c>
      <c r="J88" s="166">
        <f t="shared" ref="J88:J102" si="5">I88*(1-$J$8)</f>
        <v>65.253124999999997</v>
      </c>
      <c r="K88" s="166">
        <f t="shared" ref="K88:K102" si="6">J88*(1-$J$9)</f>
        <v>63.295531249999996</v>
      </c>
      <c r="L88" s="166">
        <f t="shared" ref="L88:L102" si="7">K88*(1-$J$10)</f>
        <v>60.763709999999996</v>
      </c>
      <c r="M88" s="169"/>
      <c r="N88" s="166" t="s">
        <v>205</v>
      </c>
      <c r="O88" s="169" t="s">
        <v>207</v>
      </c>
      <c r="P88" s="169">
        <v>72</v>
      </c>
    </row>
    <row r="89" spans="1:16" x14ac:dyDescent="0.35">
      <c r="A89" s="189" t="s">
        <v>107</v>
      </c>
      <c r="B89" s="169" t="s">
        <v>898</v>
      </c>
      <c r="C89" s="169" t="s">
        <v>896</v>
      </c>
      <c r="D89" s="165" t="s">
        <v>176</v>
      </c>
      <c r="E89" s="169"/>
      <c r="F89" s="166" t="s">
        <v>857</v>
      </c>
      <c r="G89" s="166"/>
      <c r="H89" s="166">
        <v>157</v>
      </c>
      <c r="I89" s="166">
        <f t="shared" si="4"/>
        <v>68.6875</v>
      </c>
      <c r="J89" s="166">
        <f t="shared" si="5"/>
        <v>65.253124999999997</v>
      </c>
      <c r="K89" s="166">
        <f t="shared" si="6"/>
        <v>63.295531249999996</v>
      </c>
      <c r="L89" s="166">
        <f t="shared" si="7"/>
        <v>60.763709999999996</v>
      </c>
      <c r="M89" s="169"/>
      <c r="N89" s="166" t="s">
        <v>205</v>
      </c>
      <c r="O89" s="169" t="s">
        <v>207</v>
      </c>
      <c r="P89" s="169">
        <v>72</v>
      </c>
    </row>
    <row r="90" spans="1:16" x14ac:dyDescent="0.35">
      <c r="A90" s="189" t="s">
        <v>107</v>
      </c>
      <c r="B90" s="169" t="s">
        <v>891</v>
      </c>
      <c r="C90" s="169" t="s">
        <v>892</v>
      </c>
      <c r="D90" s="165" t="s">
        <v>893</v>
      </c>
      <c r="E90" s="169"/>
      <c r="F90" s="166" t="s">
        <v>857</v>
      </c>
      <c r="G90" s="166"/>
      <c r="H90" s="166">
        <v>164</v>
      </c>
      <c r="I90" s="166">
        <f t="shared" si="4"/>
        <v>71.75</v>
      </c>
      <c r="J90" s="166">
        <f t="shared" si="5"/>
        <v>68.162499999999994</v>
      </c>
      <c r="K90" s="166">
        <f t="shared" si="6"/>
        <v>66.11762499999999</v>
      </c>
      <c r="L90" s="166">
        <f t="shared" si="7"/>
        <v>63.472919999999988</v>
      </c>
      <c r="M90" s="169"/>
      <c r="N90" s="166" t="s">
        <v>205</v>
      </c>
      <c r="O90" s="169" t="s">
        <v>207</v>
      </c>
      <c r="P90" s="169">
        <v>72</v>
      </c>
    </row>
    <row r="91" spans="1:16" x14ac:dyDescent="0.35">
      <c r="A91" s="189" t="s">
        <v>107</v>
      </c>
      <c r="B91" s="169" t="s">
        <v>899</v>
      </c>
      <c r="C91" s="169" t="s">
        <v>900</v>
      </c>
      <c r="D91" s="165" t="s">
        <v>82</v>
      </c>
      <c r="E91" s="169"/>
      <c r="F91" s="166" t="s">
        <v>857</v>
      </c>
      <c r="G91" s="166"/>
      <c r="H91" s="166">
        <v>176</v>
      </c>
      <c r="I91" s="166">
        <f t="shared" si="4"/>
        <v>77</v>
      </c>
      <c r="J91" s="166">
        <f t="shared" si="5"/>
        <v>73.149999999999991</v>
      </c>
      <c r="K91" s="166">
        <f t="shared" si="6"/>
        <v>70.955499999999986</v>
      </c>
      <c r="L91" s="166">
        <f t="shared" si="7"/>
        <v>68.11727999999998</v>
      </c>
      <c r="M91" s="169"/>
      <c r="N91" s="166" t="s">
        <v>206</v>
      </c>
      <c r="O91" s="169" t="s">
        <v>209</v>
      </c>
      <c r="P91" s="169">
        <v>72</v>
      </c>
    </row>
    <row r="92" spans="1:16" x14ac:dyDescent="0.35">
      <c r="A92" s="189" t="s">
        <v>107</v>
      </c>
      <c r="B92" s="169" t="s">
        <v>894</v>
      </c>
      <c r="C92" s="169" t="s">
        <v>895</v>
      </c>
      <c r="D92" s="165" t="s">
        <v>176</v>
      </c>
      <c r="E92" s="169"/>
      <c r="F92" s="166" t="s">
        <v>857</v>
      </c>
      <c r="G92" s="166"/>
      <c r="H92" s="166">
        <v>179</v>
      </c>
      <c r="I92" s="166">
        <f t="shared" si="4"/>
        <v>78.3125</v>
      </c>
      <c r="J92" s="166">
        <f t="shared" si="5"/>
        <v>74.396874999999994</v>
      </c>
      <c r="K92" s="166">
        <f t="shared" si="6"/>
        <v>72.164968749999986</v>
      </c>
      <c r="L92" s="166">
        <f t="shared" si="7"/>
        <v>69.278369999999981</v>
      </c>
      <c r="M92" s="169"/>
      <c r="N92" s="166" t="s">
        <v>205</v>
      </c>
      <c r="O92" s="169" t="s">
        <v>207</v>
      </c>
      <c r="P92" s="169">
        <v>72</v>
      </c>
    </row>
    <row r="93" spans="1:16" x14ac:dyDescent="0.35">
      <c r="A93" s="189" t="s">
        <v>107</v>
      </c>
      <c r="B93" s="169" t="s">
        <v>901</v>
      </c>
      <c r="C93" s="169" t="s">
        <v>902</v>
      </c>
      <c r="D93" s="165" t="s">
        <v>204</v>
      </c>
      <c r="E93" s="169"/>
      <c r="F93" s="166" t="s">
        <v>857</v>
      </c>
      <c r="G93" s="166" t="s">
        <v>957</v>
      </c>
      <c r="H93" s="166">
        <v>181</v>
      </c>
      <c r="I93" s="166">
        <f t="shared" si="4"/>
        <v>79.1875</v>
      </c>
      <c r="J93" s="166">
        <f t="shared" si="5"/>
        <v>75.228124999999991</v>
      </c>
      <c r="K93" s="166">
        <f t="shared" si="6"/>
        <v>72.97128124999999</v>
      </c>
      <c r="L93" s="166">
        <f t="shared" si="7"/>
        <v>70.052429999999987</v>
      </c>
      <c r="M93" s="169"/>
      <c r="N93" s="166" t="s">
        <v>205</v>
      </c>
      <c r="O93" s="169" t="s">
        <v>209</v>
      </c>
      <c r="P93" s="169">
        <v>72</v>
      </c>
    </row>
    <row r="94" spans="1:16" x14ac:dyDescent="0.35">
      <c r="A94" s="189" t="s">
        <v>107</v>
      </c>
      <c r="B94" s="169" t="s">
        <v>903</v>
      </c>
      <c r="C94" s="169" t="s">
        <v>902</v>
      </c>
      <c r="D94" s="165" t="s">
        <v>81</v>
      </c>
      <c r="E94" s="169"/>
      <c r="F94" s="166" t="s">
        <v>857</v>
      </c>
      <c r="G94" s="166"/>
      <c r="H94" s="166">
        <v>181</v>
      </c>
      <c r="I94" s="166">
        <f t="shared" si="4"/>
        <v>79.1875</v>
      </c>
      <c r="J94" s="166">
        <f t="shared" si="5"/>
        <v>75.228124999999991</v>
      </c>
      <c r="K94" s="166">
        <f t="shared" si="6"/>
        <v>72.97128124999999</v>
      </c>
      <c r="L94" s="166">
        <f t="shared" si="7"/>
        <v>70.052429999999987</v>
      </c>
      <c r="M94" s="169"/>
      <c r="N94" s="166" t="s">
        <v>206</v>
      </c>
      <c r="O94" s="169" t="s">
        <v>209</v>
      </c>
      <c r="P94" s="169">
        <v>72</v>
      </c>
    </row>
    <row r="95" spans="1:16" x14ac:dyDescent="0.35">
      <c r="A95" s="189" t="s">
        <v>107</v>
      </c>
      <c r="B95" s="169" t="s">
        <v>904</v>
      </c>
      <c r="C95" s="169" t="s">
        <v>902</v>
      </c>
      <c r="D95" s="165" t="s">
        <v>905</v>
      </c>
      <c r="E95" s="169"/>
      <c r="F95" s="166" t="s">
        <v>857</v>
      </c>
      <c r="G95" s="166"/>
      <c r="H95" s="166">
        <v>181</v>
      </c>
      <c r="I95" s="166">
        <f t="shared" si="4"/>
        <v>79.1875</v>
      </c>
      <c r="J95" s="166">
        <f t="shared" si="5"/>
        <v>75.228124999999991</v>
      </c>
      <c r="K95" s="166">
        <f t="shared" si="6"/>
        <v>72.97128124999999</v>
      </c>
      <c r="L95" s="166">
        <f t="shared" si="7"/>
        <v>70.052429999999987</v>
      </c>
      <c r="M95" s="169"/>
      <c r="N95" s="166" t="s">
        <v>205</v>
      </c>
      <c r="O95" s="169" t="s">
        <v>209</v>
      </c>
      <c r="P95" s="169">
        <v>72</v>
      </c>
    </row>
    <row r="96" spans="1:16" x14ac:dyDescent="0.35">
      <c r="A96" s="189" t="s">
        <v>107</v>
      </c>
      <c r="B96" s="169">
        <v>4080015</v>
      </c>
      <c r="C96" s="169" t="s">
        <v>906</v>
      </c>
      <c r="D96" s="165" t="s">
        <v>69</v>
      </c>
      <c r="E96" s="169"/>
      <c r="F96" s="166" t="s">
        <v>857</v>
      </c>
      <c r="G96" s="166"/>
      <c r="H96" s="166">
        <v>205</v>
      </c>
      <c r="I96" s="166">
        <f t="shared" si="4"/>
        <v>89.6875</v>
      </c>
      <c r="J96" s="166">
        <f t="shared" si="5"/>
        <v>85.203125</v>
      </c>
      <c r="K96" s="166">
        <f t="shared" si="6"/>
        <v>82.647031249999998</v>
      </c>
      <c r="L96" s="166">
        <f t="shared" si="7"/>
        <v>79.341149999999999</v>
      </c>
      <c r="M96" s="169"/>
      <c r="N96" s="166" t="s">
        <v>205</v>
      </c>
      <c r="O96" s="169" t="s">
        <v>209</v>
      </c>
      <c r="P96" s="169">
        <v>72</v>
      </c>
    </row>
    <row r="97" spans="1:16" x14ac:dyDescent="0.35">
      <c r="A97" s="189" t="s">
        <v>107</v>
      </c>
      <c r="B97" s="169">
        <v>4080016</v>
      </c>
      <c r="C97" s="169" t="s">
        <v>1139</v>
      </c>
      <c r="D97" s="165" t="s">
        <v>83</v>
      </c>
      <c r="E97" s="169"/>
      <c r="F97" s="166" t="s">
        <v>857</v>
      </c>
      <c r="G97" s="166"/>
      <c r="H97" s="166">
        <v>214</v>
      </c>
      <c r="I97" s="166">
        <f t="shared" si="4"/>
        <v>93.625</v>
      </c>
      <c r="J97" s="166">
        <f t="shared" si="5"/>
        <v>88.943749999999994</v>
      </c>
      <c r="K97" s="166">
        <f t="shared" si="6"/>
        <v>86.275437499999995</v>
      </c>
      <c r="L97" s="166">
        <f t="shared" si="7"/>
        <v>82.824419999999989</v>
      </c>
      <c r="M97" s="169"/>
      <c r="N97" s="166" t="s">
        <v>206</v>
      </c>
      <c r="O97" s="169" t="s">
        <v>209</v>
      </c>
      <c r="P97" s="169">
        <v>72</v>
      </c>
    </row>
    <row r="98" spans="1:16" s="3" customFormat="1" ht="14.5" customHeight="1" x14ac:dyDescent="0.25">
      <c r="A98" s="210"/>
      <c r="B98" s="207"/>
      <c r="C98" s="207"/>
      <c r="D98" s="207"/>
      <c r="E98" s="207"/>
      <c r="F98" s="208" t="s">
        <v>127</v>
      </c>
      <c r="G98" s="207"/>
      <c r="H98" s="207"/>
      <c r="I98" s="207"/>
      <c r="J98" s="207"/>
      <c r="K98" s="207"/>
      <c r="L98" s="207"/>
      <c r="M98" s="207"/>
      <c r="N98" s="207"/>
      <c r="O98" s="207"/>
      <c r="P98" s="207"/>
    </row>
    <row r="99" spans="1:16" x14ac:dyDescent="0.35">
      <c r="A99" s="189" t="s">
        <v>107</v>
      </c>
      <c r="B99" s="169" t="s">
        <v>908</v>
      </c>
      <c r="C99" s="169" t="s">
        <v>909</v>
      </c>
      <c r="D99" s="165" t="s">
        <v>910</v>
      </c>
      <c r="E99" s="169"/>
      <c r="F99" s="166" t="s">
        <v>857</v>
      </c>
      <c r="G99" s="166"/>
      <c r="H99" s="166">
        <v>159</v>
      </c>
      <c r="I99" s="166">
        <f t="shared" si="4"/>
        <v>69.5625</v>
      </c>
      <c r="J99" s="166">
        <f t="shared" si="5"/>
        <v>66.084374999999994</v>
      </c>
      <c r="K99" s="166">
        <f t="shared" si="6"/>
        <v>64.101843749999986</v>
      </c>
      <c r="L99" s="166">
        <f t="shared" si="7"/>
        <v>61.537769999999988</v>
      </c>
      <c r="M99" s="169"/>
      <c r="N99" s="166" t="s">
        <v>205</v>
      </c>
      <c r="O99" s="169" t="s">
        <v>207</v>
      </c>
      <c r="P99" s="169">
        <v>72</v>
      </c>
    </row>
    <row r="100" spans="1:16" x14ac:dyDescent="0.35">
      <c r="A100" s="189" t="s">
        <v>107</v>
      </c>
      <c r="B100" s="169" t="s">
        <v>911</v>
      </c>
      <c r="C100" s="169" t="s">
        <v>912</v>
      </c>
      <c r="D100" s="165" t="s">
        <v>84</v>
      </c>
      <c r="E100" s="169"/>
      <c r="F100" s="166" t="s">
        <v>857</v>
      </c>
      <c r="G100" s="166"/>
      <c r="H100" s="166">
        <v>181</v>
      </c>
      <c r="I100" s="166">
        <f t="shared" si="4"/>
        <v>79.1875</v>
      </c>
      <c r="J100" s="166">
        <f t="shared" si="5"/>
        <v>75.228124999999991</v>
      </c>
      <c r="K100" s="166">
        <f t="shared" si="6"/>
        <v>72.97128124999999</v>
      </c>
      <c r="L100" s="166">
        <f t="shared" si="7"/>
        <v>70.052429999999987</v>
      </c>
      <c r="M100" s="169"/>
      <c r="N100" s="166" t="s">
        <v>205</v>
      </c>
      <c r="O100" s="169" t="s">
        <v>209</v>
      </c>
      <c r="P100" s="169">
        <v>72</v>
      </c>
    </row>
    <row r="101" spans="1:16" s="3" customFormat="1" ht="14.5" customHeight="1" x14ac:dyDescent="0.25">
      <c r="A101" s="210"/>
      <c r="B101" s="207"/>
      <c r="C101" s="207"/>
      <c r="D101" s="207"/>
      <c r="E101" s="207"/>
      <c r="F101" s="208" t="s">
        <v>1235</v>
      </c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</row>
    <row r="102" spans="1:16" x14ac:dyDescent="0.35">
      <c r="A102" s="189" t="s">
        <v>1215</v>
      </c>
      <c r="B102" s="169">
        <v>4431401</v>
      </c>
      <c r="C102" s="169" t="s">
        <v>1140</v>
      </c>
      <c r="D102" s="165" t="s">
        <v>1141</v>
      </c>
      <c r="E102" s="169"/>
      <c r="F102" s="166" t="s">
        <v>1142</v>
      </c>
      <c r="G102" s="166"/>
      <c r="H102" s="166">
        <v>176</v>
      </c>
      <c r="I102" s="166">
        <f t="shared" si="4"/>
        <v>77</v>
      </c>
      <c r="J102" s="166">
        <f t="shared" si="5"/>
        <v>73.149999999999991</v>
      </c>
      <c r="K102" s="166">
        <f t="shared" si="6"/>
        <v>70.955499999999986</v>
      </c>
      <c r="L102" s="166">
        <f t="shared" si="7"/>
        <v>68.11727999999998</v>
      </c>
      <c r="M102" s="169"/>
      <c r="N102" s="166" t="s">
        <v>205</v>
      </c>
      <c r="O102" s="169" t="s">
        <v>209</v>
      </c>
      <c r="P102" s="169">
        <v>71</v>
      </c>
    </row>
    <row r="103" spans="1:16" x14ac:dyDescent="0.35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x14ac:dyDescent="0.35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</sheetData>
  <mergeCells count="26">
    <mergeCell ref="B15:F15"/>
    <mergeCell ref="H7:I7"/>
    <mergeCell ref="J7:K7"/>
    <mergeCell ref="H8:I8"/>
    <mergeCell ref="J8:K8"/>
    <mergeCell ref="H9:I9"/>
    <mergeCell ref="J9:K9"/>
    <mergeCell ref="H10:I10"/>
    <mergeCell ref="J10:K10"/>
    <mergeCell ref="B11:E12"/>
    <mergeCell ref="B13:E13"/>
    <mergeCell ref="B14:E14"/>
    <mergeCell ref="N17:P17"/>
    <mergeCell ref="H1:I1"/>
    <mergeCell ref="J1:K1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H13:K15"/>
  </mergeCells>
  <pageMargins left="0" right="0" top="0" bottom="0" header="0.31496062992125984" footer="0.31496062992125984"/>
  <pageSetup paperSize="9"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12</vt:i4>
      </vt:variant>
    </vt:vector>
  </HeadingPairs>
  <TitlesOfParts>
    <vt:vector size="20" baseType="lpstr">
      <vt:lpstr>Titelblatt So 18</vt:lpstr>
      <vt:lpstr>So Kondition 18</vt:lpstr>
      <vt:lpstr>IB Blatt So 18</vt:lpstr>
      <vt:lpstr>Cooper PW_CL_So 18</vt:lpstr>
      <vt:lpstr>Cooper SUV_4x4_Van_So 18</vt:lpstr>
      <vt:lpstr>Avon Moto 18</vt:lpstr>
      <vt:lpstr>Avon PW_CL_STL_ So 18</vt:lpstr>
      <vt:lpstr>Avon SUV_Van_So 18</vt:lpstr>
      <vt:lpstr>'Avon Moto 18'!Impression_des_titres</vt:lpstr>
      <vt:lpstr>'Avon PW_CL_STL_ So 18'!Impression_des_titres</vt:lpstr>
      <vt:lpstr>'Avon SUV_Van_So 18'!Impression_des_titres</vt:lpstr>
      <vt:lpstr>'Cooper PW_CL_So 18'!Impression_des_titres</vt:lpstr>
      <vt:lpstr>'Cooper SUV_4x4_Van_So 18'!Impression_des_titres</vt:lpstr>
      <vt:lpstr>'So Kondition 18'!Vereinbarungen_bis_auf_Wiederruf</vt:lpstr>
      <vt:lpstr>'Avon Moto 18'!Zone_d_impression</vt:lpstr>
      <vt:lpstr>'Avon PW_CL_STL_ So 18'!Zone_d_impression</vt:lpstr>
      <vt:lpstr>'Avon SUV_Van_So 18'!Zone_d_impression</vt:lpstr>
      <vt:lpstr>'Cooper PW_CL_So 18'!Zone_d_impression</vt:lpstr>
      <vt:lpstr>'Cooper SUV_4x4_Van_So 18'!Zone_d_impression</vt:lpstr>
      <vt:lpstr>'So Kondition 18'!Zone_d_impression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CDemirciler@coopertire.com</dc:creator>
  <cp:lastModifiedBy>Krattinger, Steve.</cp:lastModifiedBy>
  <cp:lastPrinted>2017-12-29T08:21:19Z</cp:lastPrinted>
  <dcterms:created xsi:type="dcterms:W3CDTF">2010-03-11T14:10:19Z</dcterms:created>
  <dcterms:modified xsi:type="dcterms:W3CDTF">2018-02-01T14:09:08Z</dcterms:modified>
</cp:coreProperties>
</file>