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marquis\Documents\Rapports\Next Gen\"/>
    </mc:Choice>
  </mc:AlternateContent>
  <xr:revisionPtr revIDLastSave="0" documentId="13_ncr:1_{BC7857D0-760D-483C-8E00-49514E02DE27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FacebookLastWeek" sheetId="1" r:id="rId1"/>
    <sheet name="GAInterDecLastWeek" sheetId="2" r:id="rId2"/>
    <sheet name="GAInterDecLastMonth" sheetId="3" r:id="rId3"/>
    <sheet name="GAElearningLastWeek" sheetId="4" r:id="rId4"/>
    <sheet name="GAElearningLastMonth" sheetId="5" r:id="rId5"/>
    <sheet name="GALaSalleLastWeek" sheetId="6" r:id="rId6"/>
    <sheet name="GALaSalleLastMonth" sheetId="7" r:id="rId7"/>
    <sheet name="Weekly Report" sheetId="8" r:id="rId8"/>
    <sheet name="Ideas" sheetId="9" r:id="rId9"/>
    <sheet name="Error404" sheetId="10" r:id="rId10"/>
  </sheets>
  <externalReferences>
    <externalReference r:id="rId11"/>
  </externalReferences>
  <definedNames>
    <definedName name="ExternalData_1" localSheetId="4" hidden="1">GAElearningLastMonth!$A$1:$H$29</definedName>
    <definedName name="ExternalData_1" localSheetId="3" hidden="1">GAElearningLastWeek!$A$1:$H$8</definedName>
    <definedName name="ExternalData_1" localSheetId="2" hidden="1">GAInterDecLastMonth!$A$1:$H$29</definedName>
    <definedName name="ExternalData_1" localSheetId="1" hidden="1">GAInterDecLastWeek!$A$1:$H$8</definedName>
    <definedName name="ExternalData_1" localSheetId="6" hidden="1">GALaSalleLastMonth!$A$1:$H$29</definedName>
    <definedName name="ExternalData_1" localSheetId="5" hidden="1">GALaSalleLastWeek!$A$1:$H$8</definedName>
    <definedName name="InterDecLastWeekGASpe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9" i="8" l="1"/>
  <c r="H138" i="8"/>
  <c r="H137" i="8"/>
  <c r="H136" i="8"/>
  <c r="H135" i="8"/>
  <c r="H134" i="8"/>
  <c r="H133" i="8"/>
  <c r="H132" i="8"/>
  <c r="H131" i="8"/>
  <c r="C99" i="8"/>
  <c r="G96" i="8"/>
  <c r="F96" i="8"/>
  <c r="D96" i="8"/>
  <c r="G95" i="8"/>
  <c r="F95" i="8"/>
  <c r="D95" i="8"/>
  <c r="G92" i="8"/>
  <c r="H96" i="8" s="1"/>
  <c r="G91" i="8"/>
  <c r="H95" i="8" s="1"/>
  <c r="E91" i="8"/>
  <c r="R90" i="8"/>
  <c r="O89" i="8"/>
  <c r="N89" i="8"/>
  <c r="N85" i="8"/>
  <c r="M85" i="8"/>
  <c r="L85" i="8"/>
  <c r="K85" i="8"/>
  <c r="J85" i="8"/>
  <c r="I85" i="8"/>
  <c r="H85" i="8"/>
  <c r="G85" i="8"/>
  <c r="F85" i="8"/>
  <c r="E85" i="8"/>
  <c r="D85" i="8"/>
  <c r="C85" i="8"/>
  <c r="W84" i="8"/>
  <c r="V84" i="8"/>
  <c r="U84" i="8"/>
  <c r="R84" i="8"/>
  <c r="O84" i="8"/>
  <c r="W83" i="8"/>
  <c r="W85" i="8" s="1"/>
  <c r="V83" i="8"/>
  <c r="V85" i="8" s="1"/>
  <c r="U83" i="8"/>
  <c r="U85" i="8" s="1"/>
  <c r="O83" i="8"/>
  <c r="O90" i="8" s="1"/>
  <c r="O91" i="8" s="1"/>
  <c r="V82" i="8"/>
  <c r="N82" i="8"/>
  <c r="M82" i="8"/>
  <c r="L82" i="8"/>
  <c r="K82" i="8"/>
  <c r="J82" i="8"/>
  <c r="I82" i="8"/>
  <c r="H82" i="8"/>
  <c r="G82" i="8"/>
  <c r="F82" i="8"/>
  <c r="E82" i="8"/>
  <c r="D82" i="8"/>
  <c r="C82" i="8"/>
  <c r="W81" i="8"/>
  <c r="V81" i="8"/>
  <c r="U81" i="8"/>
  <c r="O81" i="8"/>
  <c r="W80" i="8"/>
  <c r="W82" i="8" s="1"/>
  <c r="V80" i="8"/>
  <c r="U80" i="8"/>
  <c r="U82" i="8" s="1"/>
  <c r="O80" i="8"/>
  <c r="N90" i="8" s="1"/>
  <c r="G73" i="8"/>
  <c r="G72" i="8"/>
  <c r="C61" i="8"/>
  <c r="G58" i="8"/>
  <c r="F58" i="8"/>
  <c r="D58" i="8"/>
  <c r="G57" i="8"/>
  <c r="D57" i="8"/>
  <c r="G54" i="8"/>
  <c r="H58" i="8" s="1"/>
  <c r="G53" i="8"/>
  <c r="H57" i="8" s="1"/>
  <c r="E53" i="8"/>
  <c r="F57" i="8" s="1"/>
  <c r="R52" i="8"/>
  <c r="O51" i="8"/>
  <c r="N51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R46" i="8"/>
  <c r="O46" i="8"/>
  <c r="W45" i="8"/>
  <c r="W47" i="8" s="1"/>
  <c r="V45" i="8"/>
  <c r="V47" i="8" s="1"/>
  <c r="U45" i="8"/>
  <c r="U47" i="8" s="1"/>
  <c r="O45" i="8"/>
  <c r="O52" i="8" s="1"/>
  <c r="O53" i="8" s="1"/>
  <c r="V44" i="8"/>
  <c r="N44" i="8"/>
  <c r="M44" i="8"/>
  <c r="L44" i="8"/>
  <c r="K44" i="8"/>
  <c r="J44" i="8"/>
  <c r="I44" i="8"/>
  <c r="H44" i="8"/>
  <c r="G44" i="8"/>
  <c r="F44" i="8"/>
  <c r="E44" i="8"/>
  <c r="D44" i="8"/>
  <c r="C44" i="8"/>
  <c r="W43" i="8"/>
  <c r="V43" i="8"/>
  <c r="U43" i="8"/>
  <c r="O43" i="8"/>
  <c r="W42" i="8"/>
  <c r="W44" i="8" s="1"/>
  <c r="V42" i="8"/>
  <c r="U42" i="8"/>
  <c r="U44" i="8" s="1"/>
  <c r="O42" i="8"/>
  <c r="N52" i="8" s="1"/>
  <c r="G36" i="8"/>
  <c r="G35" i="8"/>
  <c r="C24" i="8"/>
  <c r="G21" i="8"/>
  <c r="H21" i="8" s="1"/>
  <c r="F21" i="8"/>
  <c r="D21" i="8"/>
  <c r="G20" i="8"/>
  <c r="D20" i="8"/>
  <c r="W19" i="8"/>
  <c r="V19" i="8"/>
  <c r="W18" i="8"/>
  <c r="V18" i="8"/>
  <c r="U18" i="8"/>
  <c r="W17" i="8"/>
  <c r="V17" i="8"/>
  <c r="U17" i="8"/>
  <c r="U19" i="8" s="1"/>
  <c r="G17" i="8"/>
  <c r="V16" i="8"/>
  <c r="G16" i="8"/>
  <c r="H20" i="8" s="1"/>
  <c r="E16" i="8"/>
  <c r="F20" i="8" s="1"/>
  <c r="W15" i="8"/>
  <c r="V15" i="8"/>
  <c r="U15" i="8"/>
  <c r="R15" i="8"/>
  <c r="O15" i="8"/>
  <c r="O16" i="8" s="1"/>
  <c r="W14" i="8"/>
  <c r="W16" i="8" s="1"/>
  <c r="V14" i="8"/>
  <c r="U14" i="8"/>
  <c r="U16" i="8" s="1"/>
  <c r="O14" i="8"/>
  <c r="N14" i="8"/>
  <c r="AF10" i="8"/>
  <c r="AE10" i="8"/>
  <c r="AD10" i="8"/>
  <c r="AC10" i="8"/>
  <c r="AB10" i="8"/>
  <c r="AA10" i="8"/>
  <c r="Z10" i="8"/>
  <c r="Y10" i="8"/>
  <c r="X10" i="8"/>
  <c r="W10" i="8"/>
  <c r="V10" i="8"/>
  <c r="U10" i="8"/>
  <c r="N10" i="8"/>
  <c r="M10" i="8"/>
  <c r="L10" i="8"/>
  <c r="K10" i="8"/>
  <c r="J10" i="8"/>
  <c r="I10" i="8"/>
  <c r="H10" i="8"/>
  <c r="G10" i="8"/>
  <c r="F10" i="8"/>
  <c r="E10" i="8"/>
  <c r="D10" i="8"/>
  <c r="C10" i="8"/>
  <c r="AG9" i="8"/>
  <c r="R9" i="8"/>
  <c r="O9" i="8"/>
  <c r="AG8" i="8"/>
  <c r="O8" i="8"/>
  <c r="AF7" i="8"/>
  <c r="AE7" i="8"/>
  <c r="AD7" i="8"/>
  <c r="AC7" i="8"/>
  <c r="AB7" i="8"/>
  <c r="AA7" i="8"/>
  <c r="Z7" i="8"/>
  <c r="Y7" i="8"/>
  <c r="X7" i="8"/>
  <c r="W7" i="8"/>
  <c r="V7" i="8"/>
  <c r="U7" i="8"/>
  <c r="N7" i="8"/>
  <c r="M7" i="8"/>
  <c r="L7" i="8"/>
  <c r="K7" i="8"/>
  <c r="J7" i="8"/>
  <c r="I7" i="8"/>
  <c r="H7" i="8"/>
  <c r="G7" i="8"/>
  <c r="F7" i="8"/>
  <c r="E7" i="8"/>
  <c r="D7" i="8"/>
  <c r="C7" i="8"/>
  <c r="AG6" i="8"/>
  <c r="O6" i="8"/>
  <c r="AG5" i="8"/>
  <c r="N15" i="8" s="1"/>
  <c r="O5" i="8"/>
  <c r="F30" i="7"/>
  <c r="A30" i="7"/>
  <c r="F9" i="6"/>
  <c r="A9" i="6"/>
  <c r="A30" i="5"/>
  <c r="F9" i="4"/>
  <c r="A9" i="4"/>
  <c r="F30" i="3"/>
  <c r="A30" i="3"/>
  <c r="F9" i="2"/>
  <c r="A9" i="2"/>
  <c r="N16" i="8" l="1"/>
  <c r="N53" i="8"/>
  <c r="N91" i="8"/>
</calcChain>
</file>

<file path=xl/sharedStrings.xml><?xml version="1.0" encoding="utf-8"?>
<sst xmlns="http://schemas.openxmlformats.org/spreadsheetml/2006/main" count="455" uniqueCount="132">
  <si>
    <t>Clicks</t>
  </si>
  <si>
    <t>Reach</t>
  </si>
  <si>
    <t>Spent</t>
  </si>
  <si>
    <t>Cost</t>
  </si>
  <si>
    <t>AverageCpc</t>
  </si>
  <si>
    <t>Ctr</t>
  </si>
  <si>
    <t>AveragePosition</t>
  </si>
  <si>
    <t>Impressions</t>
  </si>
  <si>
    <t>SearchImpressionShare</t>
  </si>
  <si>
    <t>Date</t>
  </si>
  <si>
    <t>2019-03-04</t>
  </si>
  <si>
    <t>2019-03-07</t>
  </si>
  <si>
    <t>2019-03-09</t>
  </si>
  <si>
    <t>2019-03-10</t>
  </si>
  <si>
    <t>2019-03-08</t>
  </si>
  <si>
    <t>2019-03-05</t>
  </si>
  <si>
    <t>2019-03-06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</si>
  <si>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</si>
  <si>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</si>
  <si>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</si>
  <si>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</si>
  <si>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</si>
  <si>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</si>
  <si>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</si>
  <si>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</si>
  <si>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</si>
  <si>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</si>
  <si>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</si>
  <si>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</si>
  <si>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</si>
  <si>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</si>
  <si>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</si>
  <si>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</si>
  <si>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</si>
  <si>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</si>
  <si>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</si>
  <si>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</si>
  <si>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</si>
  <si>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</si>
  <si>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</si>
  <si>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</si>
  <si>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</si>
  <si>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</si>
  <si>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</si>
  <si>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</si>
  <si>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Inter-Dec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</si>
  <si>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</si>
  <si>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</si>
  <si>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</si>
  <si>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</si>
  <si>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</si>
  <si>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</si>
  <si>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</si>
  <si>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</si>
  <si>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</si>
  <si>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</si>
  <si>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</si>
  <si>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</si>
  <si>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</si>
  <si>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Budget &amp; PO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</si>
  <si>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</si>
  <si>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</si>
  <si>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</si>
  <si>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</si>
  <si>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</si>
  <si>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</si>
  <si>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</si>
  <si>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</si>
  <si>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</si>
  <si>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</si>
  <si>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</si>
  <si>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</si>
  <si>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Google</t>
  </si>
  <si>
    <t>Budget Plan</t>
  </si>
  <si>
    <t>Amount</t>
  </si>
  <si>
    <t>Pacing</t>
  </si>
  <si>
    <t>PO Ref</t>
  </si>
  <si>
    <t>PO004635</t>
  </si>
  <si>
    <t>Facebook</t>
  </si>
  <si>
    <t>Strat Date</t>
  </si>
  <si>
    <t>Today</t>
  </si>
  <si>
    <t>End Date</t>
  </si>
  <si>
    <t>PO004636</t>
  </si>
  <si>
    <t>Last Week Leads</t>
  </si>
  <si>
    <t>Available</t>
  </si>
  <si>
    <t>Leads</t>
  </si>
  <si>
    <t>Spend</t>
  </si>
  <si>
    <t>CPL</t>
  </si>
  <si>
    <t>Number Days left</t>
  </si>
  <si>
    <t>Remaining</t>
  </si>
  <si>
    <t>Facebook Lead Gen</t>
  </si>
  <si>
    <t>Previous Week Leads</t>
  </si>
  <si>
    <t>% Change</t>
  </si>
  <si>
    <t>Search Impression Share</t>
  </si>
  <si>
    <t>Last Week Reach</t>
  </si>
  <si>
    <t>CMPR</t>
  </si>
  <si>
    <t>Facebook Reach</t>
  </si>
  <si>
    <t>Events</t>
  </si>
  <si>
    <t>Platform</t>
  </si>
  <si>
    <t>Budget</t>
  </si>
  <si>
    <t>PO</t>
  </si>
  <si>
    <t>% of PO</t>
  </si>
  <si>
    <t>Open House</t>
  </si>
  <si>
    <t>Rentrée été</t>
  </si>
  <si>
    <t>LaSalle</t>
  </si>
  <si>
    <t>PO005166</t>
  </si>
  <si>
    <t>PO005167</t>
  </si>
  <si>
    <t>Pas le bon PO</t>
  </si>
  <si>
    <t>Discussion DEC</t>
  </si>
  <si>
    <t>PO005153</t>
  </si>
  <si>
    <t>E-Learning</t>
  </si>
  <si>
    <t>PO005397</t>
  </si>
  <si>
    <t>PO005154</t>
  </si>
  <si>
    <t>Webinaire</t>
  </si>
  <si>
    <t>Other exemples</t>
  </si>
  <si>
    <t>Campaigns</t>
  </si>
  <si>
    <t>DURATION (days)</t>
  </si>
  <si>
    <t>START DATE</t>
  </si>
  <si>
    <t>END DATE</t>
  </si>
  <si>
    <t>DESCRIPTION</t>
  </si>
  <si>
    <t>Enter Task 1</t>
  </si>
  <si>
    <t>Enter Task 2</t>
  </si>
  <si>
    <t>Enter Task 3</t>
  </si>
  <si>
    <t>Enter Task 4</t>
  </si>
  <si>
    <t>Enter Task 5</t>
  </si>
  <si>
    <t>Enter Task 6</t>
  </si>
  <si>
    <t>Enter Task 7</t>
  </si>
  <si>
    <t>Enter Task 8</t>
  </si>
  <si>
    <t>Enter Task 9</t>
  </si>
  <si>
    <t xml:space="preserve">Different investment from wich part of the funnel </t>
  </si>
  <si>
    <t xml:space="preserve">Add detail in utm to know wich part of the funnel they focus on </t>
  </si>
  <si>
    <t>Budget depensé et tmps passé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</si>
</sst>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;00"/>
    <numFmt numFmtId="165" formatCode="&quot;$&quot;#,##0"/>
    <numFmt numFmtId="166" formatCode="&quot;$&quot;#,##0.00"/>
    <numFmt numFmtId="167" formatCode="&quot;$&quot;#,##0;00"/>
    <numFmt numFmtId="168" formatCode="\+0%;\-0%;0%"/>
    <numFmt numFmtId="169" formatCode="0%;\+0%;\-0%"/>
    <numFmt numFmtId="170" formatCode="m/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36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6"/>
      <color theme="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2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819"/>
        <bgColor rgb="FFCC0000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rgb="FF000000"/>
      </right>
      <top/>
      <bottom style="thick">
        <color indexed="64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ck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rgb="FF000000"/>
      </left>
      <right style="thick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2">
    <xf numFmtId="0" fontId="0" fillId="0" borderId="0" xfId="0"/>
    <xf numFmtId="164" fontId="0" fillId="0" borderId="0" xfId="0" applyNumberFormat="1"/>
    <xf numFmtId="165" fontId="4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5" borderId="2" xfId="0" applyFont="1" applyFill="1" applyBorder="1"/>
    <xf numFmtId="0" fontId="4" fillId="5" borderId="3" xfId="0" applyFont="1" applyFill="1" applyBorder="1"/>
    <xf numFmtId="0" fontId="4" fillId="6" borderId="4" xfId="0" applyFont="1" applyFill="1" applyBorder="1"/>
    <xf numFmtId="0" fontId="4" fillId="6" borderId="5" xfId="0" applyFont="1" applyFill="1" applyBorder="1"/>
    <xf numFmtId="0" fontId="4" fillId="6" borderId="6" xfId="0" applyFont="1" applyFill="1" applyBorder="1"/>
    <xf numFmtId="0" fontId="4" fillId="0" borderId="7" xfId="0" applyFont="1" applyBorder="1"/>
    <xf numFmtId="0" fontId="4" fillId="2" borderId="8" xfId="0" applyFont="1" applyFill="1" applyBorder="1"/>
    <xf numFmtId="166" fontId="4" fillId="0" borderId="9" xfId="0" applyNumberFormat="1" applyFont="1" applyBorder="1"/>
    <xf numFmtId="166" fontId="4" fillId="0" borderId="0" xfId="0" applyNumberFormat="1" applyFont="1"/>
    <xf numFmtId="0" fontId="4" fillId="2" borderId="10" xfId="0" applyFont="1" applyFill="1" applyBorder="1"/>
    <xf numFmtId="0" fontId="4" fillId="4" borderId="12" xfId="0" applyFont="1" applyFill="1" applyBorder="1"/>
    <xf numFmtId="0" fontId="6" fillId="7" borderId="14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2" borderId="19" xfId="0" applyFont="1" applyFill="1" applyBorder="1"/>
    <xf numFmtId="0" fontId="4" fillId="2" borderId="0" xfId="0" applyFont="1" applyFill="1"/>
    <xf numFmtId="0" fontId="6" fillId="7" borderId="20" xfId="0" applyFont="1" applyFill="1" applyBorder="1" applyAlignment="1">
      <alignment horizontal="center" vertical="center"/>
    </xf>
    <xf numFmtId="9" fontId="5" fillId="0" borderId="12" xfId="1" applyNumberFormat="1" applyFont="1" applyBorder="1"/>
    <xf numFmtId="0" fontId="0" fillId="0" borderId="18" xfId="0" applyBorder="1"/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1" xfId="0" applyFont="1" applyBorder="1" applyAlignment="1">
      <alignment horizontal="right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0" fillId="0" borderId="35" xfId="0" applyBorder="1"/>
    <xf numFmtId="0" fontId="6" fillId="7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4" fillId="3" borderId="42" xfId="0" applyFont="1" applyFill="1" applyBorder="1"/>
    <xf numFmtId="0" fontId="4" fillId="5" borderId="44" xfId="0" applyFont="1" applyFill="1" applyBorder="1"/>
    <xf numFmtId="0" fontId="4" fillId="5" borderId="45" xfId="0" applyFont="1" applyFill="1" applyBorder="1"/>
    <xf numFmtId="0" fontId="4" fillId="3" borderId="7" xfId="0" applyFont="1" applyFill="1" applyBorder="1"/>
    <xf numFmtId="167" fontId="0" fillId="0" borderId="39" xfId="0" applyNumberFormat="1" applyBorder="1"/>
    <xf numFmtId="167" fontId="0" fillId="0" borderId="29" xfId="0" applyNumberFormat="1" applyBorder="1"/>
    <xf numFmtId="167" fontId="0" fillId="0" borderId="48" xfId="0" applyNumberFormat="1" applyBorder="1"/>
    <xf numFmtId="167" fontId="0" fillId="0" borderId="40" xfId="0" applyNumberFormat="1" applyBorder="1"/>
    <xf numFmtId="167" fontId="0" fillId="0" borderId="30" xfId="0" applyNumberFormat="1" applyBorder="1"/>
    <xf numFmtId="167" fontId="0" fillId="0" borderId="24" xfId="0" applyNumberFormat="1" applyBorder="1"/>
    <xf numFmtId="0" fontId="6" fillId="9" borderId="16" xfId="0" applyFont="1" applyFill="1" applyBorder="1" applyAlignment="1">
      <alignment horizontal="center" vertical="center"/>
    </xf>
    <xf numFmtId="0" fontId="6" fillId="9" borderId="13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14" fontId="4" fillId="0" borderId="1" xfId="0" applyNumberFormat="1" applyFont="1" applyBorder="1" applyAlignment="1">
      <alignment horizontal="right" vertical="center"/>
    </xf>
    <xf numFmtId="167" fontId="0" fillId="0" borderId="50" xfId="0" applyNumberFormat="1" applyBorder="1"/>
    <xf numFmtId="167" fontId="0" fillId="0" borderId="0" xfId="0" applyNumberFormat="1"/>
    <xf numFmtId="167" fontId="0" fillId="0" borderId="33" xfId="0" applyNumberFormat="1" applyBorder="1"/>
    <xf numFmtId="167" fontId="0" fillId="0" borderId="36" xfId="0" applyNumberFormat="1" applyBorder="1"/>
    <xf numFmtId="167" fontId="0" fillId="0" borderId="53" xfId="0" applyNumberFormat="1" applyBorder="1"/>
    <xf numFmtId="0" fontId="6" fillId="7" borderId="37" xfId="0" applyFont="1" applyFill="1" applyBorder="1" applyAlignment="1">
      <alignment horizontal="center" vertical="center"/>
    </xf>
    <xf numFmtId="167" fontId="0" fillId="0" borderId="38" xfId="0" applyNumberFormat="1" applyBorder="1"/>
    <xf numFmtId="167" fontId="0" fillId="0" borderId="47" xfId="0" applyNumberFormat="1" applyBorder="1"/>
    <xf numFmtId="165" fontId="0" fillId="0" borderId="55" xfId="0" applyNumberFormat="1" applyBorder="1"/>
    <xf numFmtId="165" fontId="0" fillId="0" borderId="54" xfId="0" applyNumberFormat="1" applyBorder="1"/>
    <xf numFmtId="167" fontId="0" fillId="0" borderId="56" xfId="0" applyNumberFormat="1" applyBorder="1"/>
    <xf numFmtId="167" fontId="0" fillId="0" borderId="31" xfId="0" applyNumberFormat="1" applyBorder="1"/>
    <xf numFmtId="165" fontId="0" fillId="0" borderId="57" xfId="0" applyNumberFormat="1" applyBorder="1"/>
    <xf numFmtId="165" fontId="0" fillId="0" borderId="27" xfId="0" applyNumberFormat="1" applyBorder="1"/>
    <xf numFmtId="166" fontId="4" fillId="0" borderId="58" xfId="0" applyNumberFormat="1" applyFont="1" applyBorder="1"/>
    <xf numFmtId="0" fontId="0" fillId="0" borderId="52" xfId="0" applyBorder="1" applyAlignment="1">
      <alignment horizontal="center" vertical="center"/>
    </xf>
    <xf numFmtId="0" fontId="4" fillId="6" borderId="59" xfId="0" applyFont="1" applyFill="1" applyBorder="1"/>
    <xf numFmtId="167" fontId="0" fillId="0" borderId="32" xfId="0" applyNumberFormat="1" applyBorder="1"/>
    <xf numFmtId="167" fontId="0" fillId="0" borderId="60" xfId="0" applyNumberFormat="1" applyBorder="1"/>
    <xf numFmtId="0" fontId="6" fillId="7" borderId="16" xfId="0" applyFont="1" applyFill="1" applyBorder="1" applyAlignment="1">
      <alignment horizontal="center" vertical="center"/>
    </xf>
    <xf numFmtId="168" fontId="4" fillId="0" borderId="0" xfId="1" applyNumberFormat="1" applyFont="1" applyAlignment="1">
      <alignment horizontal="center" vertical="center"/>
    </xf>
    <xf numFmtId="167" fontId="0" fillId="0" borderId="61" xfId="0" applyNumberFormat="1" applyBorder="1"/>
    <xf numFmtId="167" fontId="0" fillId="0" borderId="54" xfId="0" applyNumberFormat="1" applyBorder="1"/>
    <xf numFmtId="167" fontId="0" fillId="0" borderId="37" xfId="0" applyNumberFormat="1" applyBorder="1"/>
    <xf numFmtId="169" fontId="0" fillId="0" borderId="34" xfId="0" applyNumberFormat="1" applyBorder="1" applyAlignment="1">
      <alignment horizontal="center" vertical="center"/>
    </xf>
    <xf numFmtId="167" fontId="0" fillId="0" borderId="16" xfId="0" applyNumberFormat="1" applyBorder="1"/>
    <xf numFmtId="167" fontId="0" fillId="0" borderId="62" xfId="0" applyNumberFormat="1" applyBorder="1"/>
    <xf numFmtId="169" fontId="0" fillId="0" borderId="27" xfId="0" applyNumberFormat="1" applyBorder="1" applyAlignment="1">
      <alignment horizontal="center" vertical="center"/>
    </xf>
    <xf numFmtId="169" fontId="0" fillId="0" borderId="51" xfId="0" applyNumberFormat="1" applyBorder="1" applyAlignment="1">
      <alignment horizontal="center" vertical="center"/>
    </xf>
    <xf numFmtId="169" fontId="0" fillId="0" borderId="63" xfId="0" applyNumberFormat="1" applyBorder="1" applyAlignment="1">
      <alignment horizontal="center" vertical="center"/>
    </xf>
    <xf numFmtId="167" fontId="0" fillId="0" borderId="64" xfId="0" applyNumberFormat="1" applyBorder="1"/>
    <xf numFmtId="168" fontId="0" fillId="0" borderId="34" xfId="0" applyNumberFormat="1" applyBorder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0" fontId="8" fillId="0" borderId="49" xfId="0" applyFont="1" applyBorder="1"/>
    <xf numFmtId="14" fontId="0" fillId="0" borderId="35" xfId="0" applyNumberFormat="1" applyBorder="1"/>
    <xf numFmtId="14" fontId="0" fillId="0" borderId="43" xfId="0" applyNumberFormat="1" applyBorder="1"/>
    <xf numFmtId="167" fontId="2" fillId="0" borderId="35" xfId="0" applyNumberFormat="1" applyFont="1" applyBorder="1"/>
    <xf numFmtId="0" fontId="5" fillId="0" borderId="1" xfId="0" applyFont="1" applyBorder="1" applyAlignment="1">
      <alignment horizontal="right" vertical="center"/>
    </xf>
    <xf numFmtId="0" fontId="5" fillId="0" borderId="65" xfId="0" applyFont="1" applyBorder="1" applyAlignment="1">
      <alignment horizontal="right" vertical="center"/>
    </xf>
    <xf numFmtId="14" fontId="0" fillId="0" borderId="0" xfId="0" applyNumberFormat="1"/>
    <xf numFmtId="167" fontId="2" fillId="0" borderId="69" xfId="0" applyNumberFormat="1" applyFont="1" applyBorder="1"/>
    <xf numFmtId="0" fontId="5" fillId="0" borderId="68" xfId="0" applyFont="1" applyBorder="1" applyAlignment="1">
      <alignment horizontal="right" vertical="center"/>
    </xf>
    <xf numFmtId="0" fontId="4" fillId="4" borderId="71" xfId="0" applyFont="1" applyFill="1" applyBorder="1" applyAlignment="1">
      <alignment horizontal="center" vertical="center"/>
    </xf>
    <xf numFmtId="0" fontId="4" fillId="4" borderId="70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right" vertical="center"/>
    </xf>
    <xf numFmtId="167" fontId="2" fillId="0" borderId="68" xfId="0" applyNumberFormat="1" applyFont="1" applyBorder="1"/>
    <xf numFmtId="0" fontId="4" fillId="4" borderId="15" xfId="0" applyFont="1" applyFill="1" applyBorder="1" applyAlignment="1">
      <alignment horizontal="center" vertical="center"/>
    </xf>
    <xf numFmtId="0" fontId="4" fillId="4" borderId="72" xfId="0" applyFont="1" applyFill="1" applyBorder="1" applyAlignment="1">
      <alignment horizontal="center" vertical="center"/>
    </xf>
    <xf numFmtId="0" fontId="0" fillId="0" borderId="74" xfId="0" applyBorder="1"/>
    <xf numFmtId="14" fontId="0" fillId="0" borderId="73" xfId="0" applyNumberFormat="1" applyBorder="1"/>
    <xf numFmtId="14" fontId="0" fillId="0" borderId="66" xfId="0" applyNumberFormat="1" applyBorder="1"/>
    <xf numFmtId="0" fontId="0" fillId="0" borderId="68" xfId="0" applyBorder="1"/>
    <xf numFmtId="14" fontId="0" fillId="0" borderId="67" xfId="0" applyNumberFormat="1" applyBorder="1"/>
    <xf numFmtId="0" fontId="2" fillId="0" borderId="16" xfId="0" applyFont="1" applyBorder="1"/>
    <xf numFmtId="0" fontId="4" fillId="5" borderId="76" xfId="0" applyFont="1" applyFill="1" applyBorder="1"/>
    <xf numFmtId="0" fontId="4" fillId="5" borderId="77" xfId="0" applyFont="1" applyFill="1" applyBorder="1"/>
    <xf numFmtId="0" fontId="4" fillId="6" borderId="78" xfId="0" applyFont="1" applyFill="1" applyBorder="1"/>
    <xf numFmtId="0" fontId="0" fillId="0" borderId="79" xfId="0" applyBorder="1"/>
    <xf numFmtId="0" fontId="0" fillId="0" borderId="80" xfId="0" applyBorder="1"/>
    <xf numFmtId="0" fontId="6" fillId="7" borderId="68" xfId="0" applyFont="1" applyFill="1" applyBorder="1" applyAlignment="1">
      <alignment horizontal="center" vertical="center"/>
    </xf>
    <xf numFmtId="167" fontId="0" fillId="0" borderId="75" xfId="0" applyNumberFormat="1" applyBorder="1"/>
    <xf numFmtId="0" fontId="4" fillId="6" borderId="81" xfId="0" applyFont="1" applyFill="1" applyBorder="1"/>
    <xf numFmtId="168" fontId="0" fillId="0" borderId="51" xfId="0" applyNumberFormat="1" applyBorder="1" applyAlignment="1">
      <alignment horizontal="center" vertical="center"/>
    </xf>
    <xf numFmtId="167" fontId="0" fillId="0" borderId="22" xfId="0" applyNumberFormat="1" applyBorder="1"/>
    <xf numFmtId="167" fontId="0" fillId="0" borderId="82" xfId="0" applyNumberFormat="1" applyBorder="1"/>
    <xf numFmtId="167" fontId="0" fillId="0" borderId="55" xfId="0" applyNumberFormat="1" applyBorder="1"/>
    <xf numFmtId="168" fontId="0" fillId="0" borderId="63" xfId="0" applyNumberFormat="1" applyBorder="1" applyAlignment="1">
      <alignment horizontal="center" vertical="center"/>
    </xf>
    <xf numFmtId="168" fontId="0" fillId="0" borderId="27" xfId="0" applyNumberFormat="1" applyBorder="1" applyAlignment="1">
      <alignment horizontal="center" vertical="center"/>
    </xf>
    <xf numFmtId="167" fontId="0" fillId="0" borderId="83" xfId="0" applyNumberFormat="1" applyBorder="1"/>
    <xf numFmtId="167" fontId="0" fillId="0" borderId="84" xfId="0" applyNumberFormat="1" applyBorder="1"/>
    <xf numFmtId="0" fontId="2" fillId="0" borderId="16" xfId="0" applyFont="1" applyBorder="1" applyAlignment="1">
      <alignment vertical="center"/>
    </xf>
    <xf numFmtId="14" fontId="2" fillId="0" borderId="16" xfId="0" applyNumberFormat="1" applyFont="1" applyBorder="1"/>
    <xf numFmtId="0" fontId="8" fillId="0" borderId="85" xfId="0" applyFont="1" applyBorder="1"/>
    <xf numFmtId="165" fontId="10" fillId="0" borderId="1" xfId="0" applyNumberFormat="1" applyFont="1" applyBorder="1"/>
    <xf numFmtId="0" fontId="10" fillId="0" borderId="1" xfId="0" applyFont="1" applyBorder="1" applyAlignment="1">
      <alignment horizontal="right" vertical="center"/>
    </xf>
    <xf numFmtId="14" fontId="10" fillId="0" borderId="1" xfId="0" applyNumberFormat="1" applyFont="1" applyBorder="1" applyAlignment="1">
      <alignment horizontal="right" vertical="center"/>
    </xf>
    <xf numFmtId="14" fontId="2" fillId="0" borderId="24" xfId="0" applyNumberFormat="1" applyFont="1" applyBorder="1"/>
    <xf numFmtId="0" fontId="0" fillId="12" borderId="0" xfId="0" applyFill="1"/>
    <xf numFmtId="0" fontId="9" fillId="12" borderId="0" xfId="0" applyFont="1" applyFill="1" applyAlignment="1">
      <alignment horizontal="center"/>
    </xf>
    <xf numFmtId="170" fontId="13" fillId="12" borderId="0" xfId="0" applyNumberFormat="1" applyFont="1" applyFill="1" applyAlignment="1">
      <alignment horizontal="left" vertical="center" wrapText="1" readingOrder="1"/>
    </xf>
    <xf numFmtId="0" fontId="13" fillId="12" borderId="0" xfId="0" applyFont="1" applyFill="1" applyAlignment="1">
      <alignment horizontal="left" vertical="center" wrapText="1" readingOrder="1"/>
    </xf>
    <xf numFmtId="0" fontId="13" fillId="13" borderId="0" xfId="0" applyFont="1" applyFill="1" applyAlignment="1">
      <alignment horizontal="center" vertical="center" wrapText="1" readingOrder="1"/>
    </xf>
    <xf numFmtId="170" fontId="13" fillId="13" borderId="0" xfId="0" applyNumberFormat="1" applyFont="1" applyFill="1" applyAlignment="1">
      <alignment horizontal="left" vertical="center" wrapText="1" readingOrder="1"/>
    </xf>
    <xf numFmtId="0" fontId="13" fillId="13" borderId="0" xfId="0" applyFont="1" applyFill="1" applyAlignment="1">
      <alignment horizontal="left" vertical="center" wrapText="1" readingOrder="1"/>
    </xf>
    <xf numFmtId="0" fontId="4" fillId="4" borderId="86" xfId="0" applyFont="1" applyFill="1" applyBorder="1" applyAlignment="1">
      <alignment horizontal="center" vertical="center"/>
    </xf>
    <xf numFmtId="0" fontId="4" fillId="5" borderId="87" xfId="0" applyFont="1" applyFill="1" applyBorder="1"/>
    <xf numFmtId="0" fontId="4" fillId="5" borderId="89" xfId="0" applyFont="1" applyFill="1" applyBorder="1"/>
    <xf numFmtId="0" fontId="0" fillId="0" borderId="88" xfId="0" applyBorder="1"/>
    <xf numFmtId="14" fontId="0" fillId="0" borderId="90" xfId="0" applyNumberFormat="1" applyBorder="1"/>
    <xf numFmtId="0" fontId="0" fillId="0" borderId="90" xfId="0" applyBorder="1"/>
    <xf numFmtId="167" fontId="2" fillId="0" borderId="91" xfId="0" applyNumberFormat="1" applyFont="1" applyBorder="1"/>
    <xf numFmtId="0" fontId="0" fillId="0" borderId="93" xfId="0" applyBorder="1"/>
    <xf numFmtId="9" fontId="0" fillId="0" borderId="92" xfId="1" applyNumberFormat="1" applyFont="1" applyBorder="1"/>
    <xf numFmtId="0" fontId="10" fillId="0" borderId="65" xfId="0" applyFont="1" applyBorder="1" applyAlignment="1">
      <alignment horizontal="right" vertical="center"/>
    </xf>
    <xf numFmtId="167" fontId="2" fillId="0" borderId="94" xfId="0" applyNumberFormat="1" applyFont="1" applyBorder="1"/>
    <xf numFmtId="0" fontId="0" fillId="0" borderId="91" xfId="0" applyBorder="1"/>
    <xf numFmtId="0" fontId="0" fillId="0" borderId="0" xfId="0"/>
    <xf numFmtId="0" fontId="12" fillId="11" borderId="0" xfId="0" applyFont="1" applyFill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/>
    </xf>
    <xf numFmtId="0" fontId="0" fillId="0" borderId="0" xfId="0"/>
    <xf numFmtId="0" fontId="4" fillId="4" borderId="69" xfId="0" applyFont="1" applyFill="1" applyBorder="1" applyAlignment="1">
      <alignment horizontal="center"/>
    </xf>
    <xf numFmtId="0" fontId="11" fillId="10" borderId="0" xfId="0" applyFont="1" applyFill="1" applyAlignment="1">
      <alignment horizontal="center" vertical="center" wrapText="1" readingOrder="1"/>
    </xf>
    <xf numFmtId="0" fontId="12" fillId="11" borderId="0" xfId="0" applyFont="1" applyFill="1" applyAlignment="1">
      <alignment horizontal="center" vertical="center" wrapText="1" readingOrder="1"/>
    </xf>
    <xf numFmtId="0" fontId="14" fillId="0" borderId="0" xfId="0" applyFont="1" applyAlignment="1">
      <alignment horizontal="center"/>
    </xf>
    <xf numFmtId="0" fontId="7" fillId="8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EEB500"/>
                </a:solidFill>
              </a:rPr>
              <a:t>Google Budget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2984161189695049"/>
          <c:y val="0.12868545607282789"/>
          <c:w val="0.34314655570523278"/>
          <c:h val="0.8803043844728935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5F-4C36-8C66-692EF75B2576}"/>
              </c:ext>
            </c:extLst>
          </c:dPt>
          <c:dPt>
            <c:idx val="1"/>
            <c:bubble3D val="0"/>
            <c:spPr>
              <a:solidFill>
                <a:srgbClr val="FFC819"/>
              </a:solidFill>
              <a:ln w="19050">
                <a:solidFill>
                  <a:schemeClr val="bg2">
                    <a:lumMod val="2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5F-4C36-8C66-692EF75B2576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5F-4C36-8C66-692EF75B2576}"/>
              </c:ext>
            </c:extLst>
          </c:dPt>
          <c:val>
            <c:numRef>
              <c:f>'Weekly Report'!$N$14:$N$16</c:f>
              <c:numCache>
                <c:formatCode>"$"#\ ##0;00</c:formatCode>
                <c:ptCount val="3"/>
                <c:pt idx="0" formatCode="&quot;$&quot;#\ ##0">
                  <c:v>115500</c:v>
                </c:pt>
                <c:pt idx="1">
                  <c:v>91807.02</c:v>
                </c:pt>
                <c:pt idx="2" formatCode="&quot;$&quot;#\ ##0">
                  <c:v>23692.979999999996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5F-4C36-8C66-692EF75B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'[1]Excel Gantt Chart Template'!$B$5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invertIfNegative val="0"/>
          <c:cat>
            <c:strRef>
              <c:f>'[1]Excel Gantt Chart Template'!$D$6:$D$14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Enter Task 9</c:v>
                </c:pt>
              </c:strCache>
            </c:strRef>
          </c:cat>
          <c:val>
            <c:numRef>
              <c:f>'[1]Excel Gantt Chart Template'!$B$6:$B$14</c:f>
              <c:numCache>
                <c:formatCode>General</c:formatCode>
                <c:ptCount val="9"/>
                <c:pt idx="0">
                  <c:v>43306</c:v>
                </c:pt>
                <c:pt idx="1">
                  <c:v>43327</c:v>
                </c:pt>
                <c:pt idx="2">
                  <c:v>43327</c:v>
                </c:pt>
                <c:pt idx="3">
                  <c:v>43351</c:v>
                </c:pt>
                <c:pt idx="4">
                  <c:v>43377</c:v>
                </c:pt>
                <c:pt idx="5">
                  <c:v>43419</c:v>
                </c:pt>
                <c:pt idx="6">
                  <c:v>43471</c:v>
                </c:pt>
                <c:pt idx="7">
                  <c:v>43535</c:v>
                </c:pt>
                <c:pt idx="8">
                  <c:v>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D-45DD-A83E-AA67970CE57E}"/>
            </c:ext>
          </c:extLst>
        </c:ser>
        <c:ser>
          <c:idx val="1"/>
          <c:order val="1"/>
          <c:tx>
            <c:strRef>
              <c:f>'[1]Excel Gantt Chart Template'!$E$4:$E$5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'[1]Excel Gantt Chart Template'!$D$6:$D$14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Enter Task 9</c:v>
                </c:pt>
              </c:strCache>
            </c:strRef>
          </c:cat>
          <c:val>
            <c:numRef>
              <c:f>'[1]Excel Gantt Chart Template'!$E$6:$E$14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D-45DD-A83E-AA67970C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3620"/>
          <c:min val="43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m\/d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025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Facebook Budget</a:t>
            </a:r>
          </a:p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 sz="18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6275928118193468"/>
          <c:y val="3.373494544855670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6591232266036718"/>
          <c:y val="0.13209508985602481"/>
          <c:w val="0.4069489640794543"/>
          <c:h val="0.86790491014397519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9D-429C-993F-922283E0D40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bg2">
                    <a:lumMod val="25000"/>
                  </a:schemeClr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49D-429C-993F-922283E0D404}"/>
              </c:ext>
            </c:extLst>
          </c:dPt>
          <c:dPt>
            <c:idx val="2"/>
            <c:bubble3D val="0"/>
            <c:spPr>
              <a:solidFill>
                <a:srgbClr val="A6C1FC"/>
              </a:soli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49D-429C-993F-922283E0D404}"/>
              </c:ext>
            </c:extLst>
          </c:dPt>
          <c:val>
            <c:numRef>
              <c:f>'Weekly Report'!$O$14:$O$16</c:f>
              <c:numCache>
                <c:formatCode>"$"#\ ##0;00</c:formatCode>
                <c:ptCount val="3"/>
                <c:pt idx="0" formatCode="&quot;$&quot;#\ ##0">
                  <c:v>36000</c:v>
                </c:pt>
                <c:pt idx="1">
                  <c:v>26103.22</c:v>
                </c:pt>
                <c:pt idx="2" formatCode="&quot;$&quot;#\ ##0">
                  <c:v>9896.7799999999988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D-429C-993F-922283E0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EEB500"/>
                </a:solidFill>
              </a:rPr>
              <a:t>Google Budget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A1-4105-BDCD-B47332E2C2B1}"/>
              </c:ext>
            </c:extLst>
          </c:dPt>
          <c:dPt>
            <c:idx val="1"/>
            <c:bubble3D val="0"/>
            <c:spPr>
              <a:solidFill>
                <a:srgbClr val="EEB500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A1-4105-BDCD-B47332E2C2B1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A1-4105-BDCD-B47332E2C2B1}"/>
              </c:ext>
            </c:extLst>
          </c:dPt>
          <c:val>
            <c:numRef>
              <c:f>'Weekly Report'!$N$51:$N$53</c:f>
              <c:numCache>
                <c:formatCode>"$"#\ ##0;00</c:formatCode>
                <c:ptCount val="3"/>
                <c:pt idx="0" formatCode="&quot;$&quot;#\ ##0">
                  <c:v>41500</c:v>
                </c:pt>
                <c:pt idx="1">
                  <c:v>38543.97</c:v>
                </c:pt>
                <c:pt idx="2" formatCode="&quot;$&quot;#\ ##0">
                  <c:v>2956.0299999999988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1-4105-BDCD-B47332E2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Facebook Budget</a:t>
            </a:r>
          </a:p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 sz="18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4139885906467507"/>
          <c:y val="1.964150448002879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30156046345999987"/>
          <c:y val="0.1232920428713809"/>
          <c:w val="0.4604113746354413"/>
          <c:h val="0.77342534085497283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FD2-475E-9094-C57724CA919E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D2-475E-9094-C57724CA919E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FD2-475E-9094-C57724CA919E}"/>
              </c:ext>
            </c:extLst>
          </c:dPt>
          <c:val>
            <c:numRef>
              <c:f>'Weekly Report'!$O$51:$O$53</c:f>
              <c:numCache>
                <c:formatCode>"$"#\ ##0;00</c:formatCode>
                <c:ptCount val="3"/>
                <c:pt idx="0" formatCode="&quot;$&quot;#\ ##0">
                  <c:v>10500</c:v>
                </c:pt>
                <c:pt idx="1">
                  <c:v>8105</c:v>
                </c:pt>
                <c:pt idx="2" formatCode="&quot;$&quot;#\ ##0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2-475E-9094-C57724CA9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rgbClr val="EEB5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EEB500"/>
                </a:solidFill>
              </a:rPr>
              <a:t>Google Budget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6010496667023558"/>
          <c:y val="0.124348604857498"/>
          <c:w val="0.47978995524650092"/>
          <c:h val="0.78119490453763052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36-49A3-8157-98670546A02C}"/>
              </c:ext>
            </c:extLst>
          </c:dPt>
          <c:dPt>
            <c:idx val="1"/>
            <c:bubble3D val="0"/>
            <c:spPr>
              <a:solidFill>
                <a:srgbClr val="FFC819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36-49A3-8157-98670546A02C}"/>
              </c:ext>
            </c:extLst>
          </c:dPt>
          <c:dPt>
            <c:idx val="2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36-49A3-8157-98670546A02C}"/>
              </c:ext>
            </c:extLst>
          </c:dPt>
          <c:val>
            <c:numRef>
              <c:f>'Weekly Report'!$N$89:$N$91</c:f>
              <c:numCache>
                <c:formatCode>"$"#\ ##0;00</c:formatCode>
                <c:ptCount val="3"/>
                <c:pt idx="0" formatCode="&quot;$&quot;#\ ##0">
                  <c:v>48000</c:v>
                </c:pt>
                <c:pt idx="1">
                  <c:v>20024.89</c:v>
                </c:pt>
                <c:pt idx="2" formatCode="&quot;$&quot;#\ ##0">
                  <c:v>27975.11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6-49A3-8157-98670546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Facebook Budget</a:t>
            </a:r>
          </a:p>
          <a:p>
            <a:pPr>
              <a:defRPr sz="1400" b="0" i="0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 sz="1800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4139885906467507"/>
          <c:y val="2.6840510086589359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8697713555545212"/>
          <c:y val="0.16289261389247839"/>
          <c:w val="0.49031586374345082"/>
          <c:h val="0.69540673435755751"/>
        </c:manualLayout>
      </c:layout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D8-4A60-8D66-619D30FC001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D8-4A60-8D66-619D30FC0018}"/>
              </c:ext>
            </c:extLst>
          </c:dPt>
          <c:dPt>
            <c:idx val="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D8-4A60-8D66-619D30FC0018}"/>
              </c:ext>
            </c:extLst>
          </c:dPt>
          <c:val>
            <c:numRef>
              <c:f>'Weekly Report'!$O$89:$O$91</c:f>
              <c:numCache>
                <c:formatCode>"$"#\ ##0;00</c:formatCode>
                <c:ptCount val="3"/>
                <c:pt idx="0" formatCode="&quot;$&quot;#\ ##0">
                  <c:v>14700</c:v>
                </c:pt>
                <c:pt idx="1">
                  <c:v>7852</c:v>
                </c:pt>
                <c:pt idx="2" formatCode="&quot;$&quot;#\ ##0">
                  <c:v>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D8-4A60-8D66-619D30FC0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55"/>
      </c:doughnut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4845126940977E-2"/>
          <c:y val="0"/>
          <c:w val="0.90930309746118043"/>
          <c:h val="0.65599037645288605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noFill/>
              <a:ln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09DE-4372-8F0A-E5DA6CD1B8F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09DE-4372-8F0A-E5DA6CD1B8F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09DE-4372-8F0A-E5DA6CD1B8FE}"/>
              </c:ext>
            </c:extLst>
          </c:dPt>
          <c:dLbls>
            <c:delete val="1"/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xVal>
            <c:numRef>
              <c:f>'Weekly Report'!$R$8:$R$10</c:f>
              <c:numCache>
                <c:formatCode>yyyy-mm-dd</c:formatCode>
                <c:ptCount val="3"/>
                <c:pt idx="0">
                  <c:v>43282</c:v>
                </c:pt>
                <c:pt idx="1">
                  <c:v>43542</c:v>
                </c:pt>
                <c:pt idx="2">
                  <c:v>43646</c:v>
                </c:pt>
              </c:numCache>
            </c:numRef>
          </c:xVal>
          <c:yVal>
            <c:numRef>
              <c:f>'Weekly Report'!$Q$8:$Q$10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DE-4372-8F0A-E5DA6CD1B8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6276488"/>
        <c:axId val="614163792"/>
      </c:scatterChart>
      <c:valAx>
        <c:axId val="866276488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163792"/>
        <c:crosses val="autoZero"/>
        <c:crossBetween val="midCat"/>
      </c:valAx>
      <c:valAx>
        <c:axId val="6141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27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4845126940977E-2"/>
          <c:y val="0"/>
          <c:w val="0.90930309746118043"/>
          <c:h val="0.65599037645288605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BBA2-4C41-A50E-885D92D4624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BBA2-4C41-A50E-885D92D4624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BBA2-4C41-A50E-885D92D46249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xVal>
            <c:numRef>
              <c:f>'Weekly Report'!$R$45:$R$47</c:f>
              <c:numCache>
                <c:formatCode>yyyy-mm-dd</c:formatCode>
                <c:ptCount val="3"/>
                <c:pt idx="0">
                  <c:v>43466</c:v>
                </c:pt>
                <c:pt idx="1">
                  <c:v>43542</c:v>
                </c:pt>
                <c:pt idx="2">
                  <c:v>43555</c:v>
                </c:pt>
              </c:numCache>
            </c:numRef>
          </c:xVal>
          <c:yVal>
            <c:numRef>
              <c:f>'Weekly Report'!$Q$45:$Q$47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A2-4C41-A50E-885D92D462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6276488"/>
        <c:axId val="614163792"/>
      </c:scatterChart>
      <c:valAx>
        <c:axId val="866276488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163792"/>
        <c:crosses val="autoZero"/>
        <c:crossBetween val="midCat"/>
      </c:valAx>
      <c:valAx>
        <c:axId val="6141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27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4845126940977E-2"/>
          <c:y val="0"/>
          <c:w val="0.90930309746118043"/>
          <c:h val="0.65599037645288605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1-7C38-4CA8-A957-EADFAF4BBA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3-7C38-4CA8-A957-EADFAF4BBA6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5400" cap="rnd">
                <a:noFill/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5-7C38-4CA8-A957-EADFAF4BBA6E}"/>
              </c:ext>
            </c:extLst>
          </c:dPt>
          <c:dLbls>
            <c:spPr>
              <a:noFill/>
              <a:ln>
                <a:solidFill>
                  <a:schemeClr val="accent1"/>
                </a:solidFill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xVal>
            <c:numRef>
              <c:f>'Weekly Report'!$R$45:$R$47</c:f>
              <c:numCache>
                <c:formatCode>yyyy-mm-dd</c:formatCode>
                <c:ptCount val="3"/>
                <c:pt idx="0">
                  <c:v>43466</c:v>
                </c:pt>
                <c:pt idx="1">
                  <c:v>43542</c:v>
                </c:pt>
                <c:pt idx="2">
                  <c:v>43555</c:v>
                </c:pt>
              </c:numCache>
            </c:numRef>
          </c:xVal>
          <c:yVal>
            <c:numRef>
              <c:f>'Weekly Report'!$Q$45:$Q$47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38-4CA8-A957-EADFAF4BBA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6276488"/>
        <c:axId val="614163792"/>
      </c:scatterChart>
      <c:valAx>
        <c:axId val="866276488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accent2">
                <a:alpha val="84000"/>
                <a:lumMod val="50000"/>
              </a:schemeClr>
            </a:solidFill>
            <a:prstDash val="solid"/>
            <a:round/>
            <a:tailEnd type="triangle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163792"/>
        <c:crosses val="autoZero"/>
        <c:crossBetween val="midCat"/>
      </c:valAx>
      <c:valAx>
        <c:axId val="6141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276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219417</xdr:colOff>
      <xdr:row>17</xdr:row>
      <xdr:rowOff>13608</xdr:rowOff>
    </xdr:from>
    <xdr:to>
      <xdr:col>15</xdr:col>
      <xdr:colOff>500063</xdr:colOff>
      <xdr:row>33</xdr:row>
      <xdr:rowOff>90147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374195</xdr:colOff>
      <xdr:row>16</xdr:row>
      <xdr:rowOff>231322</xdr:rowOff>
    </xdr:from>
    <xdr:to>
      <xdr:col>18</xdr:col>
      <xdr:colOff>782410</xdr:colOff>
      <xdr:row>33</xdr:row>
      <xdr:rowOff>88448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219417</xdr:colOff>
      <xdr:row>53</xdr:row>
      <xdr:rowOff>238127</xdr:rowOff>
    </xdr:from>
    <xdr:to>
      <xdr:col>15</xdr:col>
      <xdr:colOff>500063</xdr:colOff>
      <xdr:row>68</xdr:row>
      <xdr:rowOff>239825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1000124</xdr:colOff>
      <xdr:row>54</xdr:row>
      <xdr:rowOff>18712</xdr:rowOff>
    </xdr:from>
    <xdr:to>
      <xdr:col>18</xdr:col>
      <xdr:colOff>292553</xdr:colOff>
      <xdr:row>70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219417</xdr:colOff>
      <xdr:row>92</xdr:row>
      <xdr:rowOff>88448</xdr:rowOff>
    </xdr:from>
    <xdr:to>
      <xdr:col>15</xdr:col>
      <xdr:colOff>500063</xdr:colOff>
      <xdr:row>108</xdr:row>
      <xdr:rowOff>90146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333374</xdr:colOff>
      <xdr:row>92</xdr:row>
      <xdr:rowOff>73141</xdr:rowOff>
    </xdr:from>
    <xdr:to>
      <xdr:col>18</xdr:col>
      <xdr:colOff>741589</xdr:colOff>
      <xdr:row>108</xdr:row>
      <xdr:rowOff>88447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13608</xdr:colOff>
      <xdr:row>34</xdr:row>
      <xdr:rowOff>231321</xdr:rowOff>
    </xdr:from>
    <xdr:to>
      <xdr:col>20</xdr:col>
      <xdr:colOff>1</xdr:colOff>
      <xdr:row>36</xdr:row>
      <xdr:rowOff>323849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13607</xdr:colOff>
      <xdr:row>70</xdr:row>
      <xdr:rowOff>136073</xdr:rowOff>
    </xdr:from>
    <xdr:to>
      <xdr:col>20</xdr:col>
      <xdr:colOff>0</xdr:colOff>
      <xdr:row>72</xdr:row>
      <xdr:rowOff>283029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13608</xdr:colOff>
      <xdr:row>109</xdr:row>
      <xdr:rowOff>0</xdr:rowOff>
    </xdr:from>
    <xdr:to>
      <xdr:col>19</xdr:col>
      <xdr:colOff>13608</xdr:colOff>
      <xdr:row>111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16933</xdr:colOff>
      <xdr:row>128</xdr:row>
      <xdr:rowOff>16933</xdr:rowOff>
    </xdr:from>
    <xdr:to>
      <xdr:col>20</xdr:col>
      <xdr:colOff>528189</xdr:colOff>
      <xdr:row>138</xdr:row>
      <xdr:rowOff>296333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arquis/OneDrive%20-%20College%20LaSalle/Downloads/Excel-Timeline-Template-Down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Gantt Chart Template"/>
      <sheetName val="Excel Timeline Template"/>
    </sheetNames>
    <sheetDataSet>
      <sheetData sheetId="0">
        <row r="4">
          <cell r="E4" t="str">
            <v>DURATION (days)</v>
          </cell>
        </row>
        <row r="5">
          <cell r="B5" t="str">
            <v>START DATE</v>
          </cell>
          <cell r="E5"/>
        </row>
        <row r="6">
          <cell r="B6">
            <v>43306</v>
          </cell>
          <cell r="D6" t="str">
            <v>Enter Task 1</v>
          </cell>
          <cell r="E6">
            <v>35</v>
          </cell>
        </row>
        <row r="7">
          <cell r="B7">
            <v>43327</v>
          </cell>
          <cell r="D7" t="str">
            <v>Enter Task 2</v>
          </cell>
          <cell r="E7">
            <v>22</v>
          </cell>
        </row>
        <row r="8">
          <cell r="B8">
            <v>43327</v>
          </cell>
          <cell r="D8" t="str">
            <v>Enter Task 3</v>
          </cell>
          <cell r="E8">
            <v>32</v>
          </cell>
        </row>
        <row r="9">
          <cell r="B9">
            <v>43351</v>
          </cell>
          <cell r="D9" t="str">
            <v>Enter Task 4</v>
          </cell>
          <cell r="E9">
            <v>22</v>
          </cell>
        </row>
        <row r="10">
          <cell r="B10">
            <v>43377</v>
          </cell>
          <cell r="D10" t="str">
            <v>Enter Task 5</v>
          </cell>
          <cell r="E10">
            <v>33</v>
          </cell>
        </row>
        <row r="11">
          <cell r="B11">
            <v>43419</v>
          </cell>
          <cell r="D11" t="str">
            <v>Enter Task 6</v>
          </cell>
          <cell r="E11">
            <v>36</v>
          </cell>
        </row>
        <row r="12">
          <cell r="B12">
            <v>43471</v>
          </cell>
          <cell r="D12" t="str">
            <v>Enter Task 7</v>
          </cell>
          <cell r="E12">
            <v>70</v>
          </cell>
        </row>
        <row r="13">
          <cell r="B13">
            <v>43535</v>
          </cell>
          <cell r="D13" t="str">
            <v>Enter Task 8</v>
          </cell>
          <cell r="E13">
            <v>31</v>
          </cell>
        </row>
        <row r="14">
          <cell r="B14">
            <v>43556</v>
          </cell>
          <cell r="D14" t="str">
            <v>Enter Task 9</v>
          </cell>
          <cell r="E14">
            <v>45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sqref="A1:H10"/>
    </sheetView>
  </sheetViews>
  <sheetFormatPr defaultRowHeight="15" x14ac:dyDescent="0.25"/>
  <cols>
    <col min="1" max="1" width="44" style="153" customWidth="1"/>
  </cols>
  <sheetData>
    <row r="1" spans="1:1" x14ac:dyDescent="0.25">
      <c r="A1"/>
    </row>
    <row r="2" spans="1:1" x14ac:dyDescent="0.25">
      <c r="A2"/>
    </row>
    <row r="3" spans="1:1" x14ac:dyDescent="0.25">
      <c r="A3"/>
    </row>
    <row r="4" spans="1:1" x14ac:dyDescent="0.25">
      <c r="A4"/>
    </row>
    <row r="5" spans="1:1" x14ac:dyDescent="0.25">
      <c r="A5"/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9"/>
  <sheetViews>
    <sheetView workbookViewId="0">
      <selection activeCell="F9" sqref="F9"/>
    </sheetView>
  </sheetViews>
  <sheetFormatPr defaultRowHeight="15" x14ac:dyDescent="0.25"/>
  <cols>
    <col min="1" max="1" width="7.140625" style="153" bestFit="1" customWidth="1"/>
    <col min="2" max="2" width="13.7109375" style="153" bestFit="1" customWidth="1"/>
    <col min="3" max="3" width="6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153" bestFit="1" customWidth="1"/>
  </cols>
  <sheetData>
    <row r="1" spans="1:8" x14ac:dyDescent="0.25">
      <c r="A1" s="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</row>
    <row r="2" spans="1:8" x14ac:dyDescent="0.25">
      <c r="A2" s="1">
        <v>289.2</v>
      </c>
      <c r="B2">
        <v>2.68</v>
      </c>
      <c r="C2">
        <v>20.57</v>
      </c>
      <c r="D2">
        <v>1.2</v>
      </c>
      <c r="E2">
        <v>525</v>
      </c>
      <c r="F2">
        <v>44.57</v>
      </c>
      <c r="G2">
        <v>108</v>
      </c>
      <c r="H2" t="s">
        <v>10</v>
      </c>
    </row>
    <row r="3" spans="1:8" x14ac:dyDescent="0.25">
      <c r="A3" s="1">
        <v>236.85</v>
      </c>
      <c r="B3">
        <v>2.21</v>
      </c>
      <c r="C3">
        <v>24.37</v>
      </c>
      <c r="D3">
        <v>1.1000000000000001</v>
      </c>
      <c r="E3">
        <v>439</v>
      </c>
      <c r="F3">
        <v>56.72</v>
      </c>
      <c r="G3">
        <v>107</v>
      </c>
      <c r="H3" t="s">
        <v>11</v>
      </c>
    </row>
    <row r="4" spans="1:8" x14ac:dyDescent="0.25">
      <c r="A4" s="1">
        <v>220.8</v>
      </c>
      <c r="B4">
        <v>2.66</v>
      </c>
      <c r="C4">
        <v>19.350000000000001</v>
      </c>
      <c r="D4">
        <v>1.1000000000000001</v>
      </c>
      <c r="E4">
        <v>429</v>
      </c>
      <c r="F4">
        <v>61.37</v>
      </c>
      <c r="G4">
        <v>83</v>
      </c>
      <c r="H4" t="s">
        <v>12</v>
      </c>
    </row>
    <row r="5" spans="1:8" x14ac:dyDescent="0.25">
      <c r="A5" s="1">
        <v>240.94</v>
      </c>
      <c r="B5">
        <v>2.4300000000000002</v>
      </c>
      <c r="C5">
        <v>22.35</v>
      </c>
      <c r="D5">
        <v>1.1000000000000001</v>
      </c>
      <c r="E5">
        <v>443</v>
      </c>
      <c r="F5">
        <v>84.79</v>
      </c>
      <c r="G5">
        <v>99</v>
      </c>
      <c r="H5" t="s">
        <v>13</v>
      </c>
    </row>
    <row r="6" spans="1:8" x14ac:dyDescent="0.25">
      <c r="A6" s="1">
        <v>267.93</v>
      </c>
      <c r="B6">
        <v>2.76</v>
      </c>
      <c r="C6">
        <v>20.91</v>
      </c>
      <c r="D6">
        <v>1.1000000000000001</v>
      </c>
      <c r="E6">
        <v>464</v>
      </c>
      <c r="F6">
        <v>52.13</v>
      </c>
      <c r="G6">
        <v>97</v>
      </c>
      <c r="H6" t="s">
        <v>14</v>
      </c>
    </row>
    <row r="7" spans="1:8" x14ac:dyDescent="0.25">
      <c r="A7" s="1">
        <v>270.95</v>
      </c>
      <c r="B7">
        <v>2.08</v>
      </c>
      <c r="C7">
        <v>22.65</v>
      </c>
      <c r="D7">
        <v>1.1000000000000001</v>
      </c>
      <c r="E7">
        <v>574</v>
      </c>
      <c r="F7">
        <v>42.68</v>
      </c>
      <c r="G7">
        <v>130</v>
      </c>
      <c r="H7" t="s">
        <v>15</v>
      </c>
    </row>
    <row r="8" spans="1:8" x14ac:dyDescent="0.25">
      <c r="A8" s="1">
        <v>256.52999999999997</v>
      </c>
      <c r="B8">
        <v>2.85</v>
      </c>
      <c r="C8">
        <v>19.350000000000001</v>
      </c>
      <c r="D8">
        <v>1.1000000000000001</v>
      </c>
      <c r="E8">
        <v>465</v>
      </c>
      <c r="F8">
        <v>55.62</v>
      </c>
      <c r="G8">
        <v>90</v>
      </c>
      <c r="H8" t="s">
        <v>16</v>
      </c>
    </row>
    <row r="9" spans="1:8" x14ac:dyDescent="0.25">
      <c r="A9" s="1" t="e">
        <f>SUBTOTAL(109,#REF!)</f>
        <v>#REF!</v>
      </c>
      <c r="F9" t="e">
        <f>SUBTOTAL(101,#REF!)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30"/>
  <sheetViews>
    <sheetView workbookViewId="0">
      <selection activeCell="M13" sqref="M13"/>
    </sheetView>
  </sheetViews>
  <sheetFormatPr defaultRowHeight="15" outlineLevelRow="2" x14ac:dyDescent="0.25"/>
  <cols>
    <col min="1" max="1" width="8" style="153" bestFit="1" customWidth="1"/>
    <col min="2" max="2" width="13.7109375" style="153" bestFit="1" customWidth="1"/>
    <col min="3" max="3" width="6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96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s="96" t="s">
        <v>9</v>
      </c>
    </row>
    <row r="2" spans="1:8" outlineLevel="2" x14ac:dyDescent="0.25">
      <c r="A2">
        <v>543.52</v>
      </c>
      <c r="B2">
        <v>3.05</v>
      </c>
      <c r="C2">
        <v>18.559999999999999</v>
      </c>
      <c r="D2">
        <v>1.2</v>
      </c>
      <c r="E2">
        <v>959</v>
      </c>
      <c r="F2">
        <v>94.39</v>
      </c>
      <c r="G2">
        <v>178</v>
      </c>
      <c r="H2" s="96" t="s">
        <v>17</v>
      </c>
    </row>
    <row r="3" spans="1:8" outlineLevel="2" x14ac:dyDescent="0.25">
      <c r="A3">
        <v>525.48</v>
      </c>
      <c r="B3">
        <v>2.94</v>
      </c>
      <c r="C3">
        <v>21.18</v>
      </c>
      <c r="D3">
        <v>1.1000000000000001</v>
      </c>
      <c r="E3">
        <v>845</v>
      </c>
      <c r="F3">
        <v>93.89</v>
      </c>
      <c r="G3">
        <v>179</v>
      </c>
      <c r="H3" s="96" t="s">
        <v>18</v>
      </c>
    </row>
    <row r="4" spans="1:8" outlineLevel="2" x14ac:dyDescent="0.25">
      <c r="A4">
        <v>548.12</v>
      </c>
      <c r="B4">
        <v>3.08</v>
      </c>
      <c r="C4">
        <v>19.239999999999998</v>
      </c>
      <c r="D4">
        <v>1.2</v>
      </c>
      <c r="E4">
        <v>925</v>
      </c>
      <c r="F4">
        <v>93.72</v>
      </c>
      <c r="G4">
        <v>178</v>
      </c>
      <c r="H4" s="96" t="s">
        <v>19</v>
      </c>
    </row>
    <row r="5" spans="1:8" outlineLevel="2" x14ac:dyDescent="0.25">
      <c r="A5">
        <v>246.56</v>
      </c>
      <c r="B5">
        <v>2.33</v>
      </c>
      <c r="C5">
        <v>19.45</v>
      </c>
      <c r="D5">
        <v>1.2</v>
      </c>
      <c r="E5">
        <v>545</v>
      </c>
      <c r="F5">
        <v>55.22</v>
      </c>
      <c r="G5">
        <v>106</v>
      </c>
      <c r="H5" s="96" t="s">
        <v>20</v>
      </c>
    </row>
    <row r="6" spans="1:8" outlineLevel="2" x14ac:dyDescent="0.25">
      <c r="A6">
        <v>256.04000000000002</v>
      </c>
      <c r="B6">
        <v>2.23</v>
      </c>
      <c r="C6">
        <v>16.29</v>
      </c>
      <c r="D6">
        <v>1.3</v>
      </c>
      <c r="E6">
        <v>706</v>
      </c>
      <c r="F6">
        <v>44.46</v>
      </c>
      <c r="G6">
        <v>115</v>
      </c>
      <c r="H6" s="96" t="s">
        <v>21</v>
      </c>
    </row>
    <row r="7" spans="1:8" outlineLevel="2" x14ac:dyDescent="0.25">
      <c r="A7">
        <v>254.81</v>
      </c>
      <c r="B7">
        <v>2.34</v>
      </c>
      <c r="C7">
        <v>17.170000000000002</v>
      </c>
      <c r="D7">
        <v>1.2</v>
      </c>
      <c r="E7">
        <v>635</v>
      </c>
      <c r="F7">
        <v>42.76</v>
      </c>
      <c r="G7">
        <v>109</v>
      </c>
      <c r="H7" s="96" t="s">
        <v>22</v>
      </c>
    </row>
    <row r="8" spans="1:8" outlineLevel="2" x14ac:dyDescent="0.25">
      <c r="A8">
        <v>258.06</v>
      </c>
      <c r="B8">
        <v>2.39</v>
      </c>
      <c r="C8">
        <v>17.73</v>
      </c>
      <c r="D8">
        <v>1.2</v>
      </c>
      <c r="E8">
        <v>609</v>
      </c>
      <c r="F8">
        <v>41.81</v>
      </c>
      <c r="G8">
        <v>108</v>
      </c>
      <c r="H8" s="96" t="s">
        <v>23</v>
      </c>
    </row>
    <row r="9" spans="1:8" x14ac:dyDescent="0.25">
      <c r="A9">
        <v>214.14</v>
      </c>
      <c r="B9">
        <v>2.35</v>
      </c>
      <c r="C9">
        <v>16.46</v>
      </c>
      <c r="D9">
        <v>1.2</v>
      </c>
      <c r="E9">
        <v>553</v>
      </c>
      <c r="F9">
        <v>42.02</v>
      </c>
      <c r="G9">
        <v>91</v>
      </c>
      <c r="H9" s="96" t="s">
        <v>24</v>
      </c>
    </row>
    <row r="10" spans="1:8" x14ac:dyDescent="0.25">
      <c r="A10">
        <v>203.51</v>
      </c>
      <c r="B10">
        <v>2.91</v>
      </c>
      <c r="C10">
        <v>17.72</v>
      </c>
      <c r="D10">
        <v>1.2</v>
      </c>
      <c r="E10">
        <v>395</v>
      </c>
      <c r="F10">
        <v>49.01</v>
      </c>
      <c r="G10">
        <v>70</v>
      </c>
      <c r="H10" s="96" t="s">
        <v>25</v>
      </c>
    </row>
    <row r="11" spans="1:8" x14ac:dyDescent="0.25">
      <c r="A11">
        <v>220.67</v>
      </c>
      <c r="B11">
        <v>2.35</v>
      </c>
      <c r="C11">
        <v>17.149999999999999</v>
      </c>
      <c r="D11">
        <v>1.2</v>
      </c>
      <c r="E11">
        <v>548</v>
      </c>
      <c r="F11">
        <v>62.13</v>
      </c>
      <c r="G11">
        <v>94</v>
      </c>
      <c r="H11" s="96" t="s">
        <v>26</v>
      </c>
    </row>
    <row r="12" spans="1:8" x14ac:dyDescent="0.25">
      <c r="A12">
        <v>290.08</v>
      </c>
      <c r="B12">
        <v>2.46</v>
      </c>
      <c r="C12">
        <v>19.670000000000002</v>
      </c>
      <c r="D12">
        <v>1.3</v>
      </c>
      <c r="E12">
        <v>600</v>
      </c>
      <c r="F12">
        <v>38.049999999999997</v>
      </c>
      <c r="G12">
        <v>118</v>
      </c>
      <c r="H12" s="96" t="s">
        <v>27</v>
      </c>
    </row>
    <row r="13" spans="1:8" x14ac:dyDescent="0.25">
      <c r="A13">
        <v>226.09</v>
      </c>
      <c r="B13">
        <v>2.2400000000000002</v>
      </c>
      <c r="C13">
        <v>15.05</v>
      </c>
      <c r="D13">
        <v>1.2</v>
      </c>
      <c r="E13">
        <v>671</v>
      </c>
      <c r="F13">
        <v>42.58</v>
      </c>
      <c r="G13">
        <v>101</v>
      </c>
      <c r="H13" s="96" t="s">
        <v>28</v>
      </c>
    </row>
    <row r="14" spans="1:8" x14ac:dyDescent="0.25">
      <c r="A14">
        <v>230.29</v>
      </c>
      <c r="B14">
        <v>2.04</v>
      </c>
      <c r="C14">
        <v>18.37</v>
      </c>
      <c r="D14">
        <v>1.2</v>
      </c>
      <c r="E14">
        <v>615</v>
      </c>
      <c r="F14">
        <v>47.55</v>
      </c>
      <c r="G14">
        <v>113</v>
      </c>
      <c r="H14" s="96" t="s">
        <v>29</v>
      </c>
    </row>
    <row r="15" spans="1:8" x14ac:dyDescent="0.25">
      <c r="A15">
        <v>229.3</v>
      </c>
      <c r="B15">
        <v>3.02</v>
      </c>
      <c r="C15">
        <v>16.559999999999999</v>
      </c>
      <c r="D15">
        <v>1.2</v>
      </c>
      <c r="E15">
        <v>459</v>
      </c>
      <c r="F15">
        <v>45.72</v>
      </c>
      <c r="G15">
        <v>76</v>
      </c>
      <c r="H15" s="96" t="s">
        <v>30</v>
      </c>
    </row>
    <row r="16" spans="1:8" x14ac:dyDescent="0.25">
      <c r="A16">
        <v>236.84</v>
      </c>
      <c r="B16">
        <v>2.4700000000000002</v>
      </c>
      <c r="C16">
        <v>17.579999999999998</v>
      </c>
      <c r="D16">
        <v>1.2</v>
      </c>
      <c r="E16">
        <v>546</v>
      </c>
      <c r="F16">
        <v>46.95</v>
      </c>
      <c r="G16">
        <v>96</v>
      </c>
      <c r="H16" s="96" t="s">
        <v>31</v>
      </c>
    </row>
    <row r="17" spans="1:8" x14ac:dyDescent="0.25">
      <c r="A17">
        <v>207.75</v>
      </c>
      <c r="B17">
        <v>2.97</v>
      </c>
      <c r="C17">
        <v>16.02</v>
      </c>
      <c r="D17">
        <v>1.2</v>
      </c>
      <c r="E17">
        <v>437</v>
      </c>
      <c r="F17">
        <v>53.42</v>
      </c>
      <c r="G17">
        <v>70</v>
      </c>
      <c r="H17" s="96" t="s">
        <v>32</v>
      </c>
    </row>
    <row r="18" spans="1:8" x14ac:dyDescent="0.25">
      <c r="A18">
        <v>204.06</v>
      </c>
      <c r="B18">
        <v>2.2200000000000002</v>
      </c>
      <c r="C18">
        <v>17.690000000000001</v>
      </c>
      <c r="D18">
        <v>1.2</v>
      </c>
      <c r="E18">
        <v>520</v>
      </c>
      <c r="F18">
        <v>61.9</v>
      </c>
      <c r="G18">
        <v>92</v>
      </c>
      <c r="H18" s="96" t="s">
        <v>33</v>
      </c>
    </row>
    <row r="19" spans="1:8" x14ac:dyDescent="0.25">
      <c r="A19">
        <v>207.22</v>
      </c>
      <c r="B19">
        <v>2.44</v>
      </c>
      <c r="C19">
        <v>18.809999999999999</v>
      </c>
      <c r="D19">
        <v>1.2</v>
      </c>
      <c r="E19">
        <v>452</v>
      </c>
      <c r="F19">
        <v>44.1</v>
      </c>
      <c r="G19">
        <v>85</v>
      </c>
      <c r="H19" s="96" t="s">
        <v>34</v>
      </c>
    </row>
    <row r="20" spans="1:8" x14ac:dyDescent="0.25">
      <c r="A20">
        <v>250.03</v>
      </c>
      <c r="B20">
        <v>2.0699999999999998</v>
      </c>
      <c r="C20">
        <v>22.37</v>
      </c>
      <c r="D20">
        <v>1.2</v>
      </c>
      <c r="E20">
        <v>541</v>
      </c>
      <c r="F20">
        <v>45.89</v>
      </c>
      <c r="G20">
        <v>121</v>
      </c>
      <c r="H20" s="96" t="s">
        <v>35</v>
      </c>
    </row>
    <row r="21" spans="1:8" x14ac:dyDescent="0.25">
      <c r="A21">
        <v>243.72</v>
      </c>
      <c r="B21">
        <v>2.2799999999999998</v>
      </c>
      <c r="C21">
        <v>19.71</v>
      </c>
      <c r="D21">
        <v>1.2</v>
      </c>
      <c r="E21">
        <v>543</v>
      </c>
      <c r="F21">
        <v>45.44</v>
      </c>
      <c r="G21">
        <v>107</v>
      </c>
      <c r="H21" s="96" t="s">
        <v>36</v>
      </c>
    </row>
    <row r="22" spans="1:8" x14ac:dyDescent="0.25">
      <c r="A22">
        <v>287.45</v>
      </c>
      <c r="B22">
        <v>2.1800000000000002</v>
      </c>
      <c r="C22">
        <v>24.95</v>
      </c>
      <c r="D22">
        <v>1.2</v>
      </c>
      <c r="E22">
        <v>529</v>
      </c>
      <c r="F22">
        <v>53.38</v>
      </c>
      <c r="G22">
        <v>132</v>
      </c>
      <c r="H22" s="96" t="s">
        <v>37</v>
      </c>
    </row>
    <row r="23" spans="1:8" x14ac:dyDescent="0.25">
      <c r="A23">
        <v>222.39</v>
      </c>
      <c r="B23">
        <v>2.44</v>
      </c>
      <c r="C23">
        <v>21.98</v>
      </c>
      <c r="D23">
        <v>1.2</v>
      </c>
      <c r="E23">
        <v>414</v>
      </c>
      <c r="F23">
        <v>36.79</v>
      </c>
      <c r="G23">
        <v>91</v>
      </c>
      <c r="H23" s="96" t="s">
        <v>38</v>
      </c>
    </row>
    <row r="24" spans="1:8" x14ac:dyDescent="0.25">
      <c r="A24">
        <v>198.34</v>
      </c>
      <c r="B24">
        <v>2.68</v>
      </c>
      <c r="C24">
        <v>20.79</v>
      </c>
      <c r="D24">
        <v>1.2</v>
      </c>
      <c r="E24">
        <v>356</v>
      </c>
      <c r="F24">
        <v>42.74</v>
      </c>
      <c r="G24">
        <v>74</v>
      </c>
      <c r="H24" s="96" t="s">
        <v>39</v>
      </c>
    </row>
    <row r="25" spans="1:8" x14ac:dyDescent="0.25">
      <c r="A25">
        <v>206.37</v>
      </c>
      <c r="B25">
        <v>2.5499999999999998</v>
      </c>
      <c r="C25">
        <v>18.239999999999998</v>
      </c>
      <c r="D25">
        <v>1.2</v>
      </c>
      <c r="E25">
        <v>444</v>
      </c>
      <c r="F25">
        <v>49.33</v>
      </c>
      <c r="G25">
        <v>81</v>
      </c>
      <c r="H25" s="96" t="s">
        <v>40</v>
      </c>
    </row>
    <row r="26" spans="1:8" x14ac:dyDescent="0.25">
      <c r="A26">
        <v>257.86</v>
      </c>
      <c r="B26">
        <v>2.2400000000000002</v>
      </c>
      <c r="C26">
        <v>18.61</v>
      </c>
      <c r="D26">
        <v>1.1000000000000001</v>
      </c>
      <c r="E26">
        <v>618</v>
      </c>
      <c r="F26">
        <v>47.5</v>
      </c>
      <c r="G26">
        <v>115</v>
      </c>
      <c r="H26" s="96" t="s">
        <v>41</v>
      </c>
    </row>
    <row r="27" spans="1:8" x14ac:dyDescent="0.25">
      <c r="A27">
        <v>282.58</v>
      </c>
      <c r="B27">
        <v>2.2799999999999998</v>
      </c>
      <c r="C27">
        <v>23.98</v>
      </c>
      <c r="D27">
        <v>1.2</v>
      </c>
      <c r="E27">
        <v>517</v>
      </c>
      <c r="F27">
        <v>41</v>
      </c>
      <c r="G27">
        <v>124</v>
      </c>
      <c r="H27" s="96" t="s">
        <v>42</v>
      </c>
    </row>
    <row r="28" spans="1:8" x14ac:dyDescent="0.25">
      <c r="A28">
        <v>244.98</v>
      </c>
      <c r="B28">
        <v>2.17</v>
      </c>
      <c r="C28">
        <v>23.54</v>
      </c>
      <c r="D28">
        <v>1.1000000000000001</v>
      </c>
      <c r="E28">
        <v>480</v>
      </c>
      <c r="F28">
        <v>50.58</v>
      </c>
      <c r="G28">
        <v>113</v>
      </c>
      <c r="H28" s="96" t="s">
        <v>43</v>
      </c>
    </row>
    <row r="29" spans="1:8" x14ac:dyDescent="0.25">
      <c r="A29">
        <v>195.91</v>
      </c>
      <c r="B29">
        <v>2.02</v>
      </c>
      <c r="C29">
        <v>18.760000000000002</v>
      </c>
      <c r="D29">
        <v>1.3</v>
      </c>
      <c r="E29">
        <v>517</v>
      </c>
      <c r="F29">
        <v>59.52</v>
      </c>
      <c r="G29">
        <v>97</v>
      </c>
      <c r="H29" s="96" t="s">
        <v>44</v>
      </c>
    </row>
    <row r="30" spans="1:8" x14ac:dyDescent="0.25">
      <c r="A30" t="e">
        <f>SUBTOTAL(109,#REF!)</f>
        <v>#REF!</v>
      </c>
      <c r="F30" t="e">
        <f>SUBTOTAL(101,#REF!)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9"/>
  <sheetViews>
    <sheetView workbookViewId="0">
      <selection sqref="A1:H8"/>
    </sheetView>
  </sheetViews>
  <sheetFormatPr defaultRowHeight="15" x14ac:dyDescent="0.25"/>
  <cols>
    <col min="1" max="1" width="7.140625" style="153" bestFit="1" customWidth="1"/>
    <col min="2" max="2" width="13.7109375" style="153" bestFit="1" customWidth="1"/>
    <col min="3" max="3" width="6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153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</row>
    <row r="2" spans="1:8" x14ac:dyDescent="0.25">
      <c r="A2">
        <v>171.82</v>
      </c>
      <c r="B2">
        <v>4.41</v>
      </c>
      <c r="C2">
        <v>18.48</v>
      </c>
      <c r="D2">
        <v>1.7</v>
      </c>
      <c r="E2">
        <v>211</v>
      </c>
      <c r="F2">
        <v>95.91</v>
      </c>
      <c r="G2">
        <v>39</v>
      </c>
      <c r="H2" t="s">
        <v>10</v>
      </c>
    </row>
    <row r="3" spans="1:8" x14ac:dyDescent="0.25">
      <c r="A3">
        <v>116.31</v>
      </c>
      <c r="B3">
        <v>4.47</v>
      </c>
      <c r="C3">
        <v>17.93</v>
      </c>
      <c r="D3">
        <v>1.7</v>
      </c>
      <c r="E3">
        <v>145</v>
      </c>
      <c r="F3">
        <v>94.16</v>
      </c>
      <c r="G3">
        <v>26</v>
      </c>
      <c r="H3" t="s">
        <v>14</v>
      </c>
    </row>
    <row r="4" spans="1:8" x14ac:dyDescent="0.25">
      <c r="A4">
        <v>98.12</v>
      </c>
      <c r="B4">
        <v>3.5</v>
      </c>
      <c r="C4">
        <v>26.42</v>
      </c>
      <c r="D4">
        <v>1.7</v>
      </c>
      <c r="E4">
        <v>106</v>
      </c>
      <c r="F4">
        <v>96.36</v>
      </c>
      <c r="G4">
        <v>28</v>
      </c>
      <c r="H4" t="s">
        <v>12</v>
      </c>
    </row>
    <row r="5" spans="1:8" x14ac:dyDescent="0.25">
      <c r="A5">
        <v>180.71</v>
      </c>
      <c r="B5">
        <v>4.5199999999999996</v>
      </c>
      <c r="C5">
        <v>15.69</v>
      </c>
      <c r="D5">
        <v>1.7</v>
      </c>
      <c r="E5">
        <v>255</v>
      </c>
      <c r="F5">
        <v>95.86</v>
      </c>
      <c r="G5">
        <v>40</v>
      </c>
      <c r="H5" t="s">
        <v>16</v>
      </c>
    </row>
    <row r="6" spans="1:8" x14ac:dyDescent="0.25">
      <c r="A6">
        <v>106.86</v>
      </c>
      <c r="B6">
        <v>3.45</v>
      </c>
      <c r="C6">
        <v>20.95</v>
      </c>
      <c r="D6">
        <v>1.9</v>
      </c>
      <c r="E6">
        <v>148</v>
      </c>
      <c r="F6">
        <v>96</v>
      </c>
      <c r="G6">
        <v>31</v>
      </c>
      <c r="H6" t="s">
        <v>13</v>
      </c>
    </row>
    <row r="7" spans="1:8" x14ac:dyDescent="0.25">
      <c r="A7">
        <v>188.39</v>
      </c>
      <c r="B7">
        <v>4.0999999999999996</v>
      </c>
      <c r="C7">
        <v>18.18</v>
      </c>
      <c r="D7">
        <v>1.6</v>
      </c>
      <c r="E7">
        <v>253</v>
      </c>
      <c r="F7">
        <v>95.83</v>
      </c>
      <c r="G7">
        <v>46</v>
      </c>
      <c r="H7" t="s">
        <v>15</v>
      </c>
    </row>
    <row r="8" spans="1:8" x14ac:dyDescent="0.25">
      <c r="A8">
        <v>103.56</v>
      </c>
      <c r="B8">
        <v>3.57</v>
      </c>
      <c r="C8">
        <v>14.15</v>
      </c>
      <c r="D8">
        <v>1.8</v>
      </c>
      <c r="E8">
        <v>205</v>
      </c>
      <c r="F8">
        <v>94.47</v>
      </c>
      <c r="G8">
        <v>29</v>
      </c>
      <c r="H8" t="s">
        <v>11</v>
      </c>
    </row>
    <row r="9" spans="1:8" x14ac:dyDescent="0.25">
      <c r="A9" t="e">
        <f>SUBTOTAL(109,#REF!)</f>
        <v>#REF!</v>
      </c>
      <c r="F9" t="e">
        <f>SUBTOTAL(101,#REF!)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30"/>
  <sheetViews>
    <sheetView workbookViewId="0">
      <selection activeCell="J26" sqref="J26"/>
    </sheetView>
  </sheetViews>
  <sheetFormatPr defaultRowHeight="15" x14ac:dyDescent="0.25"/>
  <cols>
    <col min="1" max="1" width="8" style="153" bestFit="1" customWidth="1"/>
    <col min="2" max="2" width="13.7109375" style="153" bestFit="1" customWidth="1"/>
    <col min="3" max="3" width="6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153" customWidth="1"/>
    <col min="9" max="9" width="7.42578125" style="153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</row>
    <row r="2" spans="1:8" x14ac:dyDescent="0.25">
      <c r="A2">
        <v>132.22</v>
      </c>
      <c r="B2">
        <v>4.13</v>
      </c>
      <c r="C2">
        <v>16.079999999999998</v>
      </c>
      <c r="D2">
        <v>1.5</v>
      </c>
      <c r="E2">
        <v>199</v>
      </c>
      <c r="F2">
        <v>98.03</v>
      </c>
      <c r="G2">
        <v>32</v>
      </c>
      <c r="H2" t="s">
        <v>18</v>
      </c>
    </row>
    <row r="3" spans="1:8" x14ac:dyDescent="0.25">
      <c r="A3">
        <v>219.77</v>
      </c>
      <c r="B3">
        <v>4</v>
      </c>
      <c r="C3">
        <v>16.37</v>
      </c>
      <c r="D3">
        <v>1.5</v>
      </c>
      <c r="E3">
        <v>336</v>
      </c>
      <c r="F3">
        <v>97.67</v>
      </c>
      <c r="G3">
        <v>55</v>
      </c>
      <c r="H3" t="s">
        <v>20</v>
      </c>
    </row>
    <row r="4" spans="1:8" x14ac:dyDescent="0.25">
      <c r="A4">
        <v>265.75</v>
      </c>
      <c r="B4">
        <v>4.43</v>
      </c>
      <c r="C4">
        <v>17.29</v>
      </c>
      <c r="D4">
        <v>1.5</v>
      </c>
      <c r="E4">
        <v>347</v>
      </c>
      <c r="F4">
        <v>96.66</v>
      </c>
      <c r="G4">
        <v>60</v>
      </c>
      <c r="H4" t="s">
        <v>22</v>
      </c>
    </row>
    <row r="5" spans="1:8" x14ac:dyDescent="0.25">
      <c r="A5">
        <v>343.05</v>
      </c>
      <c r="B5">
        <v>4.18</v>
      </c>
      <c r="C5">
        <v>23.5</v>
      </c>
      <c r="D5">
        <v>1.5</v>
      </c>
      <c r="E5">
        <v>349</v>
      </c>
      <c r="F5">
        <v>95.88</v>
      </c>
      <c r="G5">
        <v>82</v>
      </c>
      <c r="H5" t="s">
        <v>28</v>
      </c>
    </row>
    <row r="6" spans="1:8" x14ac:dyDescent="0.25">
      <c r="A6">
        <v>132.72</v>
      </c>
      <c r="B6">
        <v>3.49</v>
      </c>
      <c r="C6">
        <v>14.18</v>
      </c>
      <c r="D6">
        <v>1.5</v>
      </c>
      <c r="E6">
        <v>268</v>
      </c>
      <c r="F6">
        <v>94.74</v>
      </c>
      <c r="G6">
        <v>38</v>
      </c>
      <c r="H6" t="s">
        <v>29</v>
      </c>
    </row>
    <row r="7" spans="1:8" x14ac:dyDescent="0.25">
      <c r="A7">
        <v>84.62</v>
      </c>
      <c r="B7">
        <v>3.25</v>
      </c>
      <c r="C7">
        <v>16.559999999999999</v>
      </c>
      <c r="D7">
        <v>1.5</v>
      </c>
      <c r="E7">
        <v>157</v>
      </c>
      <c r="F7">
        <v>94.58</v>
      </c>
      <c r="G7">
        <v>26</v>
      </c>
      <c r="H7" t="s">
        <v>30</v>
      </c>
    </row>
    <row r="8" spans="1:8" x14ac:dyDescent="0.25">
      <c r="A8">
        <v>224.8</v>
      </c>
      <c r="B8">
        <v>4.09</v>
      </c>
      <c r="C8">
        <v>22.09</v>
      </c>
      <c r="D8">
        <v>1.5</v>
      </c>
      <c r="E8">
        <v>249</v>
      </c>
      <c r="F8">
        <v>96.51</v>
      </c>
      <c r="G8">
        <v>55</v>
      </c>
      <c r="H8" t="s">
        <v>43</v>
      </c>
    </row>
    <row r="9" spans="1:8" x14ac:dyDescent="0.25">
      <c r="A9">
        <v>170.38</v>
      </c>
      <c r="B9">
        <v>3.87</v>
      </c>
      <c r="C9">
        <v>20.56</v>
      </c>
      <c r="D9">
        <v>1.5</v>
      </c>
      <c r="E9">
        <v>214</v>
      </c>
      <c r="F9">
        <v>91.04</v>
      </c>
      <c r="G9">
        <v>44</v>
      </c>
      <c r="H9" t="s">
        <v>44</v>
      </c>
    </row>
    <row r="10" spans="1:8" x14ac:dyDescent="0.25">
      <c r="A10">
        <v>181.04</v>
      </c>
      <c r="B10">
        <v>5.03</v>
      </c>
      <c r="C10">
        <v>17.14</v>
      </c>
      <c r="D10">
        <v>1.7</v>
      </c>
      <c r="E10">
        <v>210</v>
      </c>
      <c r="F10">
        <v>93.75</v>
      </c>
      <c r="G10">
        <v>36</v>
      </c>
      <c r="H10" t="s">
        <v>33</v>
      </c>
    </row>
    <row r="11" spans="1:8" x14ac:dyDescent="0.25">
      <c r="A11">
        <v>199.2</v>
      </c>
      <c r="B11">
        <v>4.24</v>
      </c>
      <c r="C11">
        <v>17.670000000000002</v>
      </c>
      <c r="D11">
        <v>1.7</v>
      </c>
      <c r="E11">
        <v>266</v>
      </c>
      <c r="F11">
        <v>93.66</v>
      </c>
      <c r="G11">
        <v>47</v>
      </c>
      <c r="H11" t="s">
        <v>37</v>
      </c>
    </row>
    <row r="12" spans="1:8" x14ac:dyDescent="0.25">
      <c r="A12">
        <v>182.57</v>
      </c>
      <c r="B12">
        <v>3.97</v>
      </c>
      <c r="C12">
        <v>17.489999999999998</v>
      </c>
      <c r="D12">
        <v>1.7</v>
      </c>
      <c r="E12">
        <v>263</v>
      </c>
      <c r="F12">
        <v>94.95</v>
      </c>
      <c r="G12">
        <v>46</v>
      </c>
      <c r="H12" t="s">
        <v>19</v>
      </c>
    </row>
    <row r="13" spans="1:8" x14ac:dyDescent="0.25">
      <c r="A13">
        <v>140.58000000000001</v>
      </c>
      <c r="B13">
        <v>3.35</v>
      </c>
      <c r="C13">
        <v>18.260000000000002</v>
      </c>
      <c r="D13">
        <v>1.7</v>
      </c>
      <c r="E13">
        <v>230</v>
      </c>
      <c r="F13">
        <v>97.46</v>
      </c>
      <c r="G13">
        <v>42</v>
      </c>
      <c r="H13" t="s">
        <v>32</v>
      </c>
    </row>
    <row r="14" spans="1:8" x14ac:dyDescent="0.25">
      <c r="A14">
        <v>392.95</v>
      </c>
      <c r="B14">
        <v>4.97</v>
      </c>
      <c r="C14">
        <v>22.13</v>
      </c>
      <c r="D14">
        <v>1.7</v>
      </c>
      <c r="E14">
        <v>357</v>
      </c>
      <c r="F14">
        <v>96.75</v>
      </c>
      <c r="G14">
        <v>79</v>
      </c>
      <c r="H14" t="s">
        <v>35</v>
      </c>
    </row>
    <row r="15" spans="1:8" x14ac:dyDescent="0.25">
      <c r="A15">
        <v>208.45</v>
      </c>
      <c r="B15">
        <v>4.53</v>
      </c>
      <c r="C15">
        <v>18.78</v>
      </c>
      <c r="D15">
        <v>1.4</v>
      </c>
      <c r="E15">
        <v>245</v>
      </c>
      <c r="F15">
        <v>97.22</v>
      </c>
      <c r="G15">
        <v>46</v>
      </c>
      <c r="H15" t="s">
        <v>17</v>
      </c>
    </row>
    <row r="16" spans="1:8" x14ac:dyDescent="0.25">
      <c r="A16">
        <v>294.70999999999998</v>
      </c>
      <c r="B16">
        <v>4.2699999999999996</v>
      </c>
      <c r="C16">
        <v>20.059999999999999</v>
      </c>
      <c r="D16">
        <v>1.6</v>
      </c>
      <c r="E16">
        <v>344</v>
      </c>
      <c r="F16">
        <v>95.56</v>
      </c>
      <c r="G16">
        <v>69</v>
      </c>
      <c r="H16" t="s">
        <v>34</v>
      </c>
    </row>
    <row r="17" spans="1:8" x14ac:dyDescent="0.25">
      <c r="A17">
        <v>214.72</v>
      </c>
      <c r="B17">
        <v>4.38</v>
      </c>
      <c r="C17">
        <v>16.12</v>
      </c>
      <c r="D17">
        <v>1.6</v>
      </c>
      <c r="E17">
        <v>304</v>
      </c>
      <c r="F17">
        <v>94.12</v>
      </c>
      <c r="G17">
        <v>49</v>
      </c>
      <c r="H17" t="s">
        <v>36</v>
      </c>
    </row>
    <row r="18" spans="1:8" x14ac:dyDescent="0.25">
      <c r="A18">
        <v>192.65</v>
      </c>
      <c r="B18">
        <v>4.38</v>
      </c>
      <c r="C18">
        <v>21.36</v>
      </c>
      <c r="D18">
        <v>1.6</v>
      </c>
      <c r="E18">
        <v>206</v>
      </c>
      <c r="F18">
        <v>96.71</v>
      </c>
      <c r="G18">
        <v>44</v>
      </c>
      <c r="H18" t="s">
        <v>40</v>
      </c>
    </row>
    <row r="19" spans="1:8" x14ac:dyDescent="0.25">
      <c r="A19">
        <v>273.7</v>
      </c>
      <c r="B19">
        <v>4.6399999999999997</v>
      </c>
      <c r="C19">
        <v>19.28</v>
      </c>
      <c r="D19">
        <v>1.6</v>
      </c>
      <c r="E19">
        <v>306</v>
      </c>
      <c r="F19">
        <v>93.58</v>
      </c>
      <c r="G19">
        <v>59</v>
      </c>
      <c r="H19" t="s">
        <v>41</v>
      </c>
    </row>
    <row r="20" spans="1:8" x14ac:dyDescent="0.25">
      <c r="A20">
        <v>153.32</v>
      </c>
      <c r="B20">
        <v>5.1100000000000003</v>
      </c>
      <c r="C20">
        <v>14.15</v>
      </c>
      <c r="D20">
        <v>1.6</v>
      </c>
      <c r="E20">
        <v>212</v>
      </c>
      <c r="F20">
        <v>95.07</v>
      </c>
      <c r="G20">
        <v>30</v>
      </c>
      <c r="H20" t="s">
        <v>31</v>
      </c>
    </row>
    <row r="21" spans="1:8" x14ac:dyDescent="0.25">
      <c r="A21">
        <v>151.49</v>
      </c>
      <c r="B21">
        <v>4.21</v>
      </c>
      <c r="C21">
        <v>17.559999999999999</v>
      </c>
      <c r="D21">
        <v>1.6</v>
      </c>
      <c r="E21">
        <v>205</v>
      </c>
      <c r="F21">
        <v>95.79</v>
      </c>
      <c r="G21">
        <v>36</v>
      </c>
      <c r="H21" t="s">
        <v>38</v>
      </c>
    </row>
    <row r="22" spans="1:8" x14ac:dyDescent="0.25">
      <c r="A22">
        <v>291.13</v>
      </c>
      <c r="B22">
        <v>4.62</v>
      </c>
      <c r="C22">
        <v>20.32</v>
      </c>
      <c r="D22">
        <v>1.6</v>
      </c>
      <c r="E22">
        <v>310</v>
      </c>
      <c r="F22">
        <v>96.05</v>
      </c>
      <c r="G22">
        <v>63</v>
      </c>
      <c r="H22" t="s">
        <v>27</v>
      </c>
    </row>
    <row r="23" spans="1:8" x14ac:dyDescent="0.25">
      <c r="A23">
        <v>198.86</v>
      </c>
      <c r="B23">
        <v>4.32</v>
      </c>
      <c r="C23">
        <v>17.690000000000001</v>
      </c>
      <c r="D23">
        <v>1.6</v>
      </c>
      <c r="E23">
        <v>260</v>
      </c>
      <c r="F23">
        <v>96.3</v>
      </c>
      <c r="G23">
        <v>46</v>
      </c>
      <c r="H23" t="s">
        <v>26</v>
      </c>
    </row>
    <row r="24" spans="1:8" x14ac:dyDescent="0.25">
      <c r="A24">
        <v>175.33</v>
      </c>
      <c r="B24">
        <v>4.08</v>
      </c>
      <c r="C24">
        <v>17.7</v>
      </c>
      <c r="D24">
        <v>1.6</v>
      </c>
      <c r="E24">
        <v>243</v>
      </c>
      <c r="F24">
        <v>98.38</v>
      </c>
      <c r="G24">
        <v>43</v>
      </c>
      <c r="H24" t="s">
        <v>24</v>
      </c>
    </row>
    <row r="25" spans="1:8" x14ac:dyDescent="0.25">
      <c r="A25">
        <v>245.57</v>
      </c>
      <c r="B25">
        <v>4.09</v>
      </c>
      <c r="C25">
        <v>18.690000000000001</v>
      </c>
      <c r="D25">
        <v>1.6</v>
      </c>
      <c r="E25">
        <v>321</v>
      </c>
      <c r="F25">
        <v>95.54</v>
      </c>
      <c r="G25">
        <v>60</v>
      </c>
      <c r="H25" t="s">
        <v>23</v>
      </c>
    </row>
    <row r="26" spans="1:8" x14ac:dyDescent="0.25">
      <c r="A26">
        <v>182.49</v>
      </c>
      <c r="B26">
        <v>3.8</v>
      </c>
      <c r="C26">
        <v>19.2</v>
      </c>
      <c r="D26">
        <v>1.6</v>
      </c>
      <c r="E26">
        <v>250</v>
      </c>
      <c r="F26">
        <v>97.66</v>
      </c>
      <c r="G26">
        <v>48</v>
      </c>
      <c r="H26" t="s">
        <v>25</v>
      </c>
    </row>
    <row r="27" spans="1:8" x14ac:dyDescent="0.25">
      <c r="A27">
        <v>278.22000000000003</v>
      </c>
      <c r="B27">
        <v>4.5599999999999996</v>
      </c>
      <c r="C27">
        <v>13.96</v>
      </c>
      <c r="D27">
        <v>1.3</v>
      </c>
      <c r="E27">
        <v>437</v>
      </c>
      <c r="F27">
        <v>97.98</v>
      </c>
      <c r="G27">
        <v>61</v>
      </c>
      <c r="H27" t="s">
        <v>21</v>
      </c>
    </row>
    <row r="28" spans="1:8" x14ac:dyDescent="0.25">
      <c r="A28">
        <v>157.4</v>
      </c>
      <c r="B28">
        <v>3.84</v>
      </c>
      <c r="C28">
        <v>18.98</v>
      </c>
      <c r="D28">
        <v>1.8</v>
      </c>
      <c r="E28">
        <v>216</v>
      </c>
      <c r="F28">
        <v>95.58</v>
      </c>
      <c r="G28">
        <v>41</v>
      </c>
      <c r="H28" t="s">
        <v>39</v>
      </c>
    </row>
    <row r="29" spans="1:8" x14ac:dyDescent="0.25">
      <c r="A29">
        <v>194.28</v>
      </c>
      <c r="B29">
        <v>4.05</v>
      </c>
      <c r="C29">
        <v>19.59</v>
      </c>
      <c r="D29">
        <v>1.8</v>
      </c>
      <c r="E29">
        <v>245</v>
      </c>
      <c r="F29">
        <v>97.22</v>
      </c>
      <c r="G29">
        <v>48</v>
      </c>
      <c r="H29" t="s">
        <v>42</v>
      </c>
    </row>
    <row r="30" spans="1:8" x14ac:dyDescent="0.25">
      <c r="A30" t="e">
        <f>SUBTOTAL(109,#REF!)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9"/>
  <sheetViews>
    <sheetView workbookViewId="0">
      <selection activeCell="A9" sqref="A9"/>
    </sheetView>
  </sheetViews>
  <sheetFormatPr defaultRowHeight="15" x14ac:dyDescent="0.25"/>
  <cols>
    <col min="1" max="1" width="8" style="153" bestFit="1" customWidth="1"/>
    <col min="2" max="2" width="13.7109375" style="153" bestFit="1" customWidth="1"/>
    <col min="3" max="3" width="5.85546875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153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</row>
    <row r="2" spans="1:8" x14ac:dyDescent="0.25">
      <c r="A2">
        <v>612.54</v>
      </c>
      <c r="B2">
        <v>1.27</v>
      </c>
      <c r="C2">
        <v>0.7</v>
      </c>
      <c r="D2">
        <v>1</v>
      </c>
      <c r="E2">
        <v>68698</v>
      </c>
      <c r="F2">
        <v>84.65</v>
      </c>
      <c r="G2">
        <v>481</v>
      </c>
      <c r="H2" t="s">
        <v>10</v>
      </c>
    </row>
    <row r="3" spans="1:8" x14ac:dyDescent="0.25">
      <c r="A3">
        <v>905.56</v>
      </c>
      <c r="B3">
        <v>0.77</v>
      </c>
      <c r="C3">
        <v>0.21</v>
      </c>
      <c r="D3">
        <v>1</v>
      </c>
      <c r="E3">
        <v>572929</v>
      </c>
      <c r="F3">
        <v>83.78</v>
      </c>
      <c r="G3">
        <v>1181</v>
      </c>
      <c r="H3" t="s">
        <v>16</v>
      </c>
    </row>
    <row r="4" spans="1:8" x14ac:dyDescent="0.25">
      <c r="A4">
        <v>825.82</v>
      </c>
      <c r="B4">
        <v>0.85</v>
      </c>
      <c r="C4">
        <v>0.14000000000000001</v>
      </c>
      <c r="D4">
        <v>1</v>
      </c>
      <c r="E4">
        <v>677591</v>
      </c>
      <c r="F4">
        <v>85.43</v>
      </c>
      <c r="G4">
        <v>971</v>
      </c>
      <c r="H4" t="s">
        <v>11</v>
      </c>
    </row>
    <row r="5" spans="1:8" x14ac:dyDescent="0.25">
      <c r="A5">
        <v>712.31</v>
      </c>
      <c r="B5">
        <v>0.82</v>
      </c>
      <c r="C5">
        <v>0.15</v>
      </c>
      <c r="D5">
        <v>1</v>
      </c>
      <c r="E5">
        <v>571690</v>
      </c>
      <c r="F5">
        <v>85.31</v>
      </c>
      <c r="G5">
        <v>867</v>
      </c>
      <c r="H5" t="s">
        <v>14</v>
      </c>
    </row>
    <row r="6" spans="1:8" x14ac:dyDescent="0.25">
      <c r="A6">
        <v>609.37</v>
      </c>
      <c r="B6">
        <v>0.72</v>
      </c>
      <c r="C6">
        <v>0.15</v>
      </c>
      <c r="D6">
        <v>1</v>
      </c>
      <c r="E6">
        <v>582838</v>
      </c>
      <c r="F6">
        <v>86.83</v>
      </c>
      <c r="G6">
        <v>851</v>
      </c>
      <c r="H6" t="s">
        <v>12</v>
      </c>
    </row>
    <row r="7" spans="1:8" x14ac:dyDescent="0.25">
      <c r="A7">
        <v>683.73</v>
      </c>
      <c r="B7">
        <v>0.74</v>
      </c>
      <c r="C7">
        <v>0.15</v>
      </c>
      <c r="D7">
        <v>1</v>
      </c>
      <c r="E7">
        <v>613277</v>
      </c>
      <c r="F7">
        <v>88.18</v>
      </c>
      <c r="G7">
        <v>922</v>
      </c>
      <c r="H7" t="s">
        <v>13</v>
      </c>
    </row>
    <row r="8" spans="1:8" x14ac:dyDescent="0.25">
      <c r="A8">
        <v>1148.06</v>
      </c>
      <c r="B8">
        <v>0.52</v>
      </c>
      <c r="C8">
        <v>0.28000000000000003</v>
      </c>
      <c r="D8">
        <v>1</v>
      </c>
      <c r="E8">
        <v>773837</v>
      </c>
      <c r="F8">
        <v>85.61</v>
      </c>
      <c r="G8">
        <v>2203</v>
      </c>
      <c r="H8" t="s">
        <v>15</v>
      </c>
    </row>
    <row r="9" spans="1:8" x14ac:dyDescent="0.25">
      <c r="A9" t="e">
        <f>SUBTOTAL(109,#REF!)</f>
        <v>#REF!</v>
      </c>
      <c r="F9" t="e">
        <f>SUBTOTAL(101,#REF!)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30"/>
  <sheetViews>
    <sheetView workbookViewId="0">
      <selection activeCell="F33" sqref="F33"/>
    </sheetView>
  </sheetViews>
  <sheetFormatPr defaultRowHeight="15" x14ac:dyDescent="0.25"/>
  <cols>
    <col min="1" max="1" width="8" style="153" bestFit="1" customWidth="1"/>
    <col min="2" max="2" width="13.7109375" style="153" bestFit="1" customWidth="1"/>
    <col min="3" max="3" width="5.85546875" style="153" bestFit="1" customWidth="1"/>
    <col min="4" max="4" width="18" style="153" bestFit="1" customWidth="1"/>
    <col min="5" max="5" width="14" style="153" bestFit="1" customWidth="1"/>
    <col min="6" max="6" width="24.42578125" style="153" bestFit="1" customWidth="1"/>
    <col min="7" max="7" width="8.28515625" style="153" bestFit="1" customWidth="1"/>
    <col min="8" max="8" width="10.42578125" style="153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9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G2">
        <v>0</v>
      </c>
      <c r="H2" t="s">
        <v>17</v>
      </c>
    </row>
    <row r="3" spans="1:8" x14ac:dyDescent="0.25">
      <c r="A3">
        <v>0</v>
      </c>
      <c r="B3">
        <v>0</v>
      </c>
      <c r="C3">
        <v>0</v>
      </c>
      <c r="D3">
        <v>0</v>
      </c>
      <c r="E3">
        <v>0</v>
      </c>
      <c r="G3">
        <v>0</v>
      </c>
      <c r="H3" t="s">
        <v>19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 t="s">
        <v>18</v>
      </c>
    </row>
    <row r="5" spans="1:8" x14ac:dyDescent="0.25">
      <c r="A5">
        <v>630.78</v>
      </c>
      <c r="B5">
        <v>1.02</v>
      </c>
      <c r="C5">
        <v>0.69</v>
      </c>
      <c r="D5">
        <v>1</v>
      </c>
      <c r="E5">
        <v>89844</v>
      </c>
      <c r="F5">
        <v>84.11</v>
      </c>
      <c r="G5">
        <v>616</v>
      </c>
      <c r="H5" t="s">
        <v>41</v>
      </c>
    </row>
    <row r="6" spans="1:8" x14ac:dyDescent="0.25">
      <c r="A6">
        <v>656.83</v>
      </c>
      <c r="B6">
        <v>1.31</v>
      </c>
      <c r="C6">
        <v>0.63</v>
      </c>
      <c r="D6">
        <v>1</v>
      </c>
      <c r="E6">
        <v>79007</v>
      </c>
      <c r="F6">
        <v>84.42</v>
      </c>
      <c r="G6">
        <v>500</v>
      </c>
      <c r="H6" t="s">
        <v>23</v>
      </c>
    </row>
    <row r="7" spans="1:8" x14ac:dyDescent="0.25">
      <c r="A7">
        <v>461.96</v>
      </c>
      <c r="B7">
        <v>0.77</v>
      </c>
      <c r="C7">
        <v>0.63</v>
      </c>
      <c r="D7">
        <v>1</v>
      </c>
      <c r="E7">
        <v>95477</v>
      </c>
      <c r="F7">
        <v>86.01</v>
      </c>
      <c r="G7">
        <v>603</v>
      </c>
      <c r="H7" t="s">
        <v>29</v>
      </c>
    </row>
    <row r="8" spans="1:8" x14ac:dyDescent="0.25">
      <c r="A8">
        <v>525.36</v>
      </c>
      <c r="B8">
        <v>0.99</v>
      </c>
      <c r="C8">
        <v>0.88</v>
      </c>
      <c r="D8">
        <v>1</v>
      </c>
      <c r="E8">
        <v>60453</v>
      </c>
      <c r="F8">
        <v>83.99</v>
      </c>
      <c r="G8">
        <v>529</v>
      </c>
      <c r="H8" t="s">
        <v>34</v>
      </c>
    </row>
    <row r="9" spans="1:8" x14ac:dyDescent="0.25">
      <c r="A9">
        <v>805.5</v>
      </c>
      <c r="B9">
        <v>1.17</v>
      </c>
      <c r="C9">
        <v>0.56999999999999995</v>
      </c>
      <c r="D9">
        <v>1</v>
      </c>
      <c r="E9">
        <v>120138</v>
      </c>
      <c r="F9">
        <v>86.51</v>
      </c>
      <c r="G9">
        <v>689</v>
      </c>
      <c r="H9" t="s">
        <v>21</v>
      </c>
    </row>
    <row r="10" spans="1:8" x14ac:dyDescent="0.25">
      <c r="A10">
        <v>580.98</v>
      </c>
      <c r="B10">
        <v>1.1200000000000001</v>
      </c>
      <c r="C10">
        <v>0.51</v>
      </c>
      <c r="D10">
        <v>1</v>
      </c>
      <c r="E10">
        <v>102661</v>
      </c>
      <c r="F10">
        <v>84.34</v>
      </c>
      <c r="G10">
        <v>521</v>
      </c>
      <c r="H10" t="s">
        <v>43</v>
      </c>
    </row>
    <row r="11" spans="1:8" x14ac:dyDescent="0.25">
      <c r="A11">
        <v>383.84</v>
      </c>
      <c r="B11">
        <v>1.01</v>
      </c>
      <c r="C11">
        <v>0.51</v>
      </c>
      <c r="D11">
        <v>1</v>
      </c>
      <c r="E11">
        <v>75284</v>
      </c>
      <c r="F11">
        <v>83.73</v>
      </c>
      <c r="G11">
        <v>381</v>
      </c>
      <c r="H11" t="s">
        <v>39</v>
      </c>
    </row>
    <row r="12" spans="1:8" x14ac:dyDescent="0.25">
      <c r="A12">
        <v>443.59</v>
      </c>
      <c r="B12">
        <v>1.1000000000000001</v>
      </c>
      <c r="C12">
        <v>0.7</v>
      </c>
      <c r="D12">
        <v>1</v>
      </c>
      <c r="E12">
        <v>57535</v>
      </c>
      <c r="F12">
        <v>85.72</v>
      </c>
      <c r="G12">
        <v>404</v>
      </c>
      <c r="H12" t="s">
        <v>33</v>
      </c>
    </row>
    <row r="13" spans="1:8" x14ac:dyDescent="0.25">
      <c r="A13">
        <v>358.05</v>
      </c>
      <c r="B13">
        <v>1.03</v>
      </c>
      <c r="C13">
        <v>0.7</v>
      </c>
      <c r="D13">
        <v>1</v>
      </c>
      <c r="E13">
        <v>49684</v>
      </c>
      <c r="F13">
        <v>85.35</v>
      </c>
      <c r="G13">
        <v>348</v>
      </c>
      <c r="H13" t="s">
        <v>32</v>
      </c>
    </row>
    <row r="14" spans="1:8" x14ac:dyDescent="0.25">
      <c r="A14">
        <v>494.31</v>
      </c>
      <c r="B14">
        <v>1.0900000000000001</v>
      </c>
      <c r="C14">
        <v>0.67</v>
      </c>
      <c r="D14">
        <v>1</v>
      </c>
      <c r="E14">
        <v>67179</v>
      </c>
      <c r="F14">
        <v>84</v>
      </c>
      <c r="G14">
        <v>453</v>
      </c>
      <c r="H14" t="s">
        <v>24</v>
      </c>
    </row>
    <row r="15" spans="1:8" x14ac:dyDescent="0.25">
      <c r="A15">
        <v>481.87</v>
      </c>
      <c r="B15">
        <v>1.02</v>
      </c>
      <c r="C15">
        <v>0.61</v>
      </c>
      <c r="D15">
        <v>1</v>
      </c>
      <c r="E15">
        <v>77546</v>
      </c>
      <c r="F15">
        <v>83.18</v>
      </c>
      <c r="G15">
        <v>472</v>
      </c>
      <c r="H15" t="s">
        <v>38</v>
      </c>
    </row>
    <row r="16" spans="1:8" x14ac:dyDescent="0.25">
      <c r="A16">
        <v>574.48</v>
      </c>
      <c r="B16">
        <v>1.02</v>
      </c>
      <c r="C16">
        <v>0.86</v>
      </c>
      <c r="D16">
        <v>1</v>
      </c>
      <c r="E16">
        <v>65371</v>
      </c>
      <c r="F16">
        <v>84.83</v>
      </c>
      <c r="G16">
        <v>563</v>
      </c>
      <c r="H16" t="s">
        <v>37</v>
      </c>
    </row>
    <row r="17" spans="1:8" x14ac:dyDescent="0.25">
      <c r="A17">
        <v>622.53</v>
      </c>
      <c r="B17">
        <v>1.2</v>
      </c>
      <c r="C17">
        <v>0.57999999999999996</v>
      </c>
      <c r="D17">
        <v>1</v>
      </c>
      <c r="E17">
        <v>89425</v>
      </c>
      <c r="F17">
        <v>84.91</v>
      </c>
      <c r="G17">
        <v>520</v>
      </c>
      <c r="H17" t="s">
        <v>20</v>
      </c>
    </row>
    <row r="18" spans="1:8" x14ac:dyDescent="0.25">
      <c r="A18">
        <v>692.29</v>
      </c>
      <c r="B18">
        <v>1.3</v>
      </c>
      <c r="C18">
        <v>0.57999999999999996</v>
      </c>
      <c r="D18">
        <v>1</v>
      </c>
      <c r="E18">
        <v>91454</v>
      </c>
      <c r="F18">
        <v>85.25</v>
      </c>
      <c r="G18">
        <v>532</v>
      </c>
      <c r="H18" t="s">
        <v>22</v>
      </c>
    </row>
    <row r="19" spans="1:8" x14ac:dyDescent="0.25">
      <c r="A19">
        <v>578.69000000000005</v>
      </c>
      <c r="B19">
        <v>1.02</v>
      </c>
      <c r="C19">
        <v>0.8</v>
      </c>
      <c r="D19">
        <v>1</v>
      </c>
      <c r="E19">
        <v>71052</v>
      </c>
      <c r="F19">
        <v>85.33</v>
      </c>
      <c r="G19">
        <v>567</v>
      </c>
      <c r="H19" t="s">
        <v>35</v>
      </c>
    </row>
    <row r="20" spans="1:8" x14ac:dyDescent="0.25">
      <c r="A20">
        <v>543.79999999999995</v>
      </c>
      <c r="B20">
        <v>1.04</v>
      </c>
      <c r="C20">
        <v>0.77</v>
      </c>
      <c r="D20">
        <v>1</v>
      </c>
      <c r="E20">
        <v>67575</v>
      </c>
      <c r="F20">
        <v>84.38</v>
      </c>
      <c r="G20">
        <v>523</v>
      </c>
      <c r="H20" t="s">
        <v>36</v>
      </c>
    </row>
    <row r="21" spans="1:8" x14ac:dyDescent="0.25">
      <c r="A21">
        <v>470.83</v>
      </c>
      <c r="B21">
        <v>1.1299999999999999</v>
      </c>
      <c r="C21">
        <v>0.48</v>
      </c>
      <c r="D21">
        <v>1</v>
      </c>
      <c r="E21">
        <v>86408</v>
      </c>
      <c r="F21">
        <v>84.42</v>
      </c>
      <c r="G21">
        <v>418</v>
      </c>
      <c r="H21" t="s">
        <v>40</v>
      </c>
    </row>
    <row r="22" spans="1:8" x14ac:dyDescent="0.25">
      <c r="A22">
        <v>565.76</v>
      </c>
      <c r="B22">
        <v>1.06</v>
      </c>
      <c r="C22">
        <v>0.68</v>
      </c>
      <c r="D22">
        <v>1</v>
      </c>
      <c r="E22">
        <v>78226</v>
      </c>
      <c r="F22">
        <v>85.08</v>
      </c>
      <c r="G22">
        <v>535</v>
      </c>
      <c r="H22" t="s">
        <v>42</v>
      </c>
    </row>
    <row r="23" spans="1:8" x14ac:dyDescent="0.25">
      <c r="A23">
        <v>530.79</v>
      </c>
      <c r="B23">
        <v>1</v>
      </c>
      <c r="C23">
        <v>0.65</v>
      </c>
      <c r="D23">
        <v>1</v>
      </c>
      <c r="E23">
        <v>81346</v>
      </c>
      <c r="F23">
        <v>83.37</v>
      </c>
      <c r="G23">
        <v>531</v>
      </c>
      <c r="H23" t="s">
        <v>27</v>
      </c>
    </row>
    <row r="24" spans="1:8" x14ac:dyDescent="0.25">
      <c r="A24">
        <v>380.76</v>
      </c>
      <c r="B24">
        <v>1.03</v>
      </c>
      <c r="C24">
        <v>0.65</v>
      </c>
      <c r="D24">
        <v>1</v>
      </c>
      <c r="E24">
        <v>57126</v>
      </c>
      <c r="F24">
        <v>83.73</v>
      </c>
      <c r="G24">
        <v>371</v>
      </c>
      <c r="H24" t="s">
        <v>30</v>
      </c>
    </row>
    <row r="25" spans="1:8" x14ac:dyDescent="0.25">
      <c r="A25">
        <v>344.21</v>
      </c>
      <c r="B25">
        <v>1</v>
      </c>
      <c r="C25">
        <v>0.59</v>
      </c>
      <c r="D25">
        <v>1</v>
      </c>
      <c r="E25">
        <v>58352</v>
      </c>
      <c r="F25">
        <v>85.55</v>
      </c>
      <c r="G25">
        <v>343</v>
      </c>
      <c r="H25" t="s">
        <v>25</v>
      </c>
    </row>
    <row r="26" spans="1:8" x14ac:dyDescent="0.25">
      <c r="A26">
        <v>414.77</v>
      </c>
      <c r="B26">
        <v>1.0900000000000001</v>
      </c>
      <c r="C26">
        <v>0.59</v>
      </c>
      <c r="D26">
        <v>1</v>
      </c>
      <c r="E26">
        <v>64481</v>
      </c>
      <c r="F26">
        <v>85.57</v>
      </c>
      <c r="G26">
        <v>381</v>
      </c>
      <c r="H26" t="s">
        <v>26</v>
      </c>
    </row>
    <row r="27" spans="1:8" x14ac:dyDescent="0.25">
      <c r="A27">
        <v>512.28</v>
      </c>
      <c r="B27">
        <v>0.97</v>
      </c>
      <c r="C27">
        <v>0.56000000000000005</v>
      </c>
      <c r="D27">
        <v>1</v>
      </c>
      <c r="E27">
        <v>94208</v>
      </c>
      <c r="F27">
        <v>85.48</v>
      </c>
      <c r="G27">
        <v>529</v>
      </c>
      <c r="H27" t="s">
        <v>44</v>
      </c>
    </row>
    <row r="28" spans="1:8" x14ac:dyDescent="0.25">
      <c r="A28">
        <v>392.76</v>
      </c>
      <c r="B28">
        <v>0.88</v>
      </c>
      <c r="C28">
        <v>0.81</v>
      </c>
      <c r="D28">
        <v>1</v>
      </c>
      <c r="E28">
        <v>55347</v>
      </c>
      <c r="F28">
        <v>85.9</v>
      </c>
      <c r="G28">
        <v>446</v>
      </c>
      <c r="H28" t="s">
        <v>31</v>
      </c>
    </row>
    <row r="29" spans="1:8" x14ac:dyDescent="0.25">
      <c r="A29">
        <v>507.68</v>
      </c>
      <c r="B29">
        <v>0.86</v>
      </c>
      <c r="C29">
        <v>0.78</v>
      </c>
      <c r="D29">
        <v>1</v>
      </c>
      <c r="E29">
        <v>75236</v>
      </c>
      <c r="F29">
        <v>87</v>
      </c>
      <c r="G29">
        <v>589</v>
      </c>
      <c r="H29" t="s">
        <v>28</v>
      </c>
    </row>
    <row r="30" spans="1:8" x14ac:dyDescent="0.25">
      <c r="A30" t="e">
        <f>SUBTOTAL(109,#REF!)</f>
        <v>#REF!</v>
      </c>
      <c r="F30" t="e">
        <f>SUBTOTAL(101,#REF!)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2:AJ139"/>
  <sheetViews>
    <sheetView topLeftCell="A10" zoomScale="80" zoomScaleNormal="85" workbookViewId="0">
      <selection activeCell="J12" sqref="J12"/>
    </sheetView>
  </sheetViews>
  <sheetFormatPr defaultRowHeight="15" x14ac:dyDescent="0.25"/>
  <cols>
    <col min="1" max="1" width="7.28515625" style="153" customWidth="1"/>
    <col min="2" max="2" width="29.42578125" style="153" customWidth="1"/>
    <col min="3" max="14" width="16.7109375" style="153" customWidth="1"/>
    <col min="15" max="15" width="17.5703125" style="153" customWidth="1"/>
    <col min="16" max="16" width="34.85546875" style="153" customWidth="1"/>
    <col min="17" max="17" width="16.140625" style="153" customWidth="1"/>
    <col min="18" max="18" width="15" style="153" customWidth="1"/>
    <col min="19" max="19" width="17.28515625" style="153" customWidth="1"/>
    <col min="20" max="20" width="16.85546875" style="153" customWidth="1"/>
    <col min="21" max="26" width="12.42578125" style="153" customWidth="1"/>
    <col min="27" max="27" width="13.140625" style="153" customWidth="1"/>
    <col min="28" max="28" width="12.42578125" style="153" customWidth="1"/>
    <col min="29" max="32" width="10.7109375" style="153" customWidth="1"/>
    <col min="33" max="33" width="15.7109375" style="153" customWidth="1"/>
    <col min="34" max="34" width="35.85546875" style="153" customWidth="1"/>
    <col min="35" max="35" width="10.28515625" style="153" customWidth="1"/>
    <col min="36" max="36" width="18.42578125" style="153" customWidth="1"/>
  </cols>
  <sheetData>
    <row r="2" spans="2:34" ht="41.25" customHeight="1" x14ac:dyDescent="0.25">
      <c r="B2" s="161" t="s">
        <v>45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2:34" ht="30" customHeight="1" thickBot="1" x14ac:dyDescent="0.3">
      <c r="H3" s="25"/>
      <c r="I3" s="25"/>
      <c r="L3" s="25"/>
    </row>
    <row r="4" spans="2:34" ht="34.5" customHeight="1" thickTop="1" thickBot="1" x14ac:dyDescent="0.3">
      <c r="B4" s="27" t="s">
        <v>2</v>
      </c>
      <c r="C4" s="26" t="s">
        <v>46</v>
      </c>
      <c r="D4" s="26" t="s">
        <v>47</v>
      </c>
      <c r="E4" s="26" t="s">
        <v>48</v>
      </c>
      <c r="F4" s="36" t="s">
        <v>49</v>
      </c>
      <c r="G4" s="26" t="s">
        <v>50</v>
      </c>
      <c r="H4" s="26" t="s">
        <v>51</v>
      </c>
      <c r="I4" s="26" t="s">
        <v>52</v>
      </c>
      <c r="J4" s="36" t="s">
        <v>53</v>
      </c>
      <c r="K4" s="26" t="s">
        <v>54</v>
      </c>
      <c r="L4" s="26" t="s">
        <v>55</v>
      </c>
      <c r="M4" s="26" t="s">
        <v>56</v>
      </c>
      <c r="N4" s="26" t="s">
        <v>57</v>
      </c>
      <c r="O4" s="37" t="s">
        <v>58</v>
      </c>
      <c r="Q4" s="38" t="s">
        <v>59</v>
      </c>
      <c r="R4" s="28"/>
      <c r="S4" s="30"/>
      <c r="T4" s="27" t="s">
        <v>2</v>
      </c>
      <c r="U4" s="26" t="s">
        <v>60</v>
      </c>
      <c r="V4" s="36" t="s">
        <v>61</v>
      </c>
      <c r="W4" s="36" t="s">
        <v>62</v>
      </c>
      <c r="X4" s="26" t="s">
        <v>63</v>
      </c>
      <c r="Y4" s="26" t="s">
        <v>64</v>
      </c>
      <c r="Z4" s="36" t="s">
        <v>65</v>
      </c>
      <c r="AA4" s="36" t="s">
        <v>66</v>
      </c>
      <c r="AB4" s="26" t="s">
        <v>67</v>
      </c>
      <c r="AC4" s="26" t="s">
        <v>68</v>
      </c>
      <c r="AD4" s="26" t="s">
        <v>69</v>
      </c>
      <c r="AE4" s="26" t="s">
        <v>70</v>
      </c>
      <c r="AF4" s="26" t="s">
        <v>71</v>
      </c>
      <c r="AG4" s="37" t="s">
        <v>58</v>
      </c>
    </row>
    <row r="5" spans="2:34" ht="34.5" customHeight="1" thickTop="1" thickBot="1" x14ac:dyDescent="0.3">
      <c r="B5" s="49" t="s">
        <v>72</v>
      </c>
      <c r="C5" s="64">
        <v>3170</v>
      </c>
      <c r="D5" s="63">
        <v>4340</v>
      </c>
      <c r="E5" s="63">
        <v>4130</v>
      </c>
      <c r="F5" s="43">
        <v>3870</v>
      </c>
      <c r="G5" s="63">
        <v>3740</v>
      </c>
      <c r="H5" s="63">
        <v>1650</v>
      </c>
      <c r="I5" s="63">
        <v>1620</v>
      </c>
      <c r="J5" s="12">
        <v>1615.52</v>
      </c>
      <c r="K5" s="63">
        <v>1584</v>
      </c>
      <c r="L5" s="63">
        <v>1783.2</v>
      </c>
      <c r="M5" s="63"/>
      <c r="N5" s="79"/>
      <c r="O5" s="46">
        <f>SUM(C5:N5)</f>
        <v>27502.720000000001</v>
      </c>
      <c r="Q5" s="52" t="s">
        <v>72</v>
      </c>
      <c r="R5" s="42"/>
      <c r="S5" s="30"/>
      <c r="T5" s="49" t="s">
        <v>72</v>
      </c>
      <c r="U5" s="64">
        <v>9499.16</v>
      </c>
      <c r="V5" s="43">
        <v>11680</v>
      </c>
      <c r="W5" s="43">
        <v>10025</v>
      </c>
      <c r="X5" s="63">
        <v>11579.67</v>
      </c>
      <c r="Y5" s="63">
        <v>10808.9</v>
      </c>
      <c r="Z5" s="43">
        <v>13198.29</v>
      </c>
      <c r="AA5" s="43">
        <v>17628</v>
      </c>
      <c r="AB5" s="63">
        <v>7388</v>
      </c>
      <c r="AC5" s="63"/>
      <c r="AD5" s="63"/>
      <c r="AE5" s="63"/>
      <c r="AF5" s="79"/>
      <c r="AG5" s="46">
        <f>SUM(U5:AF5)</f>
        <v>91807.02</v>
      </c>
    </row>
    <row r="6" spans="2:34" ht="34.5" customHeight="1" thickTop="1" x14ac:dyDescent="0.25">
      <c r="B6" s="49" t="s">
        <v>73</v>
      </c>
      <c r="C6" s="82">
        <v>3200</v>
      </c>
      <c r="D6" s="74">
        <v>3200</v>
      </c>
      <c r="E6" s="59">
        <v>3200</v>
      </c>
      <c r="F6" s="58">
        <v>3200</v>
      </c>
      <c r="G6" s="74">
        <v>3200</v>
      </c>
      <c r="H6" s="74">
        <v>3200</v>
      </c>
      <c r="I6" s="74">
        <v>3200</v>
      </c>
      <c r="J6" s="74">
        <v>3200</v>
      </c>
      <c r="K6" s="74">
        <v>3200</v>
      </c>
      <c r="L6" s="74">
        <v>3200</v>
      </c>
      <c r="M6" s="74">
        <v>3200</v>
      </c>
      <c r="N6" s="68">
        <v>3200</v>
      </c>
      <c r="O6" s="48">
        <f>SUM(C6:N6)</f>
        <v>38400</v>
      </c>
      <c r="Q6" s="53" t="s">
        <v>74</v>
      </c>
      <c r="R6" s="130">
        <v>115500</v>
      </c>
      <c r="T6" s="49" t="s">
        <v>73</v>
      </c>
      <c r="U6" s="82">
        <v>9625</v>
      </c>
      <c r="V6" s="74">
        <v>9625</v>
      </c>
      <c r="W6" s="74">
        <v>9625</v>
      </c>
      <c r="X6" s="59">
        <v>9625</v>
      </c>
      <c r="Y6" s="58">
        <v>9625</v>
      </c>
      <c r="Z6" s="74">
        <v>9625</v>
      </c>
      <c r="AA6" s="74">
        <v>9625</v>
      </c>
      <c r="AB6" s="44">
        <v>9625</v>
      </c>
      <c r="AC6" s="74">
        <v>9625</v>
      </c>
      <c r="AD6" s="74">
        <v>9625</v>
      </c>
      <c r="AE6" s="59">
        <v>9625</v>
      </c>
      <c r="AF6" s="83">
        <v>9625</v>
      </c>
      <c r="AG6" s="48">
        <f>SUM(U6:AF6)</f>
        <v>115500</v>
      </c>
    </row>
    <row r="7" spans="2:34" ht="34.5" customHeight="1" thickBot="1" x14ac:dyDescent="0.3">
      <c r="B7" s="49" t="s">
        <v>75</v>
      </c>
      <c r="C7" s="86">
        <f t="shared" ref="C7:N7" si="0">IF(C5 =FALSE, " - ", IFERROR((C6-C5)/C6," - "))</f>
        <v>9.3749999999999997E-3</v>
      </c>
      <c r="D7" s="85">
        <f t="shared" si="0"/>
        <v>-0.35625000000000001</v>
      </c>
      <c r="E7" s="85">
        <f t="shared" si="0"/>
        <v>-0.29062500000000002</v>
      </c>
      <c r="F7" s="85">
        <f t="shared" si="0"/>
        <v>-0.20937500000000001</v>
      </c>
      <c r="G7" s="85">
        <f t="shared" si="0"/>
        <v>-0.16875000000000001</v>
      </c>
      <c r="H7" s="85">
        <f t="shared" si="0"/>
        <v>0.484375</v>
      </c>
      <c r="I7" s="85">
        <f t="shared" si="0"/>
        <v>0.49375000000000002</v>
      </c>
      <c r="J7" s="85">
        <f t="shared" si="0"/>
        <v>0.49514999999999998</v>
      </c>
      <c r="K7" s="85">
        <f t="shared" si="0"/>
        <v>0.505</v>
      </c>
      <c r="L7" s="81">
        <f t="shared" si="0"/>
        <v>0.44274999999999998</v>
      </c>
      <c r="M7" s="85" t="str">
        <f t="shared" si="0"/>
        <v xml:space="preserve"> - </v>
      </c>
      <c r="N7" s="84" t="str">
        <f t="shared" si="0"/>
        <v xml:space="preserve"> - </v>
      </c>
      <c r="O7" s="61"/>
      <c r="Q7" s="53" t="s">
        <v>76</v>
      </c>
      <c r="R7" s="131" t="s">
        <v>77</v>
      </c>
      <c r="T7" s="49" t="s">
        <v>75</v>
      </c>
      <c r="U7" s="89">
        <f t="shared" ref="U7:AF7" si="1">IF(U5 =0, " - ", IFERROR((U6-U5)/U6," - "))</f>
        <v>1.3074285714285729E-2</v>
      </c>
      <c r="V7" s="88">
        <f t="shared" si="1"/>
        <v>-0.21350649350649351</v>
      </c>
      <c r="W7" s="88">
        <f t="shared" si="1"/>
        <v>-4.1558441558441558E-2</v>
      </c>
      <c r="X7" s="88">
        <f t="shared" si="1"/>
        <v>-0.2030825974025974</v>
      </c>
      <c r="Y7" s="88">
        <f t="shared" si="1"/>
        <v>-0.12300259740259736</v>
      </c>
      <c r="Z7" s="88">
        <f t="shared" si="1"/>
        <v>-0.37125090909090919</v>
      </c>
      <c r="AA7" s="88">
        <f t="shared" si="1"/>
        <v>-0.83148051948051949</v>
      </c>
      <c r="AB7" s="88">
        <f t="shared" si="1"/>
        <v>0.23241558441558441</v>
      </c>
      <c r="AC7" s="88" t="str">
        <f t="shared" si="1"/>
        <v xml:space="preserve"> - </v>
      </c>
      <c r="AD7" s="88" t="str">
        <f t="shared" si="1"/>
        <v xml:space="preserve"> - </v>
      </c>
      <c r="AE7" s="88" t="str">
        <f t="shared" si="1"/>
        <v xml:space="preserve"> - </v>
      </c>
      <c r="AF7" s="88" t="str">
        <f t="shared" si="1"/>
        <v xml:space="preserve"> - </v>
      </c>
      <c r="AG7" s="61"/>
      <c r="AH7" s="17"/>
    </row>
    <row r="8" spans="2:34" ht="34.5" customHeight="1" thickTop="1" x14ac:dyDescent="0.25">
      <c r="B8" s="62" t="s">
        <v>78</v>
      </c>
      <c r="C8" s="78">
        <v>0</v>
      </c>
      <c r="D8" s="43">
        <v>0</v>
      </c>
      <c r="E8" s="63">
        <v>0</v>
      </c>
      <c r="F8" s="57">
        <v>0</v>
      </c>
      <c r="G8" s="57">
        <v>0</v>
      </c>
      <c r="H8" s="57">
        <v>0</v>
      </c>
      <c r="I8" s="63">
        <v>0</v>
      </c>
      <c r="J8" s="63">
        <v>0</v>
      </c>
      <c r="K8" s="43">
        <v>0</v>
      </c>
      <c r="L8" s="63">
        <v>0</v>
      </c>
      <c r="M8" s="57"/>
      <c r="N8" s="79"/>
      <c r="O8" s="80">
        <f>SUM(C8:N8)</f>
        <v>0</v>
      </c>
      <c r="Q8" s="127" t="s">
        <v>79</v>
      </c>
      <c r="R8" s="128">
        <v>43282</v>
      </c>
      <c r="S8" s="30"/>
      <c r="T8" s="62" t="s">
        <v>78</v>
      </c>
      <c r="U8" s="78">
        <v>4122.22</v>
      </c>
      <c r="V8" s="43">
        <v>8311</v>
      </c>
      <c r="W8" s="63">
        <v>0</v>
      </c>
      <c r="X8" s="57">
        <v>6970</v>
      </c>
      <c r="Y8" s="57">
        <v>5500</v>
      </c>
      <c r="Z8" s="57">
        <v>1200</v>
      </c>
      <c r="AA8" s="63">
        <v>0</v>
      </c>
      <c r="AB8" s="63"/>
      <c r="AC8" s="43"/>
      <c r="AD8" s="63"/>
      <c r="AE8" s="57"/>
      <c r="AF8" s="79"/>
      <c r="AG8" s="80">
        <f>SUM(U8:AF8)</f>
        <v>26103.22</v>
      </c>
    </row>
    <row r="9" spans="2:34" ht="34.5" customHeight="1" x14ac:dyDescent="0.25">
      <c r="B9" s="76" t="s">
        <v>73</v>
      </c>
      <c r="C9" s="60"/>
      <c r="D9" s="74"/>
      <c r="E9" s="59"/>
      <c r="F9" s="59"/>
      <c r="G9" s="59"/>
      <c r="H9" s="59"/>
      <c r="I9" s="45"/>
      <c r="J9" s="59"/>
      <c r="K9" s="59"/>
      <c r="L9" s="59"/>
      <c r="M9" s="59"/>
      <c r="N9" s="68"/>
      <c r="O9" s="48">
        <f>SUM(C9:N9)</f>
        <v>0</v>
      </c>
      <c r="P9" s="17"/>
      <c r="Q9" s="53" t="s">
        <v>80</v>
      </c>
      <c r="R9" s="132">
        <f ca="1">TODAY()</f>
        <v>43542</v>
      </c>
      <c r="T9" s="76" t="s">
        <v>73</v>
      </c>
      <c r="U9" s="87">
        <v>3000</v>
      </c>
      <c r="V9" s="74">
        <v>3000</v>
      </c>
      <c r="W9" s="74">
        <v>3000</v>
      </c>
      <c r="X9" s="74">
        <v>3000</v>
      </c>
      <c r="Y9" s="74">
        <v>3000</v>
      </c>
      <c r="Z9" s="74">
        <v>3000</v>
      </c>
      <c r="AA9" s="74">
        <v>3000</v>
      </c>
      <c r="AB9" s="59">
        <v>3000</v>
      </c>
      <c r="AC9" s="75">
        <v>3000</v>
      </c>
      <c r="AD9" s="74">
        <v>3000</v>
      </c>
      <c r="AE9" s="74">
        <v>3000</v>
      </c>
      <c r="AF9" s="68">
        <v>3000</v>
      </c>
      <c r="AG9" s="48">
        <f>SUM(U9:AF9)</f>
        <v>36000</v>
      </c>
      <c r="AH9" s="17"/>
    </row>
    <row r="10" spans="2:34" ht="34.5" customHeight="1" thickBot="1" x14ac:dyDescent="0.3">
      <c r="B10" s="16" t="s">
        <v>75</v>
      </c>
      <c r="C10" s="86" t="str">
        <f t="shared" ref="C10:N10" si="2">IF(C8 =FALSE, " - ", IFERROR((C9-C8)/C9," - "))</f>
        <v xml:space="preserve"> - </v>
      </c>
      <c r="D10" s="81" t="str">
        <f t="shared" si="2"/>
        <v xml:space="preserve"> - </v>
      </c>
      <c r="E10" s="81" t="str">
        <f t="shared" si="2"/>
        <v xml:space="preserve"> - </v>
      </c>
      <c r="F10" s="81" t="str">
        <f t="shared" si="2"/>
        <v xml:space="preserve"> - </v>
      </c>
      <c r="G10" s="81" t="str">
        <f t="shared" si="2"/>
        <v xml:space="preserve"> - </v>
      </c>
      <c r="H10" s="81" t="str">
        <f t="shared" si="2"/>
        <v xml:space="preserve"> - </v>
      </c>
      <c r="I10" s="81" t="str">
        <f t="shared" si="2"/>
        <v xml:space="preserve"> - </v>
      </c>
      <c r="J10" s="81" t="str">
        <f t="shared" si="2"/>
        <v xml:space="preserve"> - </v>
      </c>
      <c r="K10" s="81" t="str">
        <f t="shared" si="2"/>
        <v xml:space="preserve"> - </v>
      </c>
      <c r="L10" s="81" t="str">
        <f t="shared" si="2"/>
        <v xml:space="preserve"> - </v>
      </c>
      <c r="M10" s="81" t="str">
        <f t="shared" si="2"/>
        <v xml:space="preserve"> - </v>
      </c>
      <c r="N10" s="84" t="str">
        <f t="shared" si="2"/>
        <v xml:space="preserve"> - </v>
      </c>
      <c r="O10" s="47"/>
      <c r="P10" s="17"/>
      <c r="Q10" s="53" t="s">
        <v>81</v>
      </c>
      <c r="R10" s="132">
        <v>43646</v>
      </c>
      <c r="S10" s="30"/>
      <c r="T10" s="16" t="s">
        <v>75</v>
      </c>
      <c r="U10" s="88">
        <f t="shared" ref="U10:AF10" si="3">IF(U8 =0, " - ", IFERROR((U9-U8)/U9," - "))</f>
        <v>-0.37407333333333342</v>
      </c>
      <c r="V10" s="88">
        <f t="shared" si="3"/>
        <v>-1.7703333333333333</v>
      </c>
      <c r="W10" s="88" t="str">
        <f t="shared" si="3"/>
        <v xml:space="preserve"> - </v>
      </c>
      <c r="X10" s="88">
        <f t="shared" si="3"/>
        <v>-1.3233333333333333</v>
      </c>
      <c r="Y10" s="88">
        <f t="shared" si="3"/>
        <v>-0.83333333333333337</v>
      </c>
      <c r="Z10" s="88">
        <f t="shared" si="3"/>
        <v>0.6</v>
      </c>
      <c r="AA10" s="88" t="str">
        <f t="shared" si="3"/>
        <v xml:space="preserve"> - </v>
      </c>
      <c r="AB10" s="88" t="str">
        <f t="shared" si="3"/>
        <v xml:space="preserve"> - </v>
      </c>
      <c r="AC10" s="88" t="str">
        <f t="shared" si="3"/>
        <v xml:space="preserve"> - </v>
      </c>
      <c r="AD10" s="88" t="str">
        <f t="shared" si="3"/>
        <v xml:space="preserve"> - </v>
      </c>
      <c r="AE10" s="88" t="str">
        <f t="shared" si="3"/>
        <v xml:space="preserve"> - </v>
      </c>
      <c r="AF10" s="88" t="str">
        <f t="shared" si="3"/>
        <v xml:space="preserve"> - </v>
      </c>
      <c r="AG10" s="47"/>
      <c r="AH10" s="17"/>
    </row>
    <row r="11" spans="2:34" ht="21" customHeight="1" thickTop="1" thickBot="1" x14ac:dyDescent="0.3">
      <c r="C11" s="18"/>
      <c r="D11" s="18"/>
      <c r="E11" s="18"/>
      <c r="F11" s="18"/>
      <c r="H11" s="18"/>
      <c r="I11" s="18"/>
      <c r="L11" s="18"/>
      <c r="M11" s="18"/>
      <c r="N11" s="18"/>
      <c r="Q11" s="35" t="s">
        <v>78</v>
      </c>
      <c r="R11" s="39"/>
      <c r="S11" s="17"/>
    </row>
    <row r="12" spans="2:34" ht="21" customHeight="1" thickTop="1" thickBot="1" x14ac:dyDescent="0.3">
      <c r="Q12" s="53" t="s">
        <v>74</v>
      </c>
      <c r="R12" s="2">
        <v>36000</v>
      </c>
    </row>
    <row r="13" spans="2:34" ht="24" customHeight="1" thickTop="1" thickBot="1" x14ac:dyDescent="0.3">
      <c r="N13" s="51" t="s">
        <v>72</v>
      </c>
      <c r="O13" s="23" t="s">
        <v>78</v>
      </c>
      <c r="Q13" s="53" t="s">
        <v>76</v>
      </c>
      <c r="R13" s="29" t="s">
        <v>82</v>
      </c>
      <c r="T13" s="27" t="s">
        <v>2</v>
      </c>
      <c r="U13" s="26" t="s">
        <v>60</v>
      </c>
      <c r="V13" s="36" t="s">
        <v>61</v>
      </c>
      <c r="W13" s="36" t="s">
        <v>62</v>
      </c>
    </row>
    <row r="14" spans="2:34" ht="24" customHeight="1" thickTop="1" thickBot="1" x14ac:dyDescent="0.3">
      <c r="B14" s="3"/>
      <c r="C14" s="155" t="s">
        <v>83</v>
      </c>
      <c r="D14" s="156"/>
      <c r="E14" s="156"/>
      <c r="F14" s="156"/>
      <c r="G14" s="156"/>
      <c r="H14" s="156"/>
      <c r="M14" s="33" t="s">
        <v>84</v>
      </c>
      <c r="N14" s="65">
        <f>R6</f>
        <v>115500</v>
      </c>
      <c r="O14" s="66">
        <f>R12</f>
        <v>36000</v>
      </c>
      <c r="Q14" s="54" t="s">
        <v>81</v>
      </c>
      <c r="R14" s="56">
        <v>43646</v>
      </c>
      <c r="T14" s="49" t="s">
        <v>72</v>
      </c>
      <c r="U14" s="122">
        <f>SUM(C5:F5)</f>
        <v>15510</v>
      </c>
      <c r="V14" s="126">
        <f>SUM(G5:J5)</f>
        <v>8625.52</v>
      </c>
      <c r="W14" s="79">
        <f>SUM(K5:N5)</f>
        <v>3367.2</v>
      </c>
    </row>
    <row r="15" spans="2:34" ht="24" customHeight="1" thickTop="1" thickBot="1" x14ac:dyDescent="0.35">
      <c r="B15" s="4"/>
      <c r="C15" s="5" t="s">
        <v>85</v>
      </c>
      <c r="D15" s="6"/>
      <c r="E15" s="7" t="s">
        <v>86</v>
      </c>
      <c r="F15" s="8"/>
      <c r="G15" s="73" t="s">
        <v>87</v>
      </c>
      <c r="H15" s="9"/>
      <c r="M15" s="33" t="s">
        <v>2</v>
      </c>
      <c r="N15" s="67">
        <f>AG5</f>
        <v>91807.02</v>
      </c>
      <c r="O15" s="68">
        <f>AG8</f>
        <v>26103.22</v>
      </c>
      <c r="Q15" s="55" t="s">
        <v>88</v>
      </c>
      <c r="R15" s="129">
        <f ca="1">R14-TODAY()</f>
        <v>104</v>
      </c>
      <c r="T15" s="49" t="s">
        <v>73</v>
      </c>
      <c r="U15" s="82">
        <f>SUM(C6:F6)</f>
        <v>12800</v>
      </c>
      <c r="V15" s="59">
        <f>SUM(G6:J6)</f>
        <v>12800</v>
      </c>
      <c r="W15" s="68">
        <f>SUM(K6:N6)</f>
        <v>12800</v>
      </c>
    </row>
    <row r="16" spans="2:34" ht="24" customHeight="1" thickTop="1" thickBot="1" x14ac:dyDescent="0.3">
      <c r="B16" s="50" t="s">
        <v>72</v>
      </c>
      <c r="C16" s="10">
        <v>30</v>
      </c>
      <c r="D16" s="11"/>
      <c r="E16" s="12" t="e">
        <f>#REF!</f>
        <v>#REF!</v>
      </c>
      <c r="F16" s="22"/>
      <c r="G16" s="13" t="e">
        <f>E16/C16</f>
        <v>#REF!</v>
      </c>
      <c r="H16" s="14"/>
      <c r="M16" s="33" t="s">
        <v>89</v>
      </c>
      <c r="N16" s="69">
        <f>N14-N15</f>
        <v>23692.979999999996</v>
      </c>
      <c r="O16" s="70">
        <f>O14-O15</f>
        <v>9896.7799999999988</v>
      </c>
      <c r="T16" s="49" t="s">
        <v>75</v>
      </c>
      <c r="U16" s="123">
        <f>IF(U14 =0, " - ", IFERROR((U15-U14)/U15," - "))</f>
        <v>-0.21171875000000001</v>
      </c>
      <c r="V16" s="119">
        <f>IF(V14 =0, " - ", IFERROR((V15-V14)/V15," - "))</f>
        <v>0.32613124999999998</v>
      </c>
      <c r="W16" s="124">
        <f>IF(W14 =0, " - ", IFERROR((W15-W14)/W15," - "))</f>
        <v>0.73693749999999991</v>
      </c>
    </row>
    <row r="17" spans="2:24" ht="21.75" customHeight="1" thickTop="1" thickBot="1" x14ac:dyDescent="0.3">
      <c r="B17" s="16" t="s">
        <v>90</v>
      </c>
      <c r="C17" s="17"/>
      <c r="D17" s="11"/>
      <c r="E17" s="19"/>
      <c r="F17" s="22"/>
      <c r="G17" s="20" t="str">
        <f>IFERROR(E17/C17, "-")</f>
        <v>-</v>
      </c>
      <c r="H17" s="21"/>
      <c r="N17" s="18"/>
      <c r="O17" s="18"/>
      <c r="T17" s="62" t="s">
        <v>78</v>
      </c>
      <c r="U17" s="78">
        <f>SUM(C8:F8)</f>
        <v>0</v>
      </c>
      <c r="V17" s="43">
        <f>SUM(G8:J8)</f>
        <v>0</v>
      </c>
      <c r="W17" s="125">
        <f>SUM(K8:N8)</f>
        <v>0</v>
      </c>
      <c r="X17" s="17"/>
    </row>
    <row r="18" spans="2:24" ht="21.75" customHeight="1" thickTop="1" thickBot="1" x14ac:dyDescent="0.3">
      <c r="B18" s="3"/>
      <c r="C18" s="155" t="s">
        <v>91</v>
      </c>
      <c r="D18" s="156"/>
      <c r="E18" s="156"/>
      <c r="F18" s="156"/>
      <c r="G18" s="156"/>
      <c r="H18" s="156"/>
      <c r="T18" s="76" t="s">
        <v>73</v>
      </c>
      <c r="U18" s="87">
        <f>SUM(C9:F9)</f>
        <v>0</v>
      </c>
      <c r="V18" s="43">
        <f>SUM(G9:J9)</f>
        <v>0</v>
      </c>
      <c r="W18" s="68">
        <f>SUM(K9:N9)</f>
        <v>0</v>
      </c>
      <c r="X18" s="17"/>
    </row>
    <row r="19" spans="2:24" ht="21.75" customHeight="1" thickTop="1" thickBot="1" x14ac:dyDescent="0.3">
      <c r="B19" s="4"/>
      <c r="C19" s="5" t="s">
        <v>85</v>
      </c>
      <c r="D19" s="6" t="s">
        <v>92</v>
      </c>
      <c r="E19" s="7" t="s">
        <v>86</v>
      </c>
      <c r="F19" s="8" t="s">
        <v>92</v>
      </c>
      <c r="G19" s="73" t="s">
        <v>87</v>
      </c>
      <c r="H19" s="9" t="s">
        <v>92</v>
      </c>
      <c r="T19" s="16" t="s">
        <v>75</v>
      </c>
      <c r="U19" s="88" t="str">
        <f>IF(U17 =0, " - ", IFERROR((U18-U17)/U18," - "))</f>
        <v xml:space="preserve"> - </v>
      </c>
      <c r="V19" s="88" t="str">
        <f>IF(V17 =0, " - ", IFERROR((V18-V17)/V18," - "))</f>
        <v xml:space="preserve"> - </v>
      </c>
      <c r="W19" s="119" t="str">
        <f>IF(W17 =0, " - ", IFERROR((W18-W17)/W18," - "))</f>
        <v xml:space="preserve"> - </v>
      </c>
      <c r="X19" s="17"/>
    </row>
    <row r="20" spans="2:24" ht="21.75" customHeight="1" thickTop="1" x14ac:dyDescent="0.25">
      <c r="B20" s="50" t="s">
        <v>72</v>
      </c>
      <c r="C20" s="10">
        <v>13</v>
      </c>
      <c r="D20" s="77">
        <f>IFERROR((C16-C20)/C16," - ")</f>
        <v>0.56666666666666665</v>
      </c>
      <c r="E20" s="71">
        <v>1584.48</v>
      </c>
      <c r="F20" s="77" t="str">
        <f>IFERROR((E16-E20)/E16," - ")</f>
        <v xml:space="preserve"> - </v>
      </c>
      <c r="G20" s="71">
        <f>E20/C20</f>
        <v>121.88307692307693</v>
      </c>
      <c r="H20" s="77" t="str">
        <f>IFERROR((G16-G20)/G16," - ")</f>
        <v xml:space="preserve"> - </v>
      </c>
      <c r="I20" s="17"/>
    </row>
    <row r="21" spans="2:24" ht="21.75" customHeight="1" thickBot="1" x14ac:dyDescent="0.3">
      <c r="B21" s="16" t="s">
        <v>90</v>
      </c>
      <c r="C21" s="17"/>
      <c r="D21" s="77" t="str">
        <f>IFERROR((C17-C21)/C17," - ")</f>
        <v xml:space="preserve"> - </v>
      </c>
      <c r="E21" s="19"/>
      <c r="F21" s="77" t="str">
        <f>IFERROR((E17-E21)/E17," - ")</f>
        <v xml:space="preserve"> - </v>
      </c>
      <c r="G21" s="72" t="str">
        <f>IFERROR(E21/C21, "-")</f>
        <v>-</v>
      </c>
      <c r="H21" s="77" t="str">
        <f>IFERROR((G21-G17)/G21," - ")</f>
        <v xml:space="preserve"> - </v>
      </c>
      <c r="I21" s="17"/>
    </row>
    <row r="22" spans="2:24" ht="21.75" customHeight="1" thickTop="1" x14ac:dyDescent="0.25">
      <c r="C22" s="18"/>
      <c r="D22" s="18"/>
      <c r="F22" s="18"/>
      <c r="H22" s="18"/>
    </row>
    <row r="23" spans="2:24" ht="21" customHeight="1" thickBot="1" x14ac:dyDescent="0.3"/>
    <row r="24" spans="2:24" ht="16.5" customHeight="1" thickTop="1" thickBot="1" x14ac:dyDescent="0.3">
      <c r="B24" s="15" t="s">
        <v>93</v>
      </c>
      <c r="C24" s="24" t="e">
        <f>#REF!/100</f>
        <v>#REF!</v>
      </c>
    </row>
    <row r="25" spans="2:24" ht="15.75" customHeight="1" thickTop="1" x14ac:dyDescent="0.25"/>
    <row r="26" spans="2:24" ht="15.75" customHeight="1" thickBot="1" x14ac:dyDescent="0.3"/>
    <row r="27" spans="2:24" ht="15.75" customHeight="1" thickBot="1" x14ac:dyDescent="0.3">
      <c r="C27" s="157" t="s">
        <v>94</v>
      </c>
      <c r="D27" s="156"/>
      <c r="E27" s="156"/>
      <c r="F27" s="156"/>
    </row>
    <row r="28" spans="2:24" ht="15.75" customHeight="1" thickBot="1" x14ac:dyDescent="0.3">
      <c r="B28" s="114"/>
      <c r="C28" s="111" t="s">
        <v>1</v>
      </c>
      <c r="D28" s="112"/>
      <c r="E28" s="113" t="s">
        <v>86</v>
      </c>
      <c r="F28" s="113" t="s">
        <v>95</v>
      </c>
      <c r="G28" s="32"/>
    </row>
    <row r="29" spans="2:24" ht="15.75" customHeight="1" thickBot="1" x14ac:dyDescent="0.3">
      <c r="B29" s="116" t="s">
        <v>96</v>
      </c>
      <c r="C29" s="115">
        <v>14500</v>
      </c>
      <c r="D29" s="22"/>
      <c r="E29" s="117">
        <v>1800</v>
      </c>
      <c r="F29" s="117">
        <v>15</v>
      </c>
    </row>
    <row r="30" spans="2:24" ht="15.75" customHeight="1" thickBot="1" x14ac:dyDescent="0.3">
      <c r="C30" s="157" t="s">
        <v>94</v>
      </c>
      <c r="D30" s="156"/>
      <c r="E30" s="156"/>
      <c r="F30" s="156"/>
    </row>
    <row r="31" spans="2:24" ht="15.75" customHeight="1" thickBot="1" x14ac:dyDescent="0.3">
      <c r="B31" s="114"/>
      <c r="C31" s="111" t="s">
        <v>1</v>
      </c>
      <c r="D31" s="112"/>
      <c r="E31" s="113" t="s">
        <v>86</v>
      </c>
      <c r="F31" s="118" t="s">
        <v>95</v>
      </c>
    </row>
    <row r="32" spans="2:24" ht="15.75" customHeight="1" thickBot="1" x14ac:dyDescent="0.3">
      <c r="B32" s="116" t="s">
        <v>96</v>
      </c>
      <c r="C32" s="115">
        <v>14500</v>
      </c>
      <c r="D32" s="22"/>
      <c r="E32" s="117">
        <v>1800</v>
      </c>
      <c r="F32" s="117">
        <v>15</v>
      </c>
    </row>
    <row r="33" spans="1:26" ht="15.75" customHeight="1" thickBot="1" x14ac:dyDescent="0.3"/>
    <row r="34" spans="1:26" ht="22.5" customHeight="1" thickTop="1" thickBot="1" x14ac:dyDescent="0.3">
      <c r="B34" s="26" t="s">
        <v>97</v>
      </c>
      <c r="C34" s="26" t="s">
        <v>9</v>
      </c>
      <c r="D34" s="26" t="s">
        <v>98</v>
      </c>
      <c r="E34" s="26" t="s">
        <v>99</v>
      </c>
      <c r="F34" s="141" t="s">
        <v>100</v>
      </c>
      <c r="G34" s="141" t="s">
        <v>101</v>
      </c>
    </row>
    <row r="35" spans="1:26" ht="25.5" customHeight="1" thickTop="1" thickBot="1" x14ac:dyDescent="0.3">
      <c r="B35" s="142" t="s">
        <v>102</v>
      </c>
      <c r="C35" s="91">
        <v>43613</v>
      </c>
      <c r="D35" s="34" t="s">
        <v>78</v>
      </c>
      <c r="E35" s="93">
        <v>3000</v>
      </c>
      <c r="F35" s="150" t="s">
        <v>82</v>
      </c>
      <c r="G35" s="149">
        <f>E35*100/R6/100</f>
        <v>2.5974025974025972E-2</v>
      </c>
      <c r="H35" s="17"/>
    </row>
    <row r="36" spans="1:26" ht="25.5" customHeight="1" thickTop="1" thickBot="1" x14ac:dyDescent="0.3">
      <c r="A36" s="144"/>
      <c r="B36" s="143" t="s">
        <v>103</v>
      </c>
      <c r="C36" s="91">
        <v>43591</v>
      </c>
      <c r="D36" s="34" t="s">
        <v>72</v>
      </c>
      <c r="E36" s="93">
        <v>23000</v>
      </c>
      <c r="F36" s="131" t="s">
        <v>77</v>
      </c>
      <c r="G36" s="149">
        <f>E36*100/R6/100</f>
        <v>0.19913419913419916</v>
      </c>
    </row>
    <row r="37" spans="1:26" ht="25.5" customHeight="1" thickTop="1" thickBot="1" x14ac:dyDescent="0.3">
      <c r="A37" s="144"/>
      <c r="B37" s="143" t="s">
        <v>103</v>
      </c>
      <c r="C37" s="145">
        <v>43591</v>
      </c>
      <c r="D37" s="146" t="s">
        <v>78</v>
      </c>
      <c r="E37" s="147">
        <v>15700</v>
      </c>
      <c r="F37" s="150" t="s">
        <v>82</v>
      </c>
      <c r="G37" s="148"/>
      <c r="H37" s="17"/>
    </row>
    <row r="38" spans="1:26" ht="75.75" customHeight="1" thickTop="1" x14ac:dyDescent="0.25">
      <c r="E38" s="18"/>
      <c r="F38" s="18"/>
      <c r="G38" s="18"/>
    </row>
    <row r="39" spans="1:26" ht="46.5" customHeight="1" x14ac:dyDescent="0.25">
      <c r="B39" s="161" t="s">
        <v>104</v>
      </c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 spans="1:26" ht="24" customHeight="1" thickBot="1" x14ac:dyDescent="0.3">
      <c r="H40" s="25"/>
      <c r="I40" s="25"/>
      <c r="L40" s="25"/>
    </row>
    <row r="41" spans="1:26" ht="24" customHeight="1" thickTop="1" thickBot="1" x14ac:dyDescent="0.3">
      <c r="B41" s="27" t="s">
        <v>2</v>
      </c>
      <c r="C41" s="26" t="s">
        <v>46</v>
      </c>
      <c r="D41" s="26" t="s">
        <v>47</v>
      </c>
      <c r="E41" s="26" t="s">
        <v>48</v>
      </c>
      <c r="F41" s="36" t="s">
        <v>49</v>
      </c>
      <c r="G41" s="26" t="s">
        <v>50</v>
      </c>
      <c r="H41" s="26" t="s">
        <v>51</v>
      </c>
      <c r="I41" s="26" t="s">
        <v>52</v>
      </c>
      <c r="J41" s="26" t="s">
        <v>53</v>
      </c>
      <c r="K41" s="26" t="s">
        <v>54</v>
      </c>
      <c r="L41" s="26" t="s">
        <v>55</v>
      </c>
      <c r="M41" s="26" t="s">
        <v>56</v>
      </c>
      <c r="N41" s="26" t="s">
        <v>57</v>
      </c>
      <c r="O41" s="37" t="s">
        <v>58</v>
      </c>
      <c r="Q41" s="38" t="s">
        <v>59</v>
      </c>
      <c r="R41" s="28"/>
      <c r="S41" s="30"/>
      <c r="T41" s="27" t="s">
        <v>2</v>
      </c>
      <c r="U41" s="26" t="s">
        <v>60</v>
      </c>
      <c r="V41" s="36" t="s">
        <v>61</v>
      </c>
      <c r="W41" s="36" t="s">
        <v>62</v>
      </c>
    </row>
    <row r="42" spans="1:26" ht="24" customHeight="1" thickTop="1" thickBot="1" x14ac:dyDescent="0.3">
      <c r="B42" s="49" t="s">
        <v>72</v>
      </c>
      <c r="C42" s="64">
        <v>3770</v>
      </c>
      <c r="D42" s="63">
        <v>5120</v>
      </c>
      <c r="E42" s="63">
        <v>4300</v>
      </c>
      <c r="F42" s="43">
        <v>3870</v>
      </c>
      <c r="G42" s="63">
        <v>2490</v>
      </c>
      <c r="H42" s="63">
        <v>4030</v>
      </c>
      <c r="I42" s="63">
        <v>3080</v>
      </c>
      <c r="J42" s="63">
        <v>3558.58</v>
      </c>
      <c r="K42" s="63">
        <v>2828</v>
      </c>
      <c r="L42" s="63">
        <v>5497.3899999999994</v>
      </c>
      <c r="M42" s="63"/>
      <c r="N42" s="79"/>
      <c r="O42" s="46">
        <f>SUM(C42:N42)</f>
        <v>38543.97</v>
      </c>
      <c r="Q42" s="52" t="s">
        <v>72</v>
      </c>
      <c r="R42" s="39"/>
      <c r="T42" s="49" t="s">
        <v>72</v>
      </c>
      <c r="U42" s="64">
        <f>SUM(C42:F42)</f>
        <v>17060</v>
      </c>
      <c r="V42" s="126">
        <f>SUM(G42:J42)</f>
        <v>13158.58</v>
      </c>
      <c r="W42" s="121">
        <f>SUM(K42:N42)</f>
        <v>8325.39</v>
      </c>
      <c r="X42" s="17"/>
    </row>
    <row r="43" spans="1:26" ht="24" customHeight="1" thickTop="1" x14ac:dyDescent="0.25">
      <c r="B43" s="49" t="s">
        <v>73</v>
      </c>
      <c r="C43" s="82">
        <v>3458</v>
      </c>
      <c r="D43" s="74">
        <v>3458</v>
      </c>
      <c r="E43" s="59">
        <v>3458</v>
      </c>
      <c r="F43" s="58">
        <v>3458</v>
      </c>
      <c r="G43" s="74">
        <v>3458</v>
      </c>
      <c r="H43" s="74">
        <v>3458</v>
      </c>
      <c r="I43" s="74">
        <v>3458</v>
      </c>
      <c r="J43" s="59">
        <v>3458</v>
      </c>
      <c r="K43" s="58">
        <v>3458</v>
      </c>
      <c r="L43" s="74">
        <v>3458</v>
      </c>
      <c r="M43" s="59">
        <v>3458</v>
      </c>
      <c r="N43" s="58">
        <v>3458</v>
      </c>
      <c r="O43" s="48">
        <f>SUM(C43:N43)</f>
        <v>41496</v>
      </c>
      <c r="Q43" s="53" t="s">
        <v>74</v>
      </c>
      <c r="R43" s="130">
        <v>41500</v>
      </c>
      <c r="T43" s="49" t="s">
        <v>73</v>
      </c>
      <c r="U43" s="67">
        <f>SUM(C43:F43)</f>
        <v>13832</v>
      </c>
      <c r="V43" s="59">
        <f>SUM(G43:J43)</f>
        <v>13832</v>
      </c>
      <c r="W43" s="68">
        <f>SUM(K43:N43)</f>
        <v>13832</v>
      </c>
    </row>
    <row r="44" spans="1:26" ht="24" customHeight="1" thickBot="1" x14ac:dyDescent="0.3">
      <c r="B44" s="49" t="s">
        <v>75</v>
      </c>
      <c r="C44" s="86">
        <f t="shared" ref="C44:N44" si="4">IF(C42 =FALSE, " - ", IFERROR((C43-C42)/C43," - "))</f>
        <v>-9.0225563909774431E-2</v>
      </c>
      <c r="D44" s="85">
        <f t="shared" si="4"/>
        <v>-0.48062463851937537</v>
      </c>
      <c r="E44" s="85">
        <f t="shared" si="4"/>
        <v>-0.24349334875650666</v>
      </c>
      <c r="F44" s="85">
        <f t="shared" si="4"/>
        <v>-0.11914401388085599</v>
      </c>
      <c r="G44" s="85">
        <f t="shared" si="4"/>
        <v>0.2799305957200694</v>
      </c>
      <c r="H44" s="85">
        <f t="shared" si="4"/>
        <v>-0.16541353383458646</v>
      </c>
      <c r="I44" s="85">
        <f t="shared" si="4"/>
        <v>0.10931174089068826</v>
      </c>
      <c r="J44" s="85">
        <f t="shared" si="4"/>
        <v>-2.9086176980913803E-2</v>
      </c>
      <c r="K44" s="85">
        <f t="shared" si="4"/>
        <v>0.18218623481781376</v>
      </c>
      <c r="L44" s="81">
        <f t="shared" si="4"/>
        <v>-0.58975997686523984</v>
      </c>
      <c r="M44" s="85" t="str">
        <f t="shared" si="4"/>
        <v xml:space="preserve"> - </v>
      </c>
      <c r="N44" s="84" t="str">
        <f t="shared" si="4"/>
        <v xml:space="preserve"> - </v>
      </c>
      <c r="O44" s="61"/>
      <c r="Q44" s="53" t="s">
        <v>76</v>
      </c>
      <c r="R44" s="131" t="s">
        <v>105</v>
      </c>
      <c r="T44" s="49" t="s">
        <v>75</v>
      </c>
      <c r="U44" s="123">
        <f>IF(U42 =0, " - ", IFERROR((U43-U42)/U43," - "))</f>
        <v>-0.23337189126662811</v>
      </c>
      <c r="V44" s="119">
        <f>IF(V42 =0, " - ", IFERROR((V43-V42)/V43," - "))</f>
        <v>4.8685656448814348E-2</v>
      </c>
      <c r="W44" s="124">
        <f>IF(W42 =0, " - ", IFERROR((W43-W42)/W43," - "))</f>
        <v>0.39810656448814347</v>
      </c>
    </row>
    <row r="45" spans="1:26" ht="24" customHeight="1" thickTop="1" x14ac:dyDescent="0.25">
      <c r="B45" s="62" t="s">
        <v>78</v>
      </c>
      <c r="C45" s="78">
        <v>506</v>
      </c>
      <c r="D45" s="43">
        <v>700</v>
      </c>
      <c r="E45" s="63">
        <v>700</v>
      </c>
      <c r="F45" s="57">
        <v>1400</v>
      </c>
      <c r="G45" s="57">
        <v>1700</v>
      </c>
      <c r="H45" s="57">
        <v>1000</v>
      </c>
      <c r="I45" s="63">
        <v>700</v>
      </c>
      <c r="J45" s="63">
        <v>706</v>
      </c>
      <c r="K45" s="43">
        <v>693</v>
      </c>
      <c r="L45" s="63"/>
      <c r="M45" s="57"/>
      <c r="N45" s="79"/>
      <c r="O45" s="80">
        <f>SUM(C45:N45)</f>
        <v>8105</v>
      </c>
      <c r="Q45" s="127" t="s">
        <v>79</v>
      </c>
      <c r="R45" s="133">
        <v>43466</v>
      </c>
      <c r="S45" s="30"/>
      <c r="T45" s="62" t="s">
        <v>78</v>
      </c>
      <c r="U45" s="78">
        <f>SUM(C45:F45)</f>
        <v>3306</v>
      </c>
      <c r="V45" s="43">
        <f>SUM(G45:J45)</f>
        <v>4106</v>
      </c>
      <c r="W45" s="125">
        <f>SUM(K45:N45)</f>
        <v>693</v>
      </c>
      <c r="X45" s="17"/>
    </row>
    <row r="46" spans="1:26" ht="24" customHeight="1" x14ac:dyDescent="0.25">
      <c r="B46" s="76" t="s">
        <v>73</v>
      </c>
      <c r="C46" s="87">
        <v>875</v>
      </c>
      <c r="D46" s="74">
        <v>875</v>
      </c>
      <c r="E46" s="74">
        <v>875</v>
      </c>
      <c r="F46" s="74">
        <v>875</v>
      </c>
      <c r="G46" s="74">
        <v>875</v>
      </c>
      <c r="H46" s="74">
        <v>875</v>
      </c>
      <c r="I46" s="59">
        <v>875</v>
      </c>
      <c r="J46" s="75">
        <v>875</v>
      </c>
      <c r="K46" s="59">
        <v>875</v>
      </c>
      <c r="L46" s="59">
        <v>875</v>
      </c>
      <c r="M46" s="75">
        <v>875</v>
      </c>
      <c r="N46" s="68">
        <v>875</v>
      </c>
      <c r="O46" s="48">
        <f>SUM(C46:N46)</f>
        <v>10500</v>
      </c>
      <c r="P46" s="17"/>
      <c r="Q46" s="53" t="s">
        <v>80</v>
      </c>
      <c r="R46" s="132">
        <f ca="1">TODAY()</f>
        <v>43542</v>
      </c>
      <c r="T46" s="76" t="s">
        <v>73</v>
      </c>
      <c r="U46" s="78">
        <f>SUM(C46:F46)</f>
        <v>3500</v>
      </c>
      <c r="V46" s="43">
        <f>SUM(G46:J46)</f>
        <v>3500</v>
      </c>
      <c r="W46" s="74">
        <f>SUM(K46:N46)</f>
        <v>3500</v>
      </c>
      <c r="X46" s="17"/>
    </row>
    <row r="47" spans="1:26" ht="24" customHeight="1" thickBot="1" x14ac:dyDescent="0.3">
      <c r="B47" s="16" t="s">
        <v>75</v>
      </c>
      <c r="C47" s="86">
        <f t="shared" ref="C47:N47" si="5">IF(C45 =FALSE, " - ", IFERROR((C46-C45)/C46," - "))</f>
        <v>0.42171428571428571</v>
      </c>
      <c r="D47" s="81">
        <f t="shared" si="5"/>
        <v>0.2</v>
      </c>
      <c r="E47" s="81">
        <f t="shared" si="5"/>
        <v>0.2</v>
      </c>
      <c r="F47" s="81">
        <f t="shared" si="5"/>
        <v>-0.6</v>
      </c>
      <c r="G47" s="81">
        <f t="shared" si="5"/>
        <v>-0.94285714285714284</v>
      </c>
      <c r="H47" s="81">
        <f t="shared" si="5"/>
        <v>-0.14285714285714285</v>
      </c>
      <c r="I47" s="81">
        <f t="shared" si="5"/>
        <v>0.2</v>
      </c>
      <c r="J47" s="81">
        <f t="shared" si="5"/>
        <v>0.19314285714285714</v>
      </c>
      <c r="K47" s="81">
        <f t="shared" si="5"/>
        <v>0.20799999999999999</v>
      </c>
      <c r="L47" s="81" t="str">
        <f t="shared" si="5"/>
        <v xml:space="preserve"> - </v>
      </c>
      <c r="M47" s="81" t="str">
        <f t="shared" si="5"/>
        <v xml:space="preserve"> - </v>
      </c>
      <c r="N47" s="84" t="str">
        <f t="shared" si="5"/>
        <v xml:space="preserve"> - </v>
      </c>
      <c r="O47" s="47"/>
      <c r="P47" s="17"/>
      <c r="Q47" s="53" t="s">
        <v>81</v>
      </c>
      <c r="R47" s="132">
        <v>43555</v>
      </c>
      <c r="T47" s="16" t="s">
        <v>75</v>
      </c>
      <c r="U47" s="88">
        <f>IF(U45 =0, " - ", IFERROR((U46-U45)/U46," - "))</f>
        <v>5.5428571428571431E-2</v>
      </c>
      <c r="V47" s="88">
        <f>IF(V45 =0, " - ", IFERROR((V46-V45)/V46," - "))</f>
        <v>-0.17314285714285715</v>
      </c>
      <c r="W47" s="124">
        <f>IF(W45 =0, " - ", IFERROR((W46-W45)/W46," - "))</f>
        <v>0.80200000000000005</v>
      </c>
    </row>
    <row r="48" spans="1:26" ht="24" customHeight="1" thickTop="1" thickBot="1" x14ac:dyDescent="0.3">
      <c r="C48" s="18"/>
      <c r="D48" s="18"/>
      <c r="E48" s="18"/>
      <c r="F48" s="18"/>
      <c r="H48" s="18"/>
      <c r="I48" s="18"/>
      <c r="L48" s="18"/>
      <c r="M48" s="18"/>
      <c r="N48" s="18"/>
      <c r="Q48" s="35" t="s">
        <v>78</v>
      </c>
      <c r="R48" s="39"/>
    </row>
    <row r="49" spans="2:19" ht="24" customHeight="1" thickTop="1" thickBot="1" x14ac:dyDescent="0.3">
      <c r="Q49" s="53" t="s">
        <v>74</v>
      </c>
      <c r="R49" s="130">
        <v>10500</v>
      </c>
    </row>
    <row r="50" spans="2:19" ht="24" customHeight="1" thickTop="1" thickBot="1" x14ac:dyDescent="0.3">
      <c r="N50" s="51" t="s">
        <v>72</v>
      </c>
      <c r="O50" s="23" t="s">
        <v>78</v>
      </c>
      <c r="Q50" s="53" t="s">
        <v>76</v>
      </c>
      <c r="R50" s="131" t="s">
        <v>106</v>
      </c>
      <c r="S50" s="17" t="s">
        <v>107</v>
      </c>
    </row>
    <row r="51" spans="2:19" ht="24" customHeight="1" thickTop="1" thickBot="1" x14ac:dyDescent="0.3">
      <c r="B51" s="3"/>
      <c r="C51" s="155" t="s">
        <v>83</v>
      </c>
      <c r="D51" s="156"/>
      <c r="E51" s="156"/>
      <c r="F51" s="156"/>
      <c r="G51" s="156"/>
      <c r="H51" s="156"/>
      <c r="M51" s="33" t="s">
        <v>84</v>
      </c>
      <c r="N51" s="65">
        <f>R43</f>
        <v>41500</v>
      </c>
      <c r="O51" s="66">
        <f>R49</f>
        <v>10500</v>
      </c>
      <c r="Q51" s="54" t="s">
        <v>81</v>
      </c>
      <c r="R51" s="132">
        <v>43555</v>
      </c>
    </row>
    <row r="52" spans="2:19" ht="24" customHeight="1" thickTop="1" thickBot="1" x14ac:dyDescent="0.35">
      <c r="B52" s="4"/>
      <c r="C52" s="5" t="s">
        <v>85</v>
      </c>
      <c r="D52" s="6"/>
      <c r="E52" s="7" t="s">
        <v>86</v>
      </c>
      <c r="F52" s="8"/>
      <c r="G52" s="73" t="s">
        <v>87</v>
      </c>
      <c r="H52" s="9"/>
      <c r="M52" s="33" t="s">
        <v>2</v>
      </c>
      <c r="N52" s="67">
        <f>O42</f>
        <v>38543.97</v>
      </c>
      <c r="O52" s="68">
        <f>O45</f>
        <v>8105</v>
      </c>
      <c r="Q52" s="55" t="s">
        <v>88</v>
      </c>
      <c r="R52" s="90">
        <f ca="1">R51-TODAY()</f>
        <v>13</v>
      </c>
      <c r="S52" s="17"/>
    </row>
    <row r="53" spans="2:19" ht="24" customHeight="1" thickTop="1" thickBot="1" x14ac:dyDescent="0.3">
      <c r="B53" s="50" t="s">
        <v>72</v>
      </c>
      <c r="C53" s="10">
        <v>127</v>
      </c>
      <c r="D53" s="11"/>
      <c r="E53" s="12" t="e">
        <f>#REF!</f>
        <v>#REF!</v>
      </c>
      <c r="F53" s="22"/>
      <c r="G53" s="13" t="e">
        <f>E53/C53</f>
        <v>#REF!</v>
      </c>
      <c r="H53" s="14"/>
      <c r="M53" s="33" t="s">
        <v>89</v>
      </c>
      <c r="N53" s="69">
        <f>N51-N52</f>
        <v>2956.0299999999988</v>
      </c>
      <c r="O53" s="70">
        <f>O51-O52</f>
        <v>2395</v>
      </c>
    </row>
    <row r="54" spans="2:19" ht="24" customHeight="1" thickTop="1" thickBot="1" x14ac:dyDescent="0.3">
      <c r="B54" s="16" t="s">
        <v>90</v>
      </c>
      <c r="C54" s="110">
        <v>4</v>
      </c>
      <c r="D54" s="11"/>
      <c r="E54" s="19"/>
      <c r="F54" s="22"/>
      <c r="G54" s="20">
        <f>IFERROR(E54/C54, "-")</f>
        <v>0</v>
      </c>
      <c r="H54" s="21"/>
      <c r="N54" s="18"/>
      <c r="O54" s="18"/>
    </row>
    <row r="55" spans="2:19" ht="24" customHeight="1" thickTop="1" thickBot="1" x14ac:dyDescent="0.3">
      <c r="B55" s="3"/>
      <c r="C55" s="155" t="s">
        <v>91</v>
      </c>
      <c r="D55" s="156"/>
      <c r="E55" s="156"/>
      <c r="F55" s="156"/>
      <c r="G55" s="156"/>
      <c r="H55" s="156"/>
    </row>
    <row r="56" spans="2:19" ht="24" customHeight="1" thickTop="1" thickBot="1" x14ac:dyDescent="0.3">
      <c r="B56" s="4"/>
      <c r="C56" s="5" t="s">
        <v>85</v>
      </c>
      <c r="D56" s="6" t="s">
        <v>92</v>
      </c>
      <c r="E56" s="7" t="s">
        <v>86</v>
      </c>
      <c r="F56" s="8" t="s">
        <v>92</v>
      </c>
      <c r="G56" s="73" t="s">
        <v>87</v>
      </c>
      <c r="H56" s="9" t="s">
        <v>92</v>
      </c>
    </row>
    <row r="57" spans="2:19" ht="24" customHeight="1" thickTop="1" x14ac:dyDescent="0.25">
      <c r="B57" s="50" t="s">
        <v>72</v>
      </c>
      <c r="C57" s="10">
        <v>154</v>
      </c>
      <c r="D57" s="77">
        <f>IFERROR((C53-C57)/C53," - ")</f>
        <v>-0.2125984251968504</v>
      </c>
      <c r="E57" s="71">
        <v>3573.72</v>
      </c>
      <c r="F57" s="77" t="str">
        <f>IFERROR((E53-E57)/E53," - ")</f>
        <v xml:space="preserve"> - </v>
      </c>
      <c r="G57" s="71">
        <f>E57/C57</f>
        <v>23.205974025974026</v>
      </c>
      <c r="H57" s="77" t="str">
        <f>IFERROR((G53-G57)/G53," - ")</f>
        <v xml:space="preserve"> - </v>
      </c>
      <c r="I57" s="17"/>
    </row>
    <row r="58" spans="2:19" ht="24" customHeight="1" thickBot="1" x14ac:dyDescent="0.3">
      <c r="B58" s="16" t="s">
        <v>90</v>
      </c>
      <c r="C58" s="110">
        <v>14</v>
      </c>
      <c r="D58" s="77">
        <f>IFERROR((C54-C58)/C54," - ")</f>
        <v>-2.5</v>
      </c>
      <c r="E58" s="19"/>
      <c r="F58" s="77" t="str">
        <f>IFERROR((E54-E58)/E54," - ")</f>
        <v xml:space="preserve"> - </v>
      </c>
      <c r="G58" s="72">
        <f>IFERROR(E58/C58, "-")</f>
        <v>0</v>
      </c>
      <c r="H58" s="77" t="str">
        <f>IFERROR((G54-G58)/G54," - ")</f>
        <v xml:space="preserve"> - </v>
      </c>
      <c r="I58" s="17"/>
    </row>
    <row r="59" spans="2:19" ht="24" customHeight="1" thickTop="1" x14ac:dyDescent="0.25">
      <c r="C59" s="18"/>
      <c r="D59" s="18"/>
      <c r="F59" s="18"/>
      <c r="H59" s="18"/>
    </row>
    <row r="60" spans="2:19" ht="24" customHeight="1" thickBot="1" x14ac:dyDescent="0.3"/>
    <row r="61" spans="2:19" ht="24" customHeight="1" thickTop="1" thickBot="1" x14ac:dyDescent="0.3">
      <c r="B61" s="15" t="s">
        <v>93</v>
      </c>
      <c r="C61" s="24" t="e">
        <f>#REF!/100</f>
        <v>#REF!</v>
      </c>
    </row>
    <row r="62" spans="2:19" ht="24" customHeight="1" thickTop="1" x14ac:dyDescent="0.25"/>
    <row r="63" spans="2:19" ht="24" customHeight="1" thickBot="1" x14ac:dyDescent="0.3"/>
    <row r="64" spans="2:19" ht="24" customHeight="1" thickBot="1" x14ac:dyDescent="0.3">
      <c r="C64" s="157" t="s">
        <v>94</v>
      </c>
      <c r="D64" s="156"/>
      <c r="E64" s="156"/>
      <c r="F64" s="156"/>
    </row>
    <row r="65" spans="2:26" ht="24" customHeight="1" thickBot="1" x14ac:dyDescent="0.3">
      <c r="B65" s="114"/>
      <c r="C65" s="111" t="s">
        <v>1</v>
      </c>
      <c r="D65" s="112"/>
      <c r="E65" s="113" t="s">
        <v>86</v>
      </c>
      <c r="F65" s="118" t="s">
        <v>95</v>
      </c>
    </row>
    <row r="66" spans="2:26" ht="24" customHeight="1" thickBot="1" x14ac:dyDescent="0.3">
      <c r="B66" s="116" t="s">
        <v>96</v>
      </c>
      <c r="C66" s="115">
        <v>14500</v>
      </c>
      <c r="D66" s="22"/>
      <c r="E66" s="117">
        <v>1800</v>
      </c>
      <c r="F66" s="117">
        <v>15</v>
      </c>
    </row>
    <row r="67" spans="2:26" ht="24" customHeight="1" thickBot="1" x14ac:dyDescent="0.3">
      <c r="C67" s="157" t="s">
        <v>94</v>
      </c>
      <c r="D67" s="156"/>
      <c r="E67" s="156"/>
      <c r="F67" s="156"/>
    </row>
    <row r="68" spans="2:26" ht="24" customHeight="1" thickBot="1" x14ac:dyDescent="0.3">
      <c r="B68" s="114"/>
      <c r="C68" s="111" t="s">
        <v>1</v>
      </c>
      <c r="D68" s="112"/>
      <c r="E68" s="113" t="s">
        <v>86</v>
      </c>
      <c r="F68" s="113" t="s">
        <v>95</v>
      </c>
      <c r="G68" s="32"/>
    </row>
    <row r="69" spans="2:26" ht="24" customHeight="1" thickBot="1" x14ac:dyDescent="0.3">
      <c r="B69" s="116" t="s">
        <v>96</v>
      </c>
      <c r="C69" s="115">
        <v>14500</v>
      </c>
      <c r="D69" s="22"/>
      <c r="E69" s="117">
        <v>1800</v>
      </c>
      <c r="F69" s="117">
        <v>15</v>
      </c>
    </row>
    <row r="70" spans="2:26" ht="24" customHeight="1" thickBot="1" x14ac:dyDescent="0.3"/>
    <row r="71" spans="2:26" ht="24" customHeight="1" thickTop="1" thickBot="1" x14ac:dyDescent="0.3">
      <c r="B71" s="26" t="s">
        <v>97</v>
      </c>
      <c r="C71" s="26" t="s">
        <v>9</v>
      </c>
      <c r="D71" s="26" t="s">
        <v>98</v>
      </c>
      <c r="E71" s="26" t="s">
        <v>99</v>
      </c>
      <c r="F71" s="26" t="s">
        <v>100</v>
      </c>
      <c r="G71" s="141" t="s">
        <v>101</v>
      </c>
    </row>
    <row r="72" spans="2:26" ht="24" customHeight="1" thickTop="1" thickBot="1" x14ac:dyDescent="0.3">
      <c r="B72" s="40" t="s">
        <v>102</v>
      </c>
      <c r="C72" s="91">
        <v>43501</v>
      </c>
      <c r="D72" s="34" t="s">
        <v>78</v>
      </c>
      <c r="E72" s="93">
        <v>2000</v>
      </c>
      <c r="F72" s="95" t="s">
        <v>82</v>
      </c>
      <c r="G72" s="149">
        <f>E72*100/R43/100</f>
        <v>4.8192771084337352E-2</v>
      </c>
    </row>
    <row r="73" spans="2:26" ht="24" customHeight="1" thickTop="1" thickBot="1" x14ac:dyDescent="0.3">
      <c r="B73" s="40" t="s">
        <v>108</v>
      </c>
      <c r="C73" s="91"/>
      <c r="D73" s="34" t="s">
        <v>72</v>
      </c>
      <c r="E73" s="93">
        <v>29000</v>
      </c>
      <c r="F73" s="94" t="s">
        <v>109</v>
      </c>
      <c r="G73" s="149">
        <f>E73*100/R43/100</f>
        <v>0.6987951807228916</v>
      </c>
    </row>
    <row r="74" spans="2:26" ht="24" customHeight="1" thickTop="1" thickBot="1" x14ac:dyDescent="0.3">
      <c r="B74" s="41"/>
      <c r="C74" s="92"/>
      <c r="D74" s="152"/>
      <c r="E74" s="151"/>
      <c r="F74" s="95"/>
      <c r="G74" s="148"/>
    </row>
    <row r="75" spans="2:26" x14ac:dyDescent="0.25">
      <c r="B75" s="31"/>
      <c r="C75" s="31"/>
      <c r="D75" s="31"/>
      <c r="F75" s="31"/>
    </row>
    <row r="77" spans="2:26" ht="46.5" customHeight="1" x14ac:dyDescent="0.25">
      <c r="B77" s="161" t="s">
        <v>110</v>
      </c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</row>
    <row r="78" spans="2:26" ht="15.75" customHeight="1" thickBot="1" x14ac:dyDescent="0.3">
      <c r="H78" s="25"/>
      <c r="I78" s="25"/>
      <c r="L78" s="25"/>
    </row>
    <row r="79" spans="2:26" ht="28.5" customHeight="1" thickTop="1" thickBot="1" x14ac:dyDescent="0.3">
      <c r="B79" s="27" t="s">
        <v>2</v>
      </c>
      <c r="C79" s="26" t="s">
        <v>46</v>
      </c>
      <c r="D79" s="26" t="s">
        <v>47</v>
      </c>
      <c r="E79" s="26" t="s">
        <v>48</v>
      </c>
      <c r="F79" s="36" t="s">
        <v>49</v>
      </c>
      <c r="G79" s="26" t="s">
        <v>50</v>
      </c>
      <c r="H79" s="26" t="s">
        <v>51</v>
      </c>
      <c r="I79" s="26" t="s">
        <v>52</v>
      </c>
      <c r="J79" s="26" t="s">
        <v>53</v>
      </c>
      <c r="K79" s="26" t="s">
        <v>54</v>
      </c>
      <c r="L79" s="26" t="s">
        <v>55</v>
      </c>
      <c r="M79" s="26" t="s">
        <v>56</v>
      </c>
      <c r="N79" s="26" t="s">
        <v>57</v>
      </c>
      <c r="O79" s="37" t="s">
        <v>58</v>
      </c>
      <c r="Q79" s="38" t="s">
        <v>59</v>
      </c>
      <c r="R79" s="28"/>
      <c r="S79" s="30"/>
      <c r="T79" s="27" t="s">
        <v>2</v>
      </c>
      <c r="U79" s="26" t="s">
        <v>60</v>
      </c>
      <c r="V79" s="36" t="s">
        <v>61</v>
      </c>
      <c r="W79" s="36" t="s">
        <v>62</v>
      </c>
    </row>
    <row r="80" spans="2:26" ht="28.5" customHeight="1" thickTop="1" thickBot="1" x14ac:dyDescent="0.3">
      <c r="B80" s="49" t="s">
        <v>72</v>
      </c>
      <c r="C80" s="64">
        <v>2010</v>
      </c>
      <c r="D80" s="63">
        <v>5000</v>
      </c>
      <c r="E80" s="63">
        <v>3160</v>
      </c>
      <c r="F80" s="43">
        <v>1650</v>
      </c>
      <c r="G80" s="63">
        <v>1450</v>
      </c>
      <c r="H80" s="63">
        <v>1570</v>
      </c>
      <c r="I80" s="63">
        <v>1330</v>
      </c>
      <c r="J80" s="63">
        <v>1603.12</v>
      </c>
      <c r="K80" s="63">
        <v>1286</v>
      </c>
      <c r="L80" s="63">
        <v>965.77</v>
      </c>
      <c r="M80" s="63"/>
      <c r="N80" s="79"/>
      <c r="O80" s="46">
        <f>SUM(C80:N80)</f>
        <v>20024.89</v>
      </c>
      <c r="Q80" s="52" t="s">
        <v>72</v>
      </c>
      <c r="R80" s="42"/>
      <c r="S80" s="30"/>
      <c r="T80" s="49" t="s">
        <v>72</v>
      </c>
      <c r="U80" s="120">
        <f>SUM(C80:F80)</f>
        <v>11820</v>
      </c>
      <c r="V80" s="126">
        <f>SUM(G80:J80)</f>
        <v>5953.12</v>
      </c>
      <c r="W80" s="121">
        <f>SUM(K80:N80)</f>
        <v>2251.77</v>
      </c>
      <c r="X80" s="17"/>
    </row>
    <row r="81" spans="2:24" ht="28.5" customHeight="1" thickTop="1" x14ac:dyDescent="0.25">
      <c r="B81" s="49" t="s">
        <v>73</v>
      </c>
      <c r="C81" s="82">
        <v>4000</v>
      </c>
      <c r="D81" s="59">
        <v>4000</v>
      </c>
      <c r="E81" s="58">
        <v>4000</v>
      </c>
      <c r="F81" s="59">
        <v>4000</v>
      </c>
      <c r="G81" s="59">
        <v>4000</v>
      </c>
      <c r="H81" s="59">
        <v>4000</v>
      </c>
      <c r="I81" s="58">
        <v>4000</v>
      </c>
      <c r="J81" s="59">
        <v>4000</v>
      </c>
      <c r="K81" s="59">
        <v>4000</v>
      </c>
      <c r="L81" s="59">
        <v>4000</v>
      </c>
      <c r="M81" s="59">
        <v>4000</v>
      </c>
      <c r="N81" s="68">
        <v>4000</v>
      </c>
      <c r="O81" s="48">
        <f>SUM(C81:N81)</f>
        <v>48000</v>
      </c>
      <c r="Q81" s="53" t="s">
        <v>74</v>
      </c>
      <c r="R81" s="2">
        <v>48000</v>
      </c>
      <c r="T81" s="49" t="s">
        <v>73</v>
      </c>
      <c r="U81" s="60">
        <f>SUM(C81:F81)</f>
        <v>16000</v>
      </c>
      <c r="V81" s="59">
        <f>SUM(G81:J81)</f>
        <v>16000</v>
      </c>
      <c r="W81" s="74">
        <f>SUM(K81:N81)</f>
        <v>16000</v>
      </c>
      <c r="X81" s="17"/>
    </row>
    <row r="82" spans="2:24" ht="28.5" customHeight="1" thickBot="1" x14ac:dyDescent="0.3">
      <c r="B82" s="49" t="s">
        <v>75</v>
      </c>
      <c r="C82" s="86">
        <f t="shared" ref="C82:N82" si="6">IF(C80 =FALSE, " - ", IFERROR((C81-C80)/C81," - "))</f>
        <v>0.4975</v>
      </c>
      <c r="D82" s="85">
        <f t="shared" si="6"/>
        <v>-0.25</v>
      </c>
      <c r="E82" s="85">
        <f t="shared" si="6"/>
        <v>0.21</v>
      </c>
      <c r="F82" s="85">
        <f t="shared" si="6"/>
        <v>0.58750000000000002</v>
      </c>
      <c r="G82" s="85">
        <f t="shared" si="6"/>
        <v>0.63749999999999996</v>
      </c>
      <c r="H82" s="85">
        <f t="shared" si="6"/>
        <v>0.60750000000000004</v>
      </c>
      <c r="I82" s="85">
        <f t="shared" si="6"/>
        <v>0.66749999999999998</v>
      </c>
      <c r="J82" s="85">
        <f t="shared" si="6"/>
        <v>0.59921999999999997</v>
      </c>
      <c r="K82" s="85">
        <f t="shared" si="6"/>
        <v>0.67849999999999999</v>
      </c>
      <c r="L82" s="81">
        <f t="shared" si="6"/>
        <v>0.7585575</v>
      </c>
      <c r="M82" s="85" t="str">
        <f t="shared" si="6"/>
        <v xml:space="preserve"> - </v>
      </c>
      <c r="N82" s="84" t="str">
        <f t="shared" si="6"/>
        <v xml:space="preserve"> - </v>
      </c>
      <c r="O82" s="61"/>
      <c r="Q82" s="53" t="s">
        <v>76</v>
      </c>
      <c r="R82" s="29" t="s">
        <v>111</v>
      </c>
      <c r="T82" s="49" t="s">
        <v>75</v>
      </c>
      <c r="U82" s="123">
        <f>IF(U80 =0, " - ", IFERROR((U81-U80)/U81," - "))</f>
        <v>0.26124999999999998</v>
      </c>
      <c r="V82" s="119">
        <f>IF(V80 =0, " - ", IFERROR((V81-V80)/V81," - "))</f>
        <v>0.6279300000000001</v>
      </c>
      <c r="W82" s="124">
        <f>IF(W80 =0, " - ", IFERROR((W81-W80)/W81," - "))</f>
        <v>0.85926437499999997</v>
      </c>
    </row>
    <row r="83" spans="2:24" ht="28.5" customHeight="1" thickTop="1" x14ac:dyDescent="0.25">
      <c r="B83" s="62" t="s">
        <v>78</v>
      </c>
      <c r="C83" s="78">
        <v>500</v>
      </c>
      <c r="D83" s="43">
        <v>700</v>
      </c>
      <c r="E83" s="63">
        <v>700</v>
      </c>
      <c r="F83" s="57">
        <v>700</v>
      </c>
      <c r="G83" s="57">
        <v>700</v>
      </c>
      <c r="H83" s="57">
        <v>1100</v>
      </c>
      <c r="I83" s="63">
        <v>1800</v>
      </c>
      <c r="J83" s="63">
        <v>950</v>
      </c>
      <c r="K83" s="43">
        <v>702</v>
      </c>
      <c r="L83" s="63"/>
      <c r="M83" s="57"/>
      <c r="N83" s="79"/>
      <c r="O83" s="80">
        <f>SUM(C83:N83)</f>
        <v>7852</v>
      </c>
      <c r="Q83" s="127" t="s">
        <v>79</v>
      </c>
      <c r="R83" s="133">
        <v>43466</v>
      </c>
      <c r="T83" s="62" t="s">
        <v>78</v>
      </c>
      <c r="U83" s="78">
        <f>SUM(C83:F83)</f>
        <v>2600</v>
      </c>
      <c r="V83" s="43">
        <f>SUM(G83:J83)</f>
        <v>4550</v>
      </c>
      <c r="W83" s="125">
        <f>SUM(K83:N83)</f>
        <v>702</v>
      </c>
      <c r="X83" s="17"/>
    </row>
    <row r="84" spans="2:24" ht="28.5" customHeight="1" x14ac:dyDescent="0.25">
      <c r="B84" s="76" t="s">
        <v>73</v>
      </c>
      <c r="C84" s="87">
        <v>1225</v>
      </c>
      <c r="D84" s="59">
        <v>1225</v>
      </c>
      <c r="E84" s="59">
        <v>1225</v>
      </c>
      <c r="F84" s="59">
        <v>1225</v>
      </c>
      <c r="G84" s="75">
        <v>1225</v>
      </c>
      <c r="H84" s="59">
        <v>1225</v>
      </c>
      <c r="I84" s="75">
        <v>1225</v>
      </c>
      <c r="J84" s="59">
        <v>1225</v>
      </c>
      <c r="K84" s="59">
        <v>1225</v>
      </c>
      <c r="L84" s="59">
        <v>1225</v>
      </c>
      <c r="M84" s="59">
        <v>1225</v>
      </c>
      <c r="N84" s="68">
        <v>1225</v>
      </c>
      <c r="O84" s="48">
        <f>SUM(C84:N84)</f>
        <v>14700</v>
      </c>
      <c r="P84" s="17"/>
      <c r="Q84" s="53" t="s">
        <v>80</v>
      </c>
      <c r="R84" s="132">
        <f ca="1">TODAY()</f>
        <v>43542</v>
      </c>
      <c r="T84" s="76" t="s">
        <v>73</v>
      </c>
      <c r="U84" s="78">
        <f>SUM(C84:F84)</f>
        <v>4900</v>
      </c>
      <c r="V84" s="43">
        <f>SUM(G84:J84)</f>
        <v>4900</v>
      </c>
      <c r="W84" s="68">
        <f>SUM(K84:N84)</f>
        <v>4900</v>
      </c>
    </row>
    <row r="85" spans="2:24" ht="28.5" customHeight="1" thickBot="1" x14ac:dyDescent="0.3">
      <c r="B85" s="16" t="s">
        <v>75</v>
      </c>
      <c r="C85" s="86">
        <f t="shared" ref="C85:N85" si="7">IF(C83 =FALSE, " - ", IFERROR((C84-C83)/C84," - "))</f>
        <v>0.59183673469387754</v>
      </c>
      <c r="D85" s="81">
        <f t="shared" si="7"/>
        <v>0.42857142857142855</v>
      </c>
      <c r="E85" s="81">
        <f t="shared" si="7"/>
        <v>0.42857142857142855</v>
      </c>
      <c r="F85" s="81">
        <f t="shared" si="7"/>
        <v>0.42857142857142855</v>
      </c>
      <c r="G85" s="81">
        <f t="shared" si="7"/>
        <v>0.42857142857142855</v>
      </c>
      <c r="H85" s="81">
        <f t="shared" si="7"/>
        <v>0.10204081632653061</v>
      </c>
      <c r="I85" s="81">
        <f t="shared" si="7"/>
        <v>-0.46938775510204084</v>
      </c>
      <c r="J85" s="81">
        <f t="shared" si="7"/>
        <v>0.22448979591836735</v>
      </c>
      <c r="K85" s="81">
        <f t="shared" si="7"/>
        <v>0.42693877551020409</v>
      </c>
      <c r="L85" s="81" t="str">
        <f t="shared" si="7"/>
        <v xml:space="preserve"> - </v>
      </c>
      <c r="M85" s="81" t="str">
        <f t="shared" si="7"/>
        <v xml:space="preserve"> - </v>
      </c>
      <c r="N85" s="84" t="str">
        <f t="shared" si="7"/>
        <v xml:space="preserve"> - </v>
      </c>
      <c r="O85" s="47"/>
      <c r="P85" s="17"/>
      <c r="Q85" s="53" t="s">
        <v>81</v>
      </c>
      <c r="R85" s="132">
        <v>43646</v>
      </c>
      <c r="T85" s="16" t="s">
        <v>75</v>
      </c>
      <c r="U85" s="88">
        <f>IF(U83 =0, " - ", IFERROR((U84-U83)/U84," - "))</f>
        <v>0.46938775510204084</v>
      </c>
      <c r="V85" s="88">
        <f>IF(V83 =0, " - ", IFERROR((V84-V83)/V84," - "))</f>
        <v>7.1428571428571425E-2</v>
      </c>
      <c r="W85" s="124">
        <f>IF(W83 =0, " - ", IFERROR((W84-W83)/W84," - "))</f>
        <v>0.85673469387755097</v>
      </c>
    </row>
    <row r="86" spans="2:24" ht="28.5" customHeight="1" thickTop="1" thickBot="1" x14ac:dyDescent="0.3">
      <c r="C86" s="18"/>
      <c r="D86" s="18"/>
      <c r="E86" s="18"/>
      <c r="F86" s="18"/>
      <c r="H86" s="18"/>
      <c r="I86" s="18"/>
      <c r="L86" s="18"/>
      <c r="M86" s="18"/>
      <c r="N86" s="18"/>
      <c r="Q86" s="35" t="s">
        <v>78</v>
      </c>
      <c r="R86" s="39"/>
    </row>
    <row r="87" spans="2:24" ht="28.5" customHeight="1" thickTop="1" thickBot="1" x14ac:dyDescent="0.3">
      <c r="Q87" s="53" t="s">
        <v>74</v>
      </c>
      <c r="R87" s="2">
        <v>14700</v>
      </c>
    </row>
    <row r="88" spans="2:24" ht="28.5" customHeight="1" thickTop="1" thickBot="1" x14ac:dyDescent="0.3">
      <c r="N88" s="51" t="s">
        <v>72</v>
      </c>
      <c r="O88" s="23" t="s">
        <v>78</v>
      </c>
      <c r="Q88" s="53" t="s">
        <v>76</v>
      </c>
      <c r="R88" s="29" t="s">
        <v>112</v>
      </c>
      <c r="S88" s="17"/>
    </row>
    <row r="89" spans="2:24" ht="28.5" customHeight="1" thickTop="1" thickBot="1" x14ac:dyDescent="0.3">
      <c r="B89" s="3"/>
      <c r="C89" s="155" t="s">
        <v>83</v>
      </c>
      <c r="D89" s="156"/>
      <c r="E89" s="156"/>
      <c r="F89" s="156"/>
      <c r="G89" s="156"/>
      <c r="H89" s="156"/>
      <c r="M89" s="33" t="s">
        <v>84</v>
      </c>
      <c r="N89" s="65">
        <f>R81</f>
        <v>48000</v>
      </c>
      <c r="O89" s="66">
        <f>R87</f>
        <v>14700</v>
      </c>
      <c r="Q89" s="54" t="s">
        <v>81</v>
      </c>
      <c r="R89" s="56">
        <v>43646</v>
      </c>
    </row>
    <row r="90" spans="2:24" ht="28.5" customHeight="1" thickTop="1" thickBot="1" x14ac:dyDescent="0.35">
      <c r="B90" s="4"/>
      <c r="C90" s="5" t="s">
        <v>85</v>
      </c>
      <c r="D90" s="6"/>
      <c r="E90" s="7" t="s">
        <v>86</v>
      </c>
      <c r="F90" s="8"/>
      <c r="G90" s="73" t="s">
        <v>87</v>
      </c>
      <c r="H90" s="9"/>
      <c r="M90" s="33" t="s">
        <v>2</v>
      </c>
      <c r="N90" s="67">
        <f>O80</f>
        <v>20024.89</v>
      </c>
      <c r="O90" s="68">
        <f>O83</f>
        <v>7852</v>
      </c>
      <c r="Q90" s="55" t="s">
        <v>88</v>
      </c>
      <c r="R90" s="90">
        <f ca="1">R89-TODAY()</f>
        <v>104</v>
      </c>
      <c r="S90" s="17"/>
    </row>
    <row r="91" spans="2:24" ht="28.5" customHeight="1" thickTop="1" thickBot="1" x14ac:dyDescent="0.3">
      <c r="B91" s="50" t="s">
        <v>72</v>
      </c>
      <c r="C91" s="10">
        <v>8</v>
      </c>
      <c r="D91" s="11"/>
      <c r="E91" s="12" t="e">
        <f>#REF!</f>
        <v>#REF!</v>
      </c>
      <c r="F91" s="22"/>
      <c r="G91" s="13" t="e">
        <f>E91/C91</f>
        <v>#REF!</v>
      </c>
      <c r="H91" s="14"/>
      <c r="M91" s="33" t="s">
        <v>89</v>
      </c>
      <c r="N91" s="69">
        <f>N89-N90</f>
        <v>27975.11</v>
      </c>
      <c r="O91" s="70">
        <f>O89-O90</f>
        <v>6848</v>
      </c>
    </row>
    <row r="92" spans="2:24" ht="28.5" customHeight="1" thickTop="1" thickBot="1" x14ac:dyDescent="0.3">
      <c r="B92" s="16" t="s">
        <v>90</v>
      </c>
      <c r="C92" s="17"/>
      <c r="D92" s="11"/>
      <c r="E92" s="19"/>
      <c r="F92" s="22"/>
      <c r="G92" s="20" t="str">
        <f>IFERROR(E92/C92, "-")</f>
        <v>-</v>
      </c>
      <c r="H92" s="21"/>
      <c r="N92" s="18"/>
      <c r="O92" s="18"/>
    </row>
    <row r="93" spans="2:24" ht="28.5" customHeight="1" thickTop="1" thickBot="1" x14ac:dyDescent="0.3">
      <c r="B93" s="3"/>
      <c r="C93" s="155" t="s">
        <v>91</v>
      </c>
      <c r="D93" s="156"/>
      <c r="E93" s="156"/>
      <c r="F93" s="156"/>
      <c r="G93" s="156"/>
      <c r="H93" s="156"/>
    </row>
    <row r="94" spans="2:24" ht="28.5" customHeight="1" thickTop="1" thickBot="1" x14ac:dyDescent="0.3">
      <c r="B94" s="4"/>
      <c r="C94" s="5" t="s">
        <v>85</v>
      </c>
      <c r="D94" s="6" t="s">
        <v>92</v>
      </c>
      <c r="E94" s="7" t="s">
        <v>86</v>
      </c>
      <c r="F94" s="8" t="s">
        <v>92</v>
      </c>
      <c r="G94" s="73" t="s">
        <v>87</v>
      </c>
      <c r="H94" s="9" t="s">
        <v>92</v>
      </c>
    </row>
    <row r="95" spans="2:24" ht="28.5" customHeight="1" thickTop="1" x14ac:dyDescent="0.25">
      <c r="B95" s="50" t="s">
        <v>72</v>
      </c>
      <c r="C95" s="10">
        <v>17</v>
      </c>
      <c r="D95" s="77">
        <f>IFERROR((C91-C95)/C91," - ")</f>
        <v>-1.125</v>
      </c>
      <c r="E95" s="71">
        <v>1286.21</v>
      </c>
      <c r="F95" s="77" t="str">
        <f>IFERROR((E91-E95)/E91," - ")</f>
        <v xml:space="preserve"> - </v>
      </c>
      <c r="G95" s="71">
        <f>E95/C95</f>
        <v>75.659411764705879</v>
      </c>
      <c r="H95" s="77" t="str">
        <f>IFERROR((G91-G95)/G91," - ")</f>
        <v xml:space="preserve"> - </v>
      </c>
      <c r="I95" s="17"/>
    </row>
    <row r="96" spans="2:24" ht="28.5" customHeight="1" thickBot="1" x14ac:dyDescent="0.3">
      <c r="B96" s="16" t="s">
        <v>90</v>
      </c>
      <c r="C96" s="17"/>
      <c r="D96" s="77" t="str">
        <f>IFERROR((C92-C96)/C92," - ")</f>
        <v xml:space="preserve"> - </v>
      </c>
      <c r="E96" s="19"/>
      <c r="F96" s="77" t="str">
        <f>IFERROR((E92-E96)/E92," - ")</f>
        <v xml:space="preserve"> - </v>
      </c>
      <c r="G96" s="72" t="str">
        <f>IFERROR(E96/C96, "-")</f>
        <v>-</v>
      </c>
      <c r="H96" s="77" t="str">
        <f>IFERROR((G92-G96)/G92," - ")</f>
        <v xml:space="preserve"> - </v>
      </c>
      <c r="I96" s="17"/>
    </row>
    <row r="97" spans="2:8" ht="28.5" customHeight="1" thickTop="1" x14ac:dyDescent="0.25">
      <c r="C97" s="18"/>
      <c r="D97" s="18"/>
      <c r="F97" s="18"/>
      <c r="H97" s="18"/>
    </row>
    <row r="98" spans="2:8" ht="28.5" customHeight="1" thickBot="1" x14ac:dyDescent="0.3"/>
    <row r="99" spans="2:8" ht="28.5" customHeight="1" thickTop="1" thickBot="1" x14ac:dyDescent="0.3">
      <c r="B99" s="15" t="s">
        <v>93</v>
      </c>
      <c r="C99" s="24" t="e">
        <f>#REF!/100</f>
        <v>#REF!</v>
      </c>
    </row>
    <row r="100" spans="2:8" ht="28.5" customHeight="1" thickTop="1" x14ac:dyDescent="0.25"/>
    <row r="101" spans="2:8" ht="28.5" customHeight="1" thickBot="1" x14ac:dyDescent="0.3"/>
    <row r="102" spans="2:8" ht="28.5" customHeight="1" thickBot="1" x14ac:dyDescent="0.3">
      <c r="C102" s="157" t="s">
        <v>94</v>
      </c>
      <c r="D102" s="156"/>
      <c r="E102" s="156"/>
      <c r="F102" s="156"/>
      <c r="G102" s="32"/>
    </row>
    <row r="103" spans="2:8" ht="28.5" customHeight="1" thickBot="1" x14ac:dyDescent="0.3">
      <c r="B103" s="114"/>
      <c r="C103" s="111" t="s">
        <v>1</v>
      </c>
      <c r="D103" s="112"/>
      <c r="E103" s="113" t="s">
        <v>86</v>
      </c>
      <c r="F103" s="113" t="s">
        <v>95</v>
      </c>
      <c r="G103" s="32"/>
    </row>
    <row r="104" spans="2:8" ht="28.5" customHeight="1" thickBot="1" x14ac:dyDescent="0.3">
      <c r="B104" s="116" t="s">
        <v>96</v>
      </c>
      <c r="C104" s="115">
        <v>14500</v>
      </c>
      <c r="D104" s="22"/>
      <c r="E104" s="117">
        <v>1800</v>
      </c>
      <c r="F104" s="117">
        <v>15</v>
      </c>
      <c r="G104" s="32"/>
    </row>
    <row r="105" spans="2:8" ht="28.5" customHeight="1" thickBot="1" x14ac:dyDescent="0.3">
      <c r="C105" s="157" t="s">
        <v>94</v>
      </c>
      <c r="D105" s="156"/>
      <c r="E105" s="156"/>
      <c r="F105" s="156"/>
    </row>
    <row r="106" spans="2:8" ht="28.5" customHeight="1" thickBot="1" x14ac:dyDescent="0.3">
      <c r="B106" s="114"/>
      <c r="C106" s="111" t="s">
        <v>1</v>
      </c>
      <c r="D106" s="112"/>
      <c r="E106" s="113" t="s">
        <v>86</v>
      </c>
      <c r="F106" s="113" t="s">
        <v>95</v>
      </c>
      <c r="G106" s="32"/>
    </row>
    <row r="107" spans="2:8" ht="28.5" customHeight="1" thickBot="1" x14ac:dyDescent="0.3">
      <c r="B107" s="116" t="s">
        <v>96</v>
      </c>
      <c r="C107" s="115">
        <v>14500</v>
      </c>
      <c r="D107" s="22"/>
      <c r="E107" s="117">
        <v>1800</v>
      </c>
      <c r="F107" s="117">
        <v>15</v>
      </c>
    </row>
    <row r="108" spans="2:8" ht="28.5" customHeight="1" thickBot="1" x14ac:dyDescent="0.3"/>
    <row r="109" spans="2:8" ht="28.5" customHeight="1" thickTop="1" thickBot="1" x14ac:dyDescent="0.3">
      <c r="B109" s="26" t="s">
        <v>97</v>
      </c>
      <c r="C109" s="104" t="s">
        <v>9</v>
      </c>
      <c r="D109" s="103" t="s">
        <v>98</v>
      </c>
      <c r="E109" s="99" t="s">
        <v>99</v>
      </c>
      <c r="F109" s="100" t="s">
        <v>100</v>
      </c>
      <c r="G109" s="32"/>
    </row>
    <row r="110" spans="2:8" ht="28.5" customHeight="1" thickTop="1" thickBot="1" x14ac:dyDescent="0.3">
      <c r="B110" s="40" t="s">
        <v>113</v>
      </c>
      <c r="C110" s="106">
        <v>43515</v>
      </c>
      <c r="D110" s="105" t="s">
        <v>78</v>
      </c>
      <c r="E110" s="97">
        <v>3000</v>
      </c>
      <c r="F110" s="101" t="s">
        <v>112</v>
      </c>
      <c r="G110" s="32"/>
    </row>
    <row r="111" spans="2:8" ht="28.5" customHeight="1" thickTop="1" thickBot="1" x14ac:dyDescent="0.3">
      <c r="B111" s="40"/>
      <c r="C111" s="107"/>
      <c r="D111" s="108"/>
      <c r="E111" s="97"/>
      <c r="F111" s="98"/>
      <c r="G111" s="32"/>
    </row>
    <row r="112" spans="2:8" ht="28.5" customHeight="1" thickTop="1" thickBot="1" x14ac:dyDescent="0.3">
      <c r="B112" s="41"/>
      <c r="C112" s="109"/>
      <c r="D112" s="108"/>
      <c r="E112" s="102"/>
      <c r="F112" s="98"/>
      <c r="G112" s="32"/>
    </row>
    <row r="113" spans="2:23" x14ac:dyDescent="0.25">
      <c r="B113" s="31"/>
      <c r="C113" s="31"/>
      <c r="D113" s="31"/>
      <c r="E113" s="31"/>
      <c r="F113" s="31"/>
    </row>
    <row r="121" spans="2:23" ht="28.5" customHeight="1" x14ac:dyDescent="0.45">
      <c r="E121" s="160" t="s">
        <v>114</v>
      </c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</row>
    <row r="129" spans="5:21" ht="19.5" customHeight="1" x14ac:dyDescent="0.25">
      <c r="E129" s="158" t="s">
        <v>115</v>
      </c>
      <c r="F129" s="156"/>
      <c r="G129" s="156"/>
      <c r="H129" s="159" t="s">
        <v>116</v>
      </c>
      <c r="I129" s="134"/>
      <c r="J129" s="134"/>
      <c r="K129" s="134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</row>
    <row r="130" spans="5:21" x14ac:dyDescent="0.25">
      <c r="E130" s="154" t="s">
        <v>117</v>
      </c>
      <c r="F130" s="154" t="s">
        <v>118</v>
      </c>
      <c r="G130" s="154" t="s">
        <v>119</v>
      </c>
      <c r="H130" s="156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</row>
    <row r="131" spans="5:21" x14ac:dyDescent="0.25">
      <c r="E131" s="136">
        <v>43306</v>
      </c>
      <c r="F131" s="136">
        <v>43342</v>
      </c>
      <c r="G131" s="137" t="s">
        <v>120</v>
      </c>
      <c r="H131" s="138">
        <f t="shared" ref="H131:H139" si="8">DAYS360(E131,F131,FALSE)</f>
        <v>35</v>
      </c>
      <c r="I131" s="134"/>
      <c r="J131" s="134"/>
      <c r="K131" s="134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</row>
    <row r="132" spans="5:21" x14ac:dyDescent="0.25">
      <c r="E132" s="139">
        <v>43327</v>
      </c>
      <c r="F132" s="139">
        <v>43350</v>
      </c>
      <c r="G132" s="140" t="s">
        <v>121</v>
      </c>
      <c r="H132" s="138">
        <f t="shared" si="8"/>
        <v>22</v>
      </c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</row>
    <row r="133" spans="5:21" x14ac:dyDescent="0.25">
      <c r="E133" s="136">
        <v>43327</v>
      </c>
      <c r="F133" s="136">
        <v>43360</v>
      </c>
      <c r="G133" s="137" t="s">
        <v>122</v>
      </c>
      <c r="H133" s="138">
        <f t="shared" si="8"/>
        <v>32</v>
      </c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</row>
    <row r="134" spans="5:21" x14ac:dyDescent="0.25">
      <c r="E134" s="139">
        <v>43351</v>
      </c>
      <c r="F134" s="139">
        <v>43373</v>
      </c>
      <c r="G134" s="140" t="s">
        <v>123</v>
      </c>
      <c r="H134" s="138">
        <f t="shared" si="8"/>
        <v>22</v>
      </c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</row>
    <row r="135" spans="5:21" x14ac:dyDescent="0.25">
      <c r="E135" s="136">
        <v>43377</v>
      </c>
      <c r="F135" s="136">
        <v>43411</v>
      </c>
      <c r="G135" s="137" t="s">
        <v>124</v>
      </c>
      <c r="H135" s="138">
        <f t="shared" si="8"/>
        <v>33</v>
      </c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</row>
    <row r="136" spans="5:21" x14ac:dyDescent="0.25">
      <c r="E136" s="139">
        <v>43419</v>
      </c>
      <c r="F136" s="139">
        <v>43455</v>
      </c>
      <c r="G136" s="140" t="s">
        <v>125</v>
      </c>
      <c r="H136" s="138">
        <f t="shared" si="8"/>
        <v>36</v>
      </c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</row>
    <row r="137" spans="5:21" x14ac:dyDescent="0.25">
      <c r="E137" s="136">
        <v>43471</v>
      </c>
      <c r="F137" s="136">
        <v>43540</v>
      </c>
      <c r="G137" s="137" t="s">
        <v>126</v>
      </c>
      <c r="H137" s="138">
        <f t="shared" si="8"/>
        <v>70</v>
      </c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</row>
    <row r="138" spans="5:21" x14ac:dyDescent="0.25">
      <c r="E138" s="139">
        <v>43535</v>
      </c>
      <c r="F138" s="139">
        <v>43567</v>
      </c>
      <c r="G138" s="140" t="s">
        <v>127</v>
      </c>
      <c r="H138" s="138">
        <f t="shared" si="8"/>
        <v>31</v>
      </c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</row>
    <row r="139" spans="5:21" x14ac:dyDescent="0.25">
      <c r="E139" s="136">
        <v>43556</v>
      </c>
      <c r="F139" s="136">
        <v>43601</v>
      </c>
      <c r="G139" s="137" t="s">
        <v>128</v>
      </c>
      <c r="H139" s="138">
        <f t="shared" si="8"/>
        <v>45</v>
      </c>
      <c r="I139" s="134"/>
      <c r="J139" s="134"/>
      <c r="K139" s="134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</row>
  </sheetData>
  <mergeCells count="18">
    <mergeCell ref="C64:F64"/>
    <mergeCell ref="C67:F67"/>
    <mergeCell ref="C27:F27"/>
    <mergeCell ref="C30:F30"/>
    <mergeCell ref="C89:H89"/>
    <mergeCell ref="B77:Z77"/>
    <mergeCell ref="B2:Z2"/>
    <mergeCell ref="B39:Z39"/>
    <mergeCell ref="C18:H18"/>
    <mergeCell ref="C51:H51"/>
    <mergeCell ref="C55:H55"/>
    <mergeCell ref="C14:H14"/>
    <mergeCell ref="C93:H93"/>
    <mergeCell ref="C102:F102"/>
    <mergeCell ref="E129:G129"/>
    <mergeCell ref="H129:H130"/>
    <mergeCell ref="E121:W121"/>
    <mergeCell ref="C105:F105"/>
  </mergeCells>
  <conditionalFormatting sqref="D20:D21">
    <cfRule type="cellIs" dxfId="43" priority="81" operator="greaterThan">
      <formula>0</formula>
    </cfRule>
    <cfRule type="cellIs" dxfId="42" priority="80" operator="lessThan">
      <formula>0</formula>
    </cfRule>
    <cfRule type="containsText" dxfId="41" priority="78" operator="containsText" text=" - ">
      <formula>NOT(ISERROR(SEARCH(" - ",D20)))</formula>
    </cfRule>
  </conditionalFormatting>
  <conditionalFormatting sqref="U10:AF10 U7:AF7">
    <cfRule type="containsText" dxfId="40" priority="75" operator="containsText" text=" - ">
      <formula>NOT(ISERROR(SEARCH(" - ",U7)))</formula>
    </cfRule>
    <cfRule type="cellIs" dxfId="39" priority="76" operator="greaterThan">
      <formula>0</formula>
    </cfRule>
    <cfRule type="cellIs" dxfId="38" priority="77" operator="lessThan">
      <formula>0</formula>
    </cfRule>
  </conditionalFormatting>
  <conditionalFormatting sqref="C7:N7 C10:N10">
    <cfRule type="containsText" dxfId="37" priority="72" operator="containsText" text=" - ">
      <formula>NOT(ISERROR(SEARCH(" - ",C7)))</formula>
    </cfRule>
    <cfRule type="cellIs" dxfId="36" priority="73" operator="greaterThan">
      <formula>0</formula>
    </cfRule>
    <cfRule type="cellIs" dxfId="35" priority="74" operator="lessThan">
      <formula>0</formula>
    </cfRule>
  </conditionalFormatting>
  <conditionalFormatting sqref="D44:N44 C47:N47">
    <cfRule type="containsText" dxfId="34" priority="63" operator="containsText" text=" - ">
      <formula>NOT(ISERROR(SEARCH(" - ",C44)))</formula>
    </cfRule>
    <cfRule type="cellIs" dxfId="33" priority="64" operator="greaterThan">
      <formula>0</formula>
    </cfRule>
    <cfRule type="cellIs" dxfId="32" priority="65" operator="lessThan">
      <formula>0</formula>
    </cfRule>
  </conditionalFormatting>
  <conditionalFormatting sqref="C82:N82 C85:N85">
    <cfRule type="containsText" dxfId="31" priority="54" operator="containsText" text=" - ">
      <formula>NOT(ISERROR(SEARCH(" - ",C82)))</formula>
    </cfRule>
    <cfRule type="cellIs" dxfId="30" priority="55" operator="greaterThan">
      <formula>0</formula>
    </cfRule>
    <cfRule type="cellIs" dxfId="29" priority="56" operator="lessThan">
      <formula>0</formula>
    </cfRule>
  </conditionalFormatting>
  <conditionalFormatting sqref="H20:H21">
    <cfRule type="containsText" dxfId="28" priority="46" operator="containsText" text=" - ">
      <formula>NOT(ISERROR(SEARCH(" - ",H20)))</formula>
    </cfRule>
    <cfRule type="cellIs" dxfId="27" priority="47" operator="greaterThan">
      <formula>0</formula>
    </cfRule>
  </conditionalFormatting>
  <conditionalFormatting sqref="F58">
    <cfRule type="containsText" dxfId="26" priority="34" operator="containsText" text=" - ">
      <formula>NOT(ISERROR(SEARCH(" - ",F58)))</formula>
    </cfRule>
    <cfRule type="cellIs" dxfId="25" priority="35" operator="greaterThan">
      <formula>0</formula>
    </cfRule>
  </conditionalFormatting>
  <conditionalFormatting sqref="F57">
    <cfRule type="containsText" dxfId="24" priority="32" operator="containsText" text=" - ">
      <formula>NOT(ISERROR(SEARCH(" - ",F57)))</formula>
    </cfRule>
    <cfRule type="cellIs" dxfId="23" priority="33" operator="greaterThan">
      <formula>0</formula>
    </cfRule>
  </conditionalFormatting>
  <conditionalFormatting sqref="F95">
    <cfRule type="containsText" dxfId="22" priority="26" operator="containsText" text=" - ">
      <formula>NOT(ISERROR(SEARCH(" - ",F95)))</formula>
    </cfRule>
    <cfRule type="cellIs" dxfId="21" priority="27" operator="greaterThan">
      <formula>0</formula>
    </cfRule>
  </conditionalFormatting>
  <conditionalFormatting sqref="F96">
    <cfRule type="containsText" dxfId="20" priority="24" operator="containsText" text=" - ">
      <formula>NOT(ISERROR(SEARCH(" - ",F96)))</formula>
    </cfRule>
    <cfRule type="cellIs" dxfId="19" priority="25" operator="greaterThan">
      <formula>0</formula>
    </cfRule>
  </conditionalFormatting>
  <conditionalFormatting sqref="D57:D58 D95:D96">
    <cfRule type="cellIs" dxfId="18" priority="17" operator="lessThan">
      <formula>0</formula>
    </cfRule>
    <cfRule type="containsText" dxfId="17" priority="18" operator="containsText" text=" - ">
      <formula>NOT(ISERROR(SEARCH(" - ",D57)))</formula>
    </cfRule>
    <cfRule type="cellIs" dxfId="16" priority="19" operator="greaterThan">
      <formula>0</formula>
    </cfRule>
  </conditionalFormatting>
  <conditionalFormatting sqref="H57:H58 H95:H96">
    <cfRule type="containsText" dxfId="15" priority="14" operator="containsText" text=" - ">
      <formula>NOT(ISERROR(SEARCH(" - ",H57)))</formula>
    </cfRule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C44">
    <cfRule type="containsText" dxfId="12" priority="11" operator="containsText" text=" - ">
      <formula>NOT(ISERROR(SEARCH(" - ",C44)))</formula>
    </cfRule>
    <cfRule type="cellIs" dxfId="11" priority="12" operator="greaterThan">
      <formula>0</formula>
    </cfRule>
    <cfRule type="cellIs" dxfId="10" priority="13" operator="lessThan">
      <formula>0</formula>
    </cfRule>
  </conditionalFormatting>
  <conditionalFormatting sqref="U19:W19 U16:W16">
    <cfRule type="containsText" dxfId="9" priority="8" operator="containsText" text=" - ">
      <formula>NOT(ISERROR(SEARCH(" - ",U16)))</formula>
    </cfRule>
    <cfRule type="cellIs" dxfId="8" priority="9" operator="greaterThan">
      <formula>0</formula>
    </cfRule>
    <cfRule type="cellIs" dxfId="7" priority="10" operator="lessThan">
      <formula>0</formula>
    </cfRule>
  </conditionalFormatting>
  <conditionalFormatting sqref="U47:W47 U44:W44">
    <cfRule type="containsText" dxfId="6" priority="5" operator="containsText" text=" - ">
      <formula>NOT(ISERROR(SEARCH(" - ",U44)))</formula>
    </cfRule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U85:W85 U82:W82">
    <cfRule type="containsText" dxfId="3" priority="2" operator="containsText" text=" - ">
      <formula>NOT(ISERROR(SEARCH(" - ",U82)))</formula>
    </cfRule>
    <cfRule type="cellIs" dxfId="2" priority="3" operator="greaterThan">
      <formula>0</formula>
    </cfRule>
    <cfRule type="cellIs" dxfId="1" priority="4" operator="lessThan">
      <formula>0</formula>
    </cfRule>
  </conditionalFormatting>
  <conditionalFormatting sqref="H20">
    <cfRule type="cellIs" dxfId="0" priority="1" operator="lessThan">
      <formula>-0.01</formula>
    </cfRule>
  </conditionalFormatting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FacebookLastWeek</vt:lpstr>
      <vt:lpstr>GAInterDecLastWeek</vt:lpstr>
      <vt:lpstr>GAInterDecLastMonth</vt:lpstr>
      <vt:lpstr>GAElearningLastWeek</vt:lpstr>
      <vt:lpstr>GAElearningLastMonth</vt:lpstr>
      <vt:lpstr>GALaSalleLastWeek</vt:lpstr>
      <vt:lpstr>GALaSalleLastMonth</vt:lpstr>
      <vt:lpstr>Weekly Report</vt:lpstr>
      <vt:lpstr>Ideas</vt:lpstr>
      <vt:lpstr>Error404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Marquis</dc:creator>
  <cp:lastModifiedBy>Benjamin Marquis</cp:lastModifiedBy>
  <dcterms:created xsi:type="dcterms:W3CDTF">2019-02-18T13:58:23Z</dcterms:created>
  <dcterms:modified xsi:type="dcterms:W3CDTF">2019-03-18T15:10:08Z</dcterms:modified>
</cp:coreProperties>
</file>