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3-24\"/>
    </mc:Choice>
  </mc:AlternateContent>
  <xr:revisionPtr revIDLastSave="0" documentId="13_ncr:1_{17B07B53-A67C-497C-98F4-6BE5B39FB802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Sheet3" sheetId="7" r:id="rId4"/>
    <sheet name="Documentation" sheetId="6" r:id="rId5"/>
    <sheet name="BK23" sheetId="2" r:id="rId6"/>
  </sheets>
  <definedNames>
    <definedName name="_xlnm._FilterDatabase" localSheetId="2" hidden="1">Sheet1!$A$1:$L$59</definedName>
    <definedName name="_xlnm._FilterDatabase" localSheetId="1" hidden="1">Sheet2!$A$1:$M$36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52" i="2" l="1"/>
  <c r="D50" i="2" l="1"/>
  <c r="D49" i="2"/>
  <c r="D45" i="2"/>
  <c r="D46" i="2"/>
  <c r="D47" i="2" l="1"/>
  <c r="D53" i="2" s="1"/>
  <c r="D51" i="2"/>
  <c r="A34" i="4" l="1"/>
  <c r="A35" i="4"/>
  <c r="A36" i="4"/>
  <c r="A37" i="4"/>
  <c r="D38" i="2" l="1"/>
  <c r="D40" i="2" s="1"/>
  <c r="D37" i="2"/>
  <c r="D39" i="2" s="1"/>
  <c r="A18" i="5" l="1"/>
  <c r="A15" i="5"/>
  <c r="D12" i="5"/>
  <c r="A12" i="5"/>
  <c r="D8" i="5"/>
  <c r="A8" i="5"/>
  <c r="B6" i="5" l="1"/>
  <c r="A32" i="4" l="1"/>
  <c r="A33" i="4"/>
  <c r="A23" i="4"/>
  <c r="M9" i="1" l="1"/>
  <c r="A24" i="4"/>
  <c r="A25" i="4"/>
  <c r="A26" i="4"/>
  <c r="A27" i="4"/>
  <c r="A28" i="4"/>
  <c r="A29" i="4"/>
  <c r="A30" i="4"/>
  <c r="A3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D27" i="2" l="1"/>
  <c r="D28" i="2"/>
  <c r="D26" i="2"/>
  <c r="D22" i="2"/>
  <c r="D24" i="2" s="1"/>
  <c r="D23" i="2"/>
  <c r="D21" i="2"/>
  <c r="D29" i="2" l="1"/>
  <c r="D30" i="2"/>
  <c r="D32" i="2" s="1"/>
  <c r="D15" i="2"/>
  <c r="D14" i="2"/>
  <c r="D16" i="2" s="1"/>
  <c r="D11" i="2"/>
  <c r="D10" i="2"/>
  <c r="D12" i="2" l="1"/>
  <c r="D17" i="2"/>
  <c r="D3" i="2"/>
  <c r="D2" i="2"/>
  <c r="D4" i="2" l="1"/>
  <c r="D6" i="2" s="1"/>
  <c r="M12" i="1"/>
  <c r="M17" i="1"/>
  <c r="M19" i="1"/>
  <c r="M25" i="1"/>
  <c r="M34" i="1"/>
  <c r="M10" i="1"/>
  <c r="M11" i="1"/>
  <c r="M14" i="1"/>
  <c r="M15" i="1"/>
  <c r="M21" i="1"/>
  <c r="M22" i="1"/>
  <c r="M23" i="1"/>
  <c r="M24" i="1"/>
  <c r="M27" i="1"/>
  <c r="M28" i="1"/>
  <c r="M29" i="1"/>
  <c r="M30" i="1"/>
  <c r="M31" i="1"/>
  <c r="M32" i="1"/>
  <c r="M33" i="1"/>
  <c r="M35" i="1"/>
  <c r="G16" i="1" l="1"/>
  <c r="F16" i="1"/>
  <c r="M16" i="1" s="1"/>
</calcChain>
</file>

<file path=xl/sharedStrings.xml><?xml version="1.0" encoding="utf-8"?>
<sst xmlns="http://schemas.openxmlformats.org/spreadsheetml/2006/main" count="481" uniqueCount="205">
  <si>
    <t>BK023</t>
  </si>
  <si>
    <t>Invoice No.</t>
  </si>
  <si>
    <t>Invoice Amount</t>
  </si>
  <si>
    <t xml:space="preserve">Adavance </t>
  </si>
  <si>
    <t xml:space="preserve">Final </t>
  </si>
  <si>
    <t>BK024</t>
  </si>
  <si>
    <t>BK022</t>
  </si>
  <si>
    <t>BK021</t>
  </si>
  <si>
    <t>BK020</t>
  </si>
  <si>
    <t>Party Name</t>
  </si>
  <si>
    <t>Company Name</t>
  </si>
  <si>
    <t>Cong Ty Tnhh</t>
  </si>
  <si>
    <t>Mr Tuan</t>
  </si>
  <si>
    <t>Product</t>
  </si>
  <si>
    <t>Hassan Mix</t>
  </si>
  <si>
    <t>Le Hue</t>
  </si>
  <si>
    <t>Alaska Gold</t>
  </si>
  <si>
    <t>Hoang Duy</t>
  </si>
  <si>
    <t>MK Trading</t>
  </si>
  <si>
    <t>Hassan Long</t>
  </si>
  <si>
    <t>Hassan</t>
  </si>
  <si>
    <t>Absolute Black</t>
  </si>
  <si>
    <t>BK019</t>
  </si>
  <si>
    <t>Remaning Amount</t>
  </si>
  <si>
    <t>BK018</t>
  </si>
  <si>
    <t>BK017</t>
  </si>
  <si>
    <t>BK016</t>
  </si>
  <si>
    <t>BK015</t>
  </si>
  <si>
    <t>BK014</t>
  </si>
  <si>
    <t>BK013</t>
  </si>
  <si>
    <t>BK012</t>
  </si>
  <si>
    <t>BK011</t>
  </si>
  <si>
    <t>BK010</t>
  </si>
  <si>
    <t>BK004</t>
  </si>
  <si>
    <t>BK003</t>
  </si>
  <si>
    <t>BK002</t>
  </si>
  <si>
    <t>BK001</t>
  </si>
  <si>
    <t>DBK Amount</t>
  </si>
  <si>
    <t>Invoice Date</t>
  </si>
  <si>
    <t>Da Op Lat</t>
  </si>
  <si>
    <t>DG Stone</t>
  </si>
  <si>
    <t>Galaxy</t>
  </si>
  <si>
    <t>-</t>
  </si>
  <si>
    <t>Nguyen</t>
  </si>
  <si>
    <t>Tan Brown</t>
  </si>
  <si>
    <t>La Le Huy</t>
  </si>
  <si>
    <t>Tong Viet</t>
  </si>
  <si>
    <t>VU MINH DEVELOPMENT</t>
  </si>
  <si>
    <t>Ash Black</t>
  </si>
  <si>
    <t>Thanh</t>
  </si>
  <si>
    <t>Trang Long</t>
  </si>
  <si>
    <t>Absolute Mix</t>
  </si>
  <si>
    <t>Le Huan</t>
  </si>
  <si>
    <t>Thoi dai Stone</t>
  </si>
  <si>
    <t>Kien Coung</t>
  </si>
  <si>
    <t>Tran Gia</t>
  </si>
  <si>
    <t>Ruby Red</t>
  </si>
  <si>
    <t>TDP</t>
  </si>
  <si>
    <t>Quynh Kien</t>
  </si>
  <si>
    <t>Black Short</t>
  </si>
  <si>
    <t>Vo Hau</t>
  </si>
  <si>
    <t>Galaxy Short</t>
  </si>
  <si>
    <t>Hassan Green</t>
  </si>
  <si>
    <t>NamHuy Import Export</t>
  </si>
  <si>
    <t>AR  Date</t>
  </si>
  <si>
    <t>FR  Date</t>
  </si>
  <si>
    <t>RA  Date</t>
  </si>
  <si>
    <t>Adjustment Amount</t>
  </si>
  <si>
    <t>Done</t>
  </si>
  <si>
    <t xml:space="preserve"> </t>
  </si>
  <si>
    <t>BK025</t>
  </si>
  <si>
    <t>BK026</t>
  </si>
  <si>
    <t>Alaska gold</t>
  </si>
  <si>
    <t>Invoice Value</t>
  </si>
  <si>
    <t>Advance</t>
  </si>
  <si>
    <t>VIT Account</t>
  </si>
  <si>
    <t>Absolute Black Long</t>
  </si>
  <si>
    <t>Absolute Black Short</t>
  </si>
  <si>
    <t>VIT Account Due</t>
  </si>
  <si>
    <t>Indian Account</t>
  </si>
  <si>
    <t>Forest Black</t>
  </si>
  <si>
    <t>Fish Black</t>
  </si>
  <si>
    <t>Indian Account Due</t>
  </si>
  <si>
    <t xml:space="preserve">Adavnce </t>
  </si>
  <si>
    <t>BK027</t>
  </si>
  <si>
    <t>BK028</t>
  </si>
  <si>
    <t>Shipping Bill No.</t>
  </si>
  <si>
    <t>Shipping Bill Date</t>
  </si>
  <si>
    <t>RoDTEP</t>
  </si>
  <si>
    <t>BL No.</t>
  </si>
  <si>
    <t>Bank BRC</t>
  </si>
  <si>
    <t>E-Script</t>
  </si>
  <si>
    <t>BK029</t>
  </si>
  <si>
    <t>DBK Date</t>
  </si>
  <si>
    <t>31 November 2022</t>
  </si>
  <si>
    <t>BK01</t>
  </si>
  <si>
    <t>BK02</t>
  </si>
  <si>
    <t>BK03</t>
  </si>
  <si>
    <t>BK04</t>
  </si>
  <si>
    <t>BK05</t>
  </si>
  <si>
    <t>BK06</t>
  </si>
  <si>
    <t>BK07</t>
  </si>
  <si>
    <t>BK08</t>
  </si>
  <si>
    <t>BK09</t>
  </si>
  <si>
    <t xml:space="preserve"> 01-DEC-22</t>
  </si>
  <si>
    <t>COAU7242516950</t>
  </si>
  <si>
    <t>COAU7243285242</t>
  </si>
  <si>
    <t>COAU7243414046</t>
  </si>
  <si>
    <t>ONEYMAAD05343400</t>
  </si>
  <si>
    <t>SSLMDHPHCAA0066</t>
  </si>
  <si>
    <t>SSLMDHPHCAA0067</t>
  </si>
  <si>
    <t>COAU7243995790</t>
  </si>
  <si>
    <t>2309003MK</t>
  </si>
  <si>
    <t>2309019MK</t>
  </si>
  <si>
    <t>2309019MK289</t>
  </si>
  <si>
    <t>2309114QK</t>
  </si>
  <si>
    <t>2310021QK</t>
  </si>
  <si>
    <t>2311012QK</t>
  </si>
  <si>
    <t>GPLMAAHPH2302292</t>
  </si>
  <si>
    <t>GPLKATHPH2302299</t>
  </si>
  <si>
    <t>GPLKATHPH2302300</t>
  </si>
  <si>
    <t>2311022MK</t>
  </si>
  <si>
    <t>2311156MK</t>
  </si>
  <si>
    <t>GPLMAAHPH2302761</t>
  </si>
  <si>
    <t>GPLMAAHPH2302987</t>
  </si>
  <si>
    <t>A37E000020</t>
  </si>
  <si>
    <t>GPLMAAHPH2303577</t>
  </si>
  <si>
    <t>A-A STONE INVESTMENT</t>
  </si>
  <si>
    <t>VK</t>
  </si>
  <si>
    <t>BK030</t>
  </si>
  <si>
    <t>BK031</t>
  </si>
  <si>
    <t>Invoice No</t>
  </si>
  <si>
    <t>Trading Company Name</t>
  </si>
  <si>
    <t>B L No.</t>
  </si>
  <si>
    <t>CHA</t>
  </si>
  <si>
    <t>RJSL</t>
  </si>
  <si>
    <t>Glottis</t>
  </si>
  <si>
    <t>Bilss Global</t>
  </si>
  <si>
    <t xml:space="preserve">Perfect </t>
  </si>
  <si>
    <t>True Line</t>
  </si>
  <si>
    <t>le Huan</t>
  </si>
  <si>
    <t>Absolute Black Mix</t>
  </si>
  <si>
    <t>Winstone</t>
  </si>
  <si>
    <t>Gold/fish/forest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</si>
  <si>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</si>
  <si>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</si>
  <si>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</si>
  <si>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</si>
  <si>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</si>
  <si>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</si>
  <si>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</si>
  <si>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</si>
  <si>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</si>
  <si>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</si>
  <si>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</si>
  <si>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</si>
  <si>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</si>
  <si>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Received</t>
  </si>
  <si>
    <t>MIK INVESTMENT TRADING JOINT STOCK COMPANY</t>
  </si>
  <si>
    <t>Chinh Nguyen</t>
  </si>
  <si>
    <t xml:space="preserve">Absolute Black </t>
  </si>
  <si>
    <t>invoice Value</t>
  </si>
  <si>
    <t>GPLMAAHPH2302808</t>
  </si>
  <si>
    <t>Packing List</t>
  </si>
  <si>
    <t>SSLMDHPHCAA0096</t>
  </si>
  <si>
    <t>LEOJAIHPH23OO63</t>
  </si>
  <si>
    <t>GPLMAADAD2304014</t>
  </si>
  <si>
    <t>GPLMAAHPH2304102</t>
  </si>
  <si>
    <t>GPLMAAHPH2304209</t>
  </si>
  <si>
    <t>GPLMAAHPH2400043</t>
  </si>
  <si>
    <t xml:space="preserve">Absolute Black Short </t>
  </si>
  <si>
    <t>Actual Price</t>
  </si>
  <si>
    <t>Total Amount</t>
  </si>
  <si>
    <t xml:space="preserve">Absolute Black Long </t>
  </si>
  <si>
    <t>invoice Value Short</t>
  </si>
  <si>
    <t>In Indian Account</t>
  </si>
  <si>
    <t>In VND Account</t>
  </si>
  <si>
    <t>In VND -Account</t>
  </si>
  <si>
    <t>in IND -Account</t>
  </si>
  <si>
    <t>26.03.2024</t>
  </si>
  <si>
    <t>15.04.2024</t>
  </si>
  <si>
    <t>INMAA1</t>
  </si>
  <si>
    <t>18.03.2024</t>
  </si>
  <si>
    <t>05.04.2024</t>
  </si>
  <si>
    <t>13.03.2024</t>
  </si>
  <si>
    <t>02.04.2024</t>
  </si>
  <si>
    <t>INMUN1</t>
  </si>
  <si>
    <t>26.12.2023</t>
  </si>
  <si>
    <t>08.01.2024</t>
  </si>
  <si>
    <t>20.10.2023</t>
  </si>
  <si>
    <t>03.11.2023</t>
  </si>
  <si>
    <t>21.08.2023</t>
  </si>
  <si>
    <t>04.09.2023</t>
  </si>
  <si>
    <t>26.04.2023</t>
  </si>
  <si>
    <t>94447/2023</t>
  </si>
  <si>
    <t>08.05.2023</t>
  </si>
  <si>
    <t>28.04.2023</t>
  </si>
  <si>
    <t>10.03.2023</t>
  </si>
  <si>
    <t>93564/2023</t>
  </si>
  <si>
    <t>28.02.2023</t>
  </si>
  <si>
    <t>90500/2023</t>
  </si>
  <si>
    <t>20.03.2023</t>
  </si>
  <si>
    <t xml:space="preserve">Done </t>
  </si>
  <si>
    <t>done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</si>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</sst>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urier New"/>
      <family val="3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Fon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4" borderId="1" xfId="0" applyNumberFormat="1" applyFill="1" applyBorder="1"/>
    <xf numFmtId="164" fontId="4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1" xfId="0" applyFont="1" applyFill="1" applyBorder="1" applyAlignment="1">
      <alignment horizontal="left" vertical="top" wrapText="1"/>
    </xf>
    <xf numFmtId="164" fontId="0" fillId="0" borderId="0" xfId="0" applyNumberFormat="1"/>
    <xf numFmtId="15" fontId="5" fillId="6" borderId="0" xfId="0" applyNumberFormat="1" applyFont="1" applyFill="1"/>
    <xf numFmtId="0" fontId="5" fillId="6" borderId="0" xfId="0" applyFont="1" applyFill="1"/>
    <xf numFmtId="14" fontId="5" fillId="6" borderId="0" xfId="0" applyNumberFormat="1" applyFont="1" applyFill="1"/>
    <xf numFmtId="15" fontId="0" fillId="7" borderId="0" xfId="0" applyNumberFormat="1" applyFill="1"/>
    <xf numFmtId="0" fontId="0" fillId="7" borderId="0" xfId="0" applyFill="1"/>
    <xf numFmtId="15" fontId="0" fillId="0" borderId="0" xfId="0" applyNumberFormat="1" applyFill="1"/>
    <xf numFmtId="14" fontId="0" fillId="0" borderId="0" xfId="0" applyNumberFormat="1" applyFill="1"/>
    <xf numFmtId="164" fontId="0" fillId="0" borderId="1" xfId="0" applyNumberFormat="1" applyFont="1" applyFill="1" applyBorder="1" applyAlignment="1">
      <alignment horizontal="left" vertical="top" wrapText="1"/>
    </xf>
    <xf numFmtId="0" fontId="1" fillId="8" borderId="0" xfId="0" applyFont="1" applyFill="1"/>
    <xf numFmtId="15" fontId="1" fillId="0" borderId="1" xfId="0" applyNumberFormat="1" applyFont="1" applyFill="1" applyBorder="1" applyAlignment="1">
      <alignment horizontal="left" vertical="top" wrapText="1"/>
    </xf>
    <xf numFmtId="0" fontId="1" fillId="10" borderId="1" xfId="0" applyFont="1" applyFill="1" applyBorder="1"/>
    <xf numFmtId="0" fontId="0" fillId="11" borderId="1" xfId="0" applyFill="1" applyBorder="1"/>
    <xf numFmtId="0" fontId="6" fillId="5" borderId="1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1" fillId="8" borderId="1" xfId="0" applyFont="1" applyFill="1" applyBorder="1"/>
    <xf numFmtId="0" fontId="1" fillId="8" borderId="13" xfId="0" applyFont="1" applyFill="1" applyBorder="1"/>
    <xf numFmtId="0" fontId="1" fillId="9" borderId="14" xfId="0" applyFont="1" applyFill="1" applyBorder="1"/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12" borderId="0" xfId="0" applyFill="1"/>
    <xf numFmtId="0" fontId="1" fillId="12" borderId="0" xfId="0" applyFont="1" applyFill="1"/>
    <xf numFmtId="0" fontId="7" fillId="6" borderId="11" xfId="0" applyFont="1" applyFill="1" applyBorder="1"/>
    <xf numFmtId="0" fontId="7" fillId="6" borderId="12" xfId="0" applyFont="1" applyFill="1" applyBorder="1"/>
    <xf numFmtId="0" fontId="0" fillId="13" borderId="1" xfId="0" applyFill="1" applyBorder="1"/>
    <xf numFmtId="0" fontId="0" fillId="13" borderId="18" xfId="0" applyFill="1" applyBorder="1"/>
    <xf numFmtId="0" fontId="1" fillId="11" borderId="21" xfId="0" applyFont="1" applyFill="1" applyBorder="1"/>
    <xf numFmtId="0" fontId="1" fillId="11" borderId="12" xfId="0" applyFont="1" applyFill="1" applyBorder="1"/>
    <xf numFmtId="0" fontId="1" fillId="5" borderId="1" xfId="0" applyFont="1" applyFill="1" applyBorder="1"/>
    <xf numFmtId="164" fontId="4" fillId="12" borderId="0" xfId="0" applyNumberFormat="1" applyFont="1" applyFill="1"/>
    <xf numFmtId="15" fontId="0" fillId="12" borderId="0" xfId="0" applyNumberFormat="1" applyFill="1"/>
    <xf numFmtId="14" fontId="0" fillId="12" borderId="0" xfId="0" applyNumberFormat="1" applyFill="1"/>
    <xf numFmtId="0" fontId="0" fillId="12" borderId="0" xfId="0" applyFill="1" applyAlignment="1">
      <alignment horizontal="left"/>
    </xf>
    <xf numFmtId="15" fontId="5" fillId="12" borderId="0" xfId="0" applyNumberFormat="1" applyFont="1" applyFill="1"/>
    <xf numFmtId="0" fontId="5" fillId="12" borderId="0" xfId="0" applyFont="1" applyFill="1"/>
    <xf numFmtId="1" fontId="0" fillId="12" borderId="0" xfId="0" applyNumberFormat="1" applyFill="1" applyAlignment="1">
      <alignment horizontal="left" vertical="top"/>
    </xf>
    <xf numFmtId="1" fontId="0" fillId="12" borderId="0" xfId="0" applyNumberFormat="1" applyFill="1" applyAlignment="1">
      <alignment horizontal="left"/>
    </xf>
    <xf numFmtId="8" fontId="0" fillId="0" borderId="0" xfId="0" applyNumberFormat="1"/>
    <xf numFmtId="164" fontId="4" fillId="2" borderId="0" xfId="0" applyNumberFormat="1" applyFont="1" applyFill="1"/>
    <xf numFmtId="15" fontId="0" fillId="2" borderId="0" xfId="0" applyNumberForma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14" fontId="0" fillId="7" borderId="0" xfId="0" applyNumberFormat="1" applyFill="1"/>
    <xf numFmtId="14" fontId="5" fillId="12" borderId="0" xfId="0" applyNumberFormat="1" applyFont="1" applyFill="1"/>
    <xf numFmtId="16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0" fillId="12" borderId="0" xfId="0" applyFill="1" applyBorder="1"/>
    <xf numFmtId="0" fontId="1" fillId="3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4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4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4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4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4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4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4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4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4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4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4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4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4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4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4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4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4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4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4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4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4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4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4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4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4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4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4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4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4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4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4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4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4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4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4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4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4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4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4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4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4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4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4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4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4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4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4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4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4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4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4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4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4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4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4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4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4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4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4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4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4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4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4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4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4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4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4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4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4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4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4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4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4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4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4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4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4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4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4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4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4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4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4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4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4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4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4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4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4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4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4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4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4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4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4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4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4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4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4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4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4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4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4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4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4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4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4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4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4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4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4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4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4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4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4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4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4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4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4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4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4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4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4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4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4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4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4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4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4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4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4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4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4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4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4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4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4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4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4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4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4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4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4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4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4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4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4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4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4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4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4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4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4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4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4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4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4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4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4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4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4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4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4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4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4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4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4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4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4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4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4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4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4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4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4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4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4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4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4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4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4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4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4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4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4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4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4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4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4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4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4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4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4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4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4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4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4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4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4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4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4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4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4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4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4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4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4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4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4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4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4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4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4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4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4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4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4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4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4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4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4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4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4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4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4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4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4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4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4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4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4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4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4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4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4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4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4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4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4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4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4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4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4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4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4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4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4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4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4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4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4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4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4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4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4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4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4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4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4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4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4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4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4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4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4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4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4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4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4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4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4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4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4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topLeftCell="A4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70" t="s">
        <v>131</v>
      </c>
    </row>
    <row r="4" spans="1:6" ht="15.75" thickBot="1" x14ac:dyDescent="0.3">
      <c r="A4" s="71" t="s">
        <v>102</v>
      </c>
    </row>
    <row r="5" spans="1:6" x14ac:dyDescent="0.25">
      <c r="A5" s="25"/>
    </row>
    <row r="6" spans="1:6" x14ac:dyDescent="0.25">
      <c r="A6" s="69" t="s">
        <v>38</v>
      </c>
      <c r="B6" s="54">
        <f>IFERROR(INDEX(Sheet2!B:B,MATCH('Main Sheet'!A4,Sheet2!A:A,0)),"")</f>
        <v>45161</v>
      </c>
    </row>
    <row r="7" spans="1:6" x14ac:dyDescent="0.25">
      <c r="A7" s="69" t="s">
        <v>9</v>
      </c>
      <c r="D7" s="102" t="s">
        <v>132</v>
      </c>
      <c r="E7" s="102"/>
      <c r="F7" s="102"/>
    </row>
    <row r="8" spans="1:6" x14ac:dyDescent="0.25">
      <c r="A8" s="100" t="str">
        <f>IFERROR(INDEX(Sheet2!J:J,MATCH('Main Sheet'!A4,Sheet2!A:A,0)),"")</f>
        <v>Kien Coung</v>
      </c>
      <c r="B8" s="100"/>
      <c r="D8" s="101" t="str">
        <f>IFERROR(INDEX(Sheet2!K:K,MATCH('Main Sheet'!A4,Sheet2!A:A,0)),"")</f>
        <v>DG Stone</v>
      </c>
      <c r="E8" s="101"/>
      <c r="F8" s="101"/>
    </row>
    <row r="9" spans="1:6" x14ac:dyDescent="0.25">
      <c r="A9" s="100"/>
      <c r="B9" s="100"/>
      <c r="D9" s="101"/>
      <c r="E9" s="101"/>
      <c r="F9" s="101"/>
    </row>
    <row r="11" spans="1:6" x14ac:dyDescent="0.25">
      <c r="A11" s="103" t="s">
        <v>86</v>
      </c>
      <c r="B11" s="103"/>
      <c r="D11" s="102" t="s">
        <v>87</v>
      </c>
      <c r="E11" s="102"/>
      <c r="F11" s="102"/>
    </row>
    <row r="12" spans="1:6" x14ac:dyDescent="0.25">
      <c r="A12" s="100">
        <f>IFERROR(INDEX(Sheet1!C:C,MATCH('Main Sheet'!A4,Sheet1!B:B,0)),"")</f>
        <v>3440075</v>
      </c>
      <c r="B12" s="100"/>
      <c r="D12" s="104">
        <f>IFERROR(INDEX(Sheet1!D:D,MATCH('Main Sheet'!A4,Sheet1!B:B,0)),"")</f>
        <v>45162</v>
      </c>
      <c r="E12" s="104"/>
      <c r="F12" s="104"/>
    </row>
    <row r="14" spans="1:6" x14ac:dyDescent="0.25">
      <c r="A14" s="63" t="s">
        <v>133</v>
      </c>
    </row>
    <row r="15" spans="1:6" x14ac:dyDescent="0.25">
      <c r="A15" s="99">
        <f>IFERROR(INDEX(Sheet1!I:I,MATCH('Main Sheet'!A4,Sheet1!B:B,0)),"")</f>
        <v>100380025849</v>
      </c>
      <c r="B15" s="99"/>
    </row>
    <row r="17" spans="1:6" x14ac:dyDescent="0.25">
      <c r="A17" s="63" t="s">
        <v>2</v>
      </c>
      <c r="B17" s="25"/>
      <c r="C17" s="25"/>
    </row>
    <row r="18" spans="1:6" x14ac:dyDescent="0.25">
      <c r="A18" s="25">
        <f>IFERROR(INDEX(Sheet2!C:C,MATCH('Main Sheet'!A4,Sheet2!A:A,0)),"")</f>
        <v>10607.6</v>
      </c>
      <c r="B18" s="25"/>
      <c r="C18" s="25"/>
      <c r="D18" s="25"/>
      <c r="E18" s="25"/>
      <c r="F18" s="25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5"/>
  <sheetViews>
    <sheetView zoomScaleNormal="100" workbookViewId="0">
      <pane ySplit="1" topLeftCell="A16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18" style="54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22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10" t="s">
        <v>1</v>
      </c>
      <c r="B1" s="11" t="s">
        <v>38</v>
      </c>
      <c r="C1" s="10" t="s">
        <v>2</v>
      </c>
      <c r="D1" s="10" t="s">
        <v>3</v>
      </c>
      <c r="E1" s="12" t="s">
        <v>64</v>
      </c>
      <c r="F1" s="10" t="s">
        <v>4</v>
      </c>
      <c r="G1" s="12" t="s">
        <v>65</v>
      </c>
      <c r="H1" s="12" t="s">
        <v>23</v>
      </c>
      <c r="I1" s="12" t="s">
        <v>66</v>
      </c>
      <c r="J1" s="10" t="s">
        <v>9</v>
      </c>
      <c r="K1" s="12" t="s">
        <v>10</v>
      </c>
      <c r="L1" s="10" t="s">
        <v>13</v>
      </c>
      <c r="M1" s="12" t="s">
        <v>67</v>
      </c>
    </row>
    <row r="2" spans="1:14" s="20" customFormat="1" ht="45" x14ac:dyDescent="0.25">
      <c r="A2" s="18" t="s">
        <v>130</v>
      </c>
      <c r="B2" s="33">
        <v>45376</v>
      </c>
      <c r="C2" s="18">
        <v>5152.4399999999996</v>
      </c>
      <c r="D2" s="18"/>
      <c r="E2" s="19"/>
      <c r="F2" s="18"/>
      <c r="G2" s="19"/>
      <c r="H2" s="19"/>
      <c r="I2" s="19"/>
      <c r="J2" s="21" t="s">
        <v>159</v>
      </c>
      <c r="K2" s="68" t="s">
        <v>158</v>
      </c>
      <c r="L2" s="18" t="s">
        <v>141</v>
      </c>
      <c r="M2" s="19"/>
    </row>
    <row r="3" spans="1:14" s="20" customFormat="1" x14ac:dyDescent="0.25">
      <c r="A3" s="18" t="s">
        <v>129</v>
      </c>
      <c r="B3" s="33">
        <v>45373</v>
      </c>
      <c r="C3" s="18">
        <v>6580.6</v>
      </c>
      <c r="D3" s="18"/>
      <c r="E3" s="19"/>
      <c r="F3" s="18"/>
      <c r="G3" s="19"/>
      <c r="H3" s="19"/>
      <c r="I3" s="19"/>
      <c r="J3" s="21" t="s">
        <v>12</v>
      </c>
      <c r="K3" s="68" t="s">
        <v>11</v>
      </c>
      <c r="L3" s="18" t="s">
        <v>44</v>
      </c>
      <c r="M3" s="19"/>
    </row>
    <row r="4" spans="1:14" s="20" customFormat="1" ht="45" hidden="1" x14ac:dyDescent="0.25">
      <c r="A4" s="18" t="s">
        <v>92</v>
      </c>
      <c r="B4" s="33">
        <v>45367</v>
      </c>
      <c r="C4" s="18">
        <v>4929.12</v>
      </c>
      <c r="D4" s="18"/>
      <c r="E4" s="19"/>
      <c r="F4" s="18"/>
      <c r="G4" s="19"/>
      <c r="H4" s="19"/>
      <c r="I4" s="19"/>
      <c r="J4" s="21" t="s">
        <v>159</v>
      </c>
      <c r="K4" s="68" t="s">
        <v>158</v>
      </c>
      <c r="L4" s="18" t="s">
        <v>77</v>
      </c>
      <c r="M4" s="19"/>
    </row>
    <row r="5" spans="1:14" x14ac:dyDescent="0.25">
      <c r="A5" s="18" t="s">
        <v>85</v>
      </c>
      <c r="B5" s="33">
        <v>45364</v>
      </c>
      <c r="C5" s="18">
        <v>9031.2000000000007</v>
      </c>
      <c r="D5" s="18"/>
      <c r="E5" s="19"/>
      <c r="F5" s="18"/>
      <c r="G5" s="40"/>
      <c r="H5" s="19"/>
      <c r="I5" s="19"/>
      <c r="J5" s="21" t="s">
        <v>128</v>
      </c>
      <c r="K5" s="52" t="s">
        <v>127</v>
      </c>
      <c r="L5" s="21" t="s">
        <v>21</v>
      </c>
      <c r="M5" s="19"/>
    </row>
    <row r="6" spans="1:14" x14ac:dyDescent="0.25">
      <c r="A6" s="18" t="s">
        <v>84</v>
      </c>
      <c r="B6" s="33">
        <v>45362</v>
      </c>
      <c r="C6" s="18">
        <v>13123.89</v>
      </c>
      <c r="D6" s="18">
        <v>1000</v>
      </c>
      <c r="E6" s="64">
        <v>45358</v>
      </c>
      <c r="F6" s="18" t="s">
        <v>69</v>
      </c>
      <c r="G6" s="40"/>
      <c r="H6" s="19"/>
      <c r="I6" s="19"/>
      <c r="J6" s="21" t="s">
        <v>12</v>
      </c>
      <c r="K6" s="53" t="s">
        <v>11</v>
      </c>
      <c r="L6" s="21" t="s">
        <v>16</v>
      </c>
      <c r="M6" s="19"/>
    </row>
    <row r="7" spans="1:14" s="20" customFormat="1" x14ac:dyDescent="0.25">
      <c r="A7" s="21" t="s">
        <v>71</v>
      </c>
      <c r="B7" s="22">
        <v>45343</v>
      </c>
      <c r="C7" s="21">
        <v>5276.39</v>
      </c>
      <c r="D7" s="18"/>
      <c r="E7" s="19"/>
      <c r="F7" s="18"/>
      <c r="G7" s="40"/>
      <c r="H7" s="19"/>
      <c r="I7" s="19"/>
      <c r="J7" s="18" t="s">
        <v>46</v>
      </c>
      <c r="K7" s="19" t="s">
        <v>142</v>
      </c>
      <c r="L7" s="18" t="s">
        <v>143</v>
      </c>
      <c r="M7" s="19"/>
    </row>
    <row r="8" spans="1:14" s="20" customFormat="1" x14ac:dyDescent="0.25">
      <c r="A8" s="21" t="s">
        <v>70</v>
      </c>
      <c r="B8" s="22">
        <v>45330</v>
      </c>
      <c r="C8" s="21">
        <v>5014.08</v>
      </c>
      <c r="D8" s="18"/>
      <c r="E8" s="19"/>
      <c r="F8" s="21">
        <v>3205</v>
      </c>
      <c r="G8" s="62">
        <v>45000</v>
      </c>
      <c r="H8" s="19"/>
      <c r="I8" s="19"/>
      <c r="J8" s="18" t="s">
        <v>140</v>
      </c>
      <c r="K8" s="19" t="s">
        <v>18</v>
      </c>
      <c r="L8" s="18" t="s">
        <v>141</v>
      </c>
      <c r="M8" s="19"/>
    </row>
    <row r="9" spans="1:14" x14ac:dyDescent="0.25">
      <c r="A9" s="1" t="s">
        <v>5</v>
      </c>
      <c r="B9" s="23">
        <v>45328</v>
      </c>
      <c r="C9" s="24">
        <v>8819.01</v>
      </c>
      <c r="D9" s="1">
        <v>980</v>
      </c>
      <c r="E9" s="2">
        <v>45330</v>
      </c>
      <c r="F9" s="1">
        <v>7789</v>
      </c>
      <c r="G9" s="32">
        <v>44990</v>
      </c>
      <c r="H9" s="19"/>
      <c r="I9" s="1"/>
      <c r="J9" s="1" t="s">
        <v>12</v>
      </c>
      <c r="K9" s="1" t="s">
        <v>11</v>
      </c>
      <c r="L9" s="1" t="s">
        <v>14</v>
      </c>
      <c r="M9" s="41">
        <f>C9-(D9+F9+H9)</f>
        <v>50.010000000000218</v>
      </c>
    </row>
    <row r="10" spans="1:14" x14ac:dyDescent="0.25">
      <c r="A10" s="34" t="s">
        <v>0</v>
      </c>
      <c r="B10" s="72">
        <v>44957</v>
      </c>
      <c r="C10" s="34">
        <v>4842</v>
      </c>
      <c r="D10" s="34" t="s">
        <v>69</v>
      </c>
      <c r="E10" s="34" t="s">
        <v>69</v>
      </c>
      <c r="F10" s="34">
        <v>4842</v>
      </c>
      <c r="G10" s="37">
        <v>45365</v>
      </c>
      <c r="H10" s="19"/>
      <c r="I10" s="1"/>
      <c r="J10" s="1" t="s">
        <v>15</v>
      </c>
      <c r="K10" s="1" t="s">
        <v>18</v>
      </c>
      <c r="L10" s="1" t="s">
        <v>16</v>
      </c>
      <c r="M10" s="41" t="e">
        <f t="shared" ref="M10:M35" si="0">C10-(D10+F10+H10)</f>
        <v>#VALUE!</v>
      </c>
    </row>
    <row r="11" spans="1:14" x14ac:dyDescent="0.25">
      <c r="A11" s="34" t="s">
        <v>6</v>
      </c>
      <c r="B11" s="72">
        <v>45286</v>
      </c>
      <c r="C11" s="34">
        <v>5484</v>
      </c>
      <c r="D11" s="38" t="s">
        <v>69</v>
      </c>
      <c r="E11" s="38" t="s">
        <v>69</v>
      </c>
      <c r="F11" s="34">
        <v>5459</v>
      </c>
      <c r="G11" s="35">
        <v>44943</v>
      </c>
      <c r="H11" s="19"/>
      <c r="I11" s="2"/>
      <c r="J11" s="1" t="s">
        <v>17</v>
      </c>
      <c r="K11" s="1" t="s">
        <v>18</v>
      </c>
      <c r="L11" s="1" t="s">
        <v>19</v>
      </c>
      <c r="M11" s="42" t="e">
        <f t="shared" si="0"/>
        <v>#VALUE!</v>
      </c>
    </row>
    <row r="12" spans="1:14" x14ac:dyDescent="0.25">
      <c r="A12" s="34" t="s">
        <v>7</v>
      </c>
      <c r="B12" s="47">
        <v>45264</v>
      </c>
      <c r="C12" s="34">
        <v>5219.54</v>
      </c>
      <c r="D12" s="38" t="s">
        <v>69</v>
      </c>
      <c r="E12" s="38" t="s">
        <v>69</v>
      </c>
      <c r="F12" s="108">
        <v>10355</v>
      </c>
      <c r="G12" s="109">
        <v>45289</v>
      </c>
      <c r="H12" s="19"/>
      <c r="I12" s="2"/>
      <c r="J12" s="105" t="s">
        <v>17</v>
      </c>
      <c r="K12" s="105" t="s">
        <v>18</v>
      </c>
      <c r="L12" s="1" t="s">
        <v>20</v>
      </c>
      <c r="M12" s="106">
        <f>(C12+C13)-F12</f>
        <v>58.520000000000437</v>
      </c>
    </row>
    <row r="13" spans="1:14" x14ac:dyDescent="0.25">
      <c r="A13" s="34" t="s">
        <v>8</v>
      </c>
      <c r="B13" s="47">
        <v>45264</v>
      </c>
      <c r="C13" s="34">
        <v>5193.9799999999996</v>
      </c>
      <c r="D13" s="38" t="s">
        <v>69</v>
      </c>
      <c r="E13" s="38" t="s">
        <v>69</v>
      </c>
      <c r="F13" s="108"/>
      <c r="G13" s="109"/>
      <c r="H13" s="19"/>
      <c r="I13" s="2"/>
      <c r="J13" s="105"/>
      <c r="K13" s="105"/>
      <c r="L13" s="1" t="s">
        <v>21</v>
      </c>
      <c r="M13" s="106"/>
      <c r="N13" s="17">
        <v>5541</v>
      </c>
    </row>
    <row r="14" spans="1:14" x14ac:dyDescent="0.25">
      <c r="A14" s="34" t="s">
        <v>22</v>
      </c>
      <c r="B14" s="72">
        <v>45237</v>
      </c>
      <c r="C14" s="34">
        <v>5494.12</v>
      </c>
      <c r="D14" s="38" t="s">
        <v>69</v>
      </c>
      <c r="E14" s="38" t="s">
        <v>69</v>
      </c>
      <c r="F14" s="34">
        <v>3416</v>
      </c>
      <c r="G14" s="35">
        <v>45259</v>
      </c>
      <c r="H14" s="36">
        <v>1725</v>
      </c>
      <c r="I14" s="2">
        <v>45323</v>
      </c>
      <c r="J14" s="1" t="s">
        <v>52</v>
      </c>
      <c r="K14" s="1" t="s">
        <v>18</v>
      </c>
      <c r="L14" s="1" t="s">
        <v>62</v>
      </c>
      <c r="M14" s="42" t="e">
        <f t="shared" si="0"/>
        <v>#VALUE!</v>
      </c>
    </row>
    <row r="15" spans="1:14" x14ac:dyDescent="0.25">
      <c r="A15" s="34" t="s">
        <v>24</v>
      </c>
      <c r="B15" s="72">
        <v>45225</v>
      </c>
      <c r="C15" s="34">
        <v>4981.29</v>
      </c>
      <c r="D15" s="38" t="s">
        <v>69</v>
      </c>
      <c r="E15" s="38" t="s">
        <v>69</v>
      </c>
      <c r="F15" s="34">
        <v>4956</v>
      </c>
      <c r="G15" s="35">
        <v>45250</v>
      </c>
      <c r="H15" s="36" t="s">
        <v>69</v>
      </c>
      <c r="I15" s="2" t="s">
        <v>69</v>
      </c>
      <c r="J15" s="1" t="s">
        <v>60</v>
      </c>
      <c r="K15" s="1" t="s">
        <v>18</v>
      </c>
      <c r="L15" s="1" t="s">
        <v>61</v>
      </c>
      <c r="M15" s="42" t="e">
        <f t="shared" si="0"/>
        <v>#VALUE!</v>
      </c>
    </row>
    <row r="16" spans="1:14" x14ac:dyDescent="0.25">
      <c r="A16" s="1" t="s">
        <v>25</v>
      </c>
      <c r="B16" s="73">
        <v>45221</v>
      </c>
      <c r="C16" s="1">
        <v>5130</v>
      </c>
      <c r="D16" s="38" t="s">
        <v>69</v>
      </c>
      <c r="E16" s="38" t="s">
        <v>69</v>
      </c>
      <c r="F16" s="16">
        <f>F19</f>
        <v>9816</v>
      </c>
      <c r="G16" s="35">
        <f>G19</f>
        <v>45245</v>
      </c>
      <c r="H16" s="36" t="s">
        <v>69</v>
      </c>
      <c r="I16" s="32" t="s">
        <v>69</v>
      </c>
      <c r="J16" s="1" t="s">
        <v>57</v>
      </c>
      <c r="K16" s="1" t="s">
        <v>58</v>
      </c>
      <c r="L16" s="1" t="s">
        <v>59</v>
      </c>
      <c r="M16" s="42" t="e">
        <f t="shared" si="0"/>
        <v>#VALUE!</v>
      </c>
    </row>
    <row r="17" spans="1:15" x14ac:dyDescent="0.25">
      <c r="A17" s="34" t="s">
        <v>26</v>
      </c>
      <c r="B17" s="72">
        <v>45221</v>
      </c>
      <c r="C17" s="34">
        <v>5487.73</v>
      </c>
      <c r="D17" s="38" t="s">
        <v>69</v>
      </c>
      <c r="E17" s="38" t="s">
        <v>69</v>
      </c>
      <c r="F17" s="108">
        <v>11022</v>
      </c>
      <c r="G17" s="109">
        <v>45245</v>
      </c>
      <c r="H17" s="36" t="s">
        <v>69</v>
      </c>
      <c r="I17" s="32" t="s">
        <v>69</v>
      </c>
      <c r="J17" s="105" t="s">
        <v>17</v>
      </c>
      <c r="K17" s="105" t="s">
        <v>18</v>
      </c>
      <c r="L17" s="105" t="s">
        <v>20</v>
      </c>
      <c r="M17" s="106">
        <f>(C17+C18)-F17</f>
        <v>25.6299999999992</v>
      </c>
    </row>
    <row r="18" spans="1:15" x14ac:dyDescent="0.25">
      <c r="A18" s="34" t="s">
        <v>27</v>
      </c>
      <c r="B18" s="72">
        <v>45218</v>
      </c>
      <c r="C18" s="34">
        <v>5559.9</v>
      </c>
      <c r="D18" s="38" t="s">
        <v>69</v>
      </c>
      <c r="E18" s="38" t="s">
        <v>69</v>
      </c>
      <c r="F18" s="108"/>
      <c r="G18" s="109"/>
      <c r="H18" s="36" t="s">
        <v>69</v>
      </c>
      <c r="I18" s="32" t="s">
        <v>69</v>
      </c>
      <c r="J18" s="105"/>
      <c r="K18" s="105"/>
      <c r="L18" s="105"/>
      <c r="M18" s="106"/>
    </row>
    <row r="19" spans="1:15" x14ac:dyDescent="0.25">
      <c r="A19" s="1" t="s">
        <v>28</v>
      </c>
      <c r="B19" s="73">
        <v>45216</v>
      </c>
      <c r="C19" s="1">
        <v>5682.67</v>
      </c>
      <c r="D19" s="38" t="s">
        <v>69</v>
      </c>
      <c r="E19" s="38" t="s">
        <v>69</v>
      </c>
      <c r="F19" s="112">
        <v>9816</v>
      </c>
      <c r="G19" s="109">
        <v>45245</v>
      </c>
      <c r="H19" s="36" t="s">
        <v>69</v>
      </c>
      <c r="I19" s="32" t="s">
        <v>69</v>
      </c>
      <c r="J19" s="105" t="s">
        <v>57</v>
      </c>
      <c r="K19" s="105" t="s">
        <v>58</v>
      </c>
      <c r="L19" s="105" t="s">
        <v>21</v>
      </c>
      <c r="M19" s="107">
        <f>(C19+C20)-F19</f>
        <v>1327.42</v>
      </c>
    </row>
    <row r="20" spans="1:15" x14ac:dyDescent="0.25">
      <c r="A20" s="1" t="s">
        <v>29</v>
      </c>
      <c r="B20" s="73">
        <v>45204</v>
      </c>
      <c r="C20" s="1">
        <v>5460.75</v>
      </c>
      <c r="D20" s="38" t="s">
        <v>69</v>
      </c>
      <c r="E20" s="38" t="s">
        <v>69</v>
      </c>
      <c r="F20" s="112"/>
      <c r="G20" s="109"/>
      <c r="H20" s="36" t="s">
        <v>69</v>
      </c>
      <c r="I20" s="32" t="s">
        <v>69</v>
      </c>
      <c r="J20" s="105"/>
      <c r="K20" s="105"/>
      <c r="L20" s="105"/>
      <c r="M20" s="107"/>
    </row>
    <row r="21" spans="1:15" x14ac:dyDescent="0.25">
      <c r="A21" s="1" t="s">
        <v>30</v>
      </c>
      <c r="B21" s="73">
        <v>45180</v>
      </c>
      <c r="C21" s="1">
        <v>5312.4</v>
      </c>
      <c r="D21" s="38" t="s">
        <v>69</v>
      </c>
      <c r="E21" s="38" t="s">
        <v>69</v>
      </c>
      <c r="F21" s="1">
        <v>4186</v>
      </c>
      <c r="G21" s="2">
        <v>45226</v>
      </c>
      <c r="H21" s="36" t="s">
        <v>69</v>
      </c>
      <c r="I21" s="32" t="s">
        <v>69</v>
      </c>
      <c r="J21" s="1" t="s">
        <v>57</v>
      </c>
      <c r="K21" s="1" t="s">
        <v>58</v>
      </c>
      <c r="L21" s="1" t="s">
        <v>21</v>
      </c>
      <c r="M21" s="41" t="e">
        <f t="shared" si="0"/>
        <v>#VALUE!</v>
      </c>
    </row>
    <row r="22" spans="1:15" x14ac:dyDescent="0.25">
      <c r="A22" s="1" t="s">
        <v>31</v>
      </c>
      <c r="B22" s="73">
        <v>45177</v>
      </c>
      <c r="C22" s="1">
        <v>10831.92</v>
      </c>
      <c r="D22" s="1">
        <v>972.5</v>
      </c>
      <c r="E22" s="7">
        <v>45170</v>
      </c>
      <c r="F22" s="1">
        <v>8750</v>
      </c>
      <c r="G22" s="2">
        <v>45222</v>
      </c>
      <c r="H22" s="36" t="s">
        <v>69</v>
      </c>
      <c r="I22" s="32" t="s">
        <v>69</v>
      </c>
      <c r="J22" s="1" t="s">
        <v>12</v>
      </c>
      <c r="K22" s="1" t="s">
        <v>55</v>
      </c>
      <c r="L22" s="1" t="s">
        <v>56</v>
      </c>
      <c r="M22" s="41" t="e">
        <f t="shared" si="0"/>
        <v>#VALUE!</v>
      </c>
    </row>
    <row r="23" spans="1:15" x14ac:dyDescent="0.25">
      <c r="A23" s="5" t="s">
        <v>32</v>
      </c>
      <c r="B23" s="6">
        <v>45176</v>
      </c>
      <c r="C23" s="5">
        <v>11243</v>
      </c>
      <c r="D23" s="5">
        <v>0</v>
      </c>
      <c r="E23" s="5" t="s">
        <v>42</v>
      </c>
      <c r="F23" s="5">
        <v>10207</v>
      </c>
      <c r="G23" s="6">
        <v>45205</v>
      </c>
      <c r="H23" s="36" t="s">
        <v>69</v>
      </c>
      <c r="I23" s="32" t="s">
        <v>69</v>
      </c>
      <c r="J23" s="5" t="s">
        <v>17</v>
      </c>
      <c r="K23" s="5" t="s">
        <v>18</v>
      </c>
      <c r="L23" s="5" t="s">
        <v>16</v>
      </c>
      <c r="M23" s="41" t="e">
        <f t="shared" si="0"/>
        <v>#VALUE!</v>
      </c>
    </row>
    <row r="24" spans="1:15" x14ac:dyDescent="0.25">
      <c r="A24" s="38" t="s">
        <v>102</v>
      </c>
      <c r="B24" s="72">
        <v>45161</v>
      </c>
      <c r="C24" s="38">
        <v>10607.6</v>
      </c>
      <c r="D24" s="38">
        <v>0</v>
      </c>
      <c r="E24" s="38" t="s">
        <v>42</v>
      </c>
      <c r="F24" s="38">
        <v>9911</v>
      </c>
      <c r="G24" s="37">
        <v>45195</v>
      </c>
      <c r="H24" s="36">
        <v>625</v>
      </c>
      <c r="I24" s="2">
        <v>45287</v>
      </c>
      <c r="J24" s="1" t="s">
        <v>54</v>
      </c>
      <c r="K24" s="1" t="s">
        <v>40</v>
      </c>
      <c r="L24" s="1" t="s">
        <v>16</v>
      </c>
      <c r="M24" s="42">
        <f t="shared" si="0"/>
        <v>71.600000000000364</v>
      </c>
    </row>
    <row r="25" spans="1:15" x14ac:dyDescent="0.25">
      <c r="A25" s="38" t="s">
        <v>101</v>
      </c>
      <c r="B25" s="47">
        <v>45159</v>
      </c>
      <c r="C25" s="38">
        <v>9071.11</v>
      </c>
      <c r="D25" s="38">
        <v>0</v>
      </c>
      <c r="E25" s="38" t="s">
        <v>42</v>
      </c>
      <c r="F25" s="108">
        <v>14891</v>
      </c>
      <c r="G25" s="49">
        <v>45187</v>
      </c>
      <c r="H25" s="110">
        <v>3564</v>
      </c>
      <c r="I25" s="111">
        <v>45595</v>
      </c>
      <c r="J25" s="48" t="s">
        <v>52</v>
      </c>
      <c r="K25" s="48" t="s">
        <v>53</v>
      </c>
      <c r="L25" s="48" t="s">
        <v>51</v>
      </c>
      <c r="M25" s="106">
        <f>(C26+C25)-(F25+H25)</f>
        <v>-127.80999999999767</v>
      </c>
    </row>
    <row r="26" spans="1:15" x14ac:dyDescent="0.25">
      <c r="A26" s="38" t="s">
        <v>100</v>
      </c>
      <c r="B26" s="47">
        <v>45159</v>
      </c>
      <c r="C26" s="38">
        <v>9256.08</v>
      </c>
      <c r="D26" s="38">
        <v>0</v>
      </c>
      <c r="E26" s="38" t="s">
        <v>42</v>
      </c>
      <c r="F26" s="108"/>
      <c r="G26" s="49">
        <v>45187</v>
      </c>
      <c r="H26" s="110"/>
      <c r="I26" s="111"/>
      <c r="J26" s="48" t="s">
        <v>52</v>
      </c>
      <c r="K26" s="48" t="s">
        <v>53</v>
      </c>
      <c r="L26" s="48" t="s">
        <v>51</v>
      </c>
      <c r="M26" s="106"/>
    </row>
    <row r="27" spans="1:15" x14ac:dyDescent="0.25">
      <c r="A27" s="1" t="s">
        <v>99</v>
      </c>
      <c r="B27" s="73">
        <v>45156</v>
      </c>
      <c r="C27" s="1">
        <v>6485.28</v>
      </c>
      <c r="D27" s="1">
        <v>960</v>
      </c>
      <c r="E27" s="7">
        <v>45154</v>
      </c>
      <c r="F27" s="1">
        <v>6426</v>
      </c>
      <c r="G27" s="2">
        <v>45177</v>
      </c>
      <c r="H27" s="3" t="s">
        <v>69</v>
      </c>
      <c r="I27" s="2" t="s">
        <v>69</v>
      </c>
      <c r="J27" s="1" t="s">
        <v>17</v>
      </c>
      <c r="K27" s="2" t="s">
        <v>18</v>
      </c>
      <c r="L27" s="2" t="s">
        <v>51</v>
      </c>
      <c r="M27" s="41" t="e">
        <f t="shared" si="0"/>
        <v>#VALUE!</v>
      </c>
      <c r="O27">
        <v>13</v>
      </c>
    </row>
    <row r="28" spans="1:15" x14ac:dyDescent="0.25">
      <c r="A28" s="13" t="s">
        <v>98</v>
      </c>
      <c r="B28" s="14">
        <v>45043</v>
      </c>
      <c r="C28" s="13">
        <v>7290.17</v>
      </c>
      <c r="D28" s="13">
        <v>967.5</v>
      </c>
      <c r="E28" s="15">
        <v>45036</v>
      </c>
      <c r="F28" s="13">
        <v>0</v>
      </c>
      <c r="G28" s="14" t="s">
        <v>42</v>
      </c>
      <c r="H28" s="8" t="s">
        <v>69</v>
      </c>
      <c r="I28" s="32" t="s">
        <v>69</v>
      </c>
      <c r="J28" s="14" t="s">
        <v>49</v>
      </c>
      <c r="K28" s="14" t="s">
        <v>50</v>
      </c>
      <c r="L28" s="14" t="s">
        <v>44</v>
      </c>
      <c r="M28" s="43" t="e">
        <f t="shared" si="0"/>
        <v>#VALUE!</v>
      </c>
      <c r="O28">
        <v>14</v>
      </c>
    </row>
    <row r="29" spans="1:15" x14ac:dyDescent="0.25">
      <c r="A29" s="13" t="s">
        <v>97</v>
      </c>
      <c r="B29" s="14">
        <v>45040</v>
      </c>
      <c r="C29" s="13">
        <v>7178.08</v>
      </c>
      <c r="D29" s="13">
        <v>967.5</v>
      </c>
      <c r="E29" s="15">
        <v>45036</v>
      </c>
      <c r="F29" s="13">
        <v>0</v>
      </c>
      <c r="G29" s="14" t="s">
        <v>42</v>
      </c>
      <c r="H29" s="8" t="s">
        <v>69</v>
      </c>
      <c r="I29" s="32" t="s">
        <v>69</v>
      </c>
      <c r="J29" s="14" t="s">
        <v>49</v>
      </c>
      <c r="K29" s="14" t="s">
        <v>50</v>
      </c>
      <c r="L29" s="14" t="s">
        <v>44</v>
      </c>
      <c r="M29" s="43" t="e">
        <f t="shared" si="0"/>
        <v>#VALUE!</v>
      </c>
      <c r="O29">
        <v>17</v>
      </c>
    </row>
    <row r="30" spans="1:15" ht="30" x14ac:dyDescent="0.25">
      <c r="A30" s="38" t="s">
        <v>96</v>
      </c>
      <c r="B30" s="72">
        <v>45030</v>
      </c>
      <c r="C30" s="38">
        <v>6746</v>
      </c>
      <c r="D30" s="38">
        <v>975</v>
      </c>
      <c r="E30" s="39">
        <v>45021</v>
      </c>
      <c r="F30" s="38">
        <v>5721</v>
      </c>
      <c r="G30" s="37">
        <v>45064</v>
      </c>
      <c r="H30" s="8" t="s">
        <v>69</v>
      </c>
      <c r="I30" s="32" t="s">
        <v>69</v>
      </c>
      <c r="J30" s="1" t="s">
        <v>46</v>
      </c>
      <c r="K30" s="9" t="s">
        <v>47</v>
      </c>
      <c r="L30" s="2" t="s">
        <v>48</v>
      </c>
      <c r="M30" s="42" t="e">
        <f t="shared" si="0"/>
        <v>#VALUE!</v>
      </c>
      <c r="O30">
        <v>3</v>
      </c>
    </row>
    <row r="31" spans="1:15" x14ac:dyDescent="0.25">
      <c r="A31" s="38" t="s">
        <v>95</v>
      </c>
      <c r="B31" s="72">
        <v>45043</v>
      </c>
      <c r="C31" s="38">
        <v>11218.71</v>
      </c>
      <c r="D31" s="38">
        <v>984</v>
      </c>
      <c r="E31" s="39">
        <v>45019</v>
      </c>
      <c r="F31" s="38">
        <v>10193.709999999999</v>
      </c>
      <c r="G31" s="37">
        <v>45071</v>
      </c>
      <c r="H31" s="8" t="s">
        <v>69</v>
      </c>
      <c r="I31" s="32" t="s">
        <v>69</v>
      </c>
      <c r="J31" s="1" t="s">
        <v>39</v>
      </c>
      <c r="K31" s="2" t="s">
        <v>40</v>
      </c>
      <c r="L31" s="2" t="s">
        <v>16</v>
      </c>
      <c r="M31" s="42" t="e">
        <f t="shared" si="0"/>
        <v>#VALUE!</v>
      </c>
      <c r="O31">
        <v>4</v>
      </c>
    </row>
    <row r="32" spans="1:15" x14ac:dyDescent="0.25">
      <c r="A32" s="38" t="s">
        <v>33</v>
      </c>
      <c r="B32" s="72">
        <v>44994</v>
      </c>
      <c r="C32" s="38">
        <v>5811.6</v>
      </c>
      <c r="D32" s="38">
        <v>0</v>
      </c>
      <c r="E32" s="38" t="s">
        <v>42</v>
      </c>
      <c r="F32" s="38">
        <v>5432</v>
      </c>
      <c r="G32" s="37">
        <v>45027</v>
      </c>
      <c r="H32" s="8" t="s">
        <v>69</v>
      </c>
      <c r="I32" s="32" t="s">
        <v>69</v>
      </c>
      <c r="J32" s="2" t="s">
        <v>43</v>
      </c>
      <c r="K32" s="2" t="s">
        <v>18</v>
      </c>
      <c r="L32" s="2" t="s">
        <v>44</v>
      </c>
      <c r="M32" s="42" t="e">
        <f t="shared" si="0"/>
        <v>#VALUE!</v>
      </c>
    </row>
    <row r="33" spans="1:13" x14ac:dyDescent="0.25">
      <c r="A33" s="38" t="s">
        <v>34</v>
      </c>
      <c r="B33" s="72">
        <v>44984</v>
      </c>
      <c r="C33" s="38">
        <v>8534.76</v>
      </c>
      <c r="D33" s="38">
        <v>984</v>
      </c>
      <c r="E33" s="39">
        <v>44984</v>
      </c>
      <c r="F33" s="38">
        <v>7509</v>
      </c>
      <c r="G33" s="37">
        <v>45006</v>
      </c>
      <c r="H33" s="8" t="s">
        <v>69</v>
      </c>
      <c r="I33" s="32" t="s">
        <v>69</v>
      </c>
      <c r="J33" s="1" t="s">
        <v>39</v>
      </c>
      <c r="K33" s="1" t="s">
        <v>40</v>
      </c>
      <c r="L33" s="2" t="s">
        <v>41</v>
      </c>
      <c r="M33" s="42" t="e">
        <f t="shared" si="0"/>
        <v>#VALUE!</v>
      </c>
    </row>
    <row r="34" spans="1:13" x14ac:dyDescent="0.25">
      <c r="A34" s="38" t="s">
        <v>35</v>
      </c>
      <c r="B34" s="72">
        <v>44977</v>
      </c>
      <c r="C34" s="38">
        <v>27473.33</v>
      </c>
      <c r="D34" s="38">
        <v>2975</v>
      </c>
      <c r="E34" s="39">
        <v>44959</v>
      </c>
      <c r="F34" s="38">
        <v>24148</v>
      </c>
      <c r="G34" s="37">
        <v>45001</v>
      </c>
      <c r="H34" s="8" t="s">
        <v>69</v>
      </c>
      <c r="I34" s="32" t="s">
        <v>69</v>
      </c>
      <c r="J34" s="1" t="s">
        <v>45</v>
      </c>
      <c r="K34" s="1" t="s">
        <v>18</v>
      </c>
      <c r="L34" s="1"/>
      <c r="M34" s="42" t="e">
        <f>C34-(D34+F34+H34)</f>
        <v>#VALUE!</v>
      </c>
    </row>
    <row r="35" spans="1:13" x14ac:dyDescent="0.25">
      <c r="A35" s="38" t="s">
        <v>36</v>
      </c>
      <c r="B35" s="72" t="s">
        <v>94</v>
      </c>
      <c r="C35" s="38">
        <v>8565.3700000000008</v>
      </c>
      <c r="D35" s="38">
        <v>984</v>
      </c>
      <c r="E35" s="39">
        <v>45259</v>
      </c>
      <c r="F35" s="38">
        <v>7540</v>
      </c>
      <c r="G35" s="39">
        <v>44924</v>
      </c>
      <c r="H35" s="8" t="s">
        <v>69</v>
      </c>
      <c r="I35" s="32" t="s">
        <v>69</v>
      </c>
      <c r="J35" s="1" t="s">
        <v>46</v>
      </c>
      <c r="K35" s="4" t="s">
        <v>63</v>
      </c>
      <c r="L35" s="1"/>
      <c r="M35" s="42" t="e">
        <f t="shared" si="0"/>
        <v>#VALUE!</v>
      </c>
    </row>
  </sheetData>
  <mergeCells count="21">
    <mergeCell ref="F12:F13"/>
    <mergeCell ref="G12:G13"/>
    <mergeCell ref="J12:J13"/>
    <mergeCell ref="K12:K13"/>
    <mergeCell ref="F25:F26"/>
    <mergeCell ref="H25:H26"/>
    <mergeCell ref="I25:I26"/>
    <mergeCell ref="F17:F18"/>
    <mergeCell ref="G17:G18"/>
    <mergeCell ref="J17:J18"/>
    <mergeCell ref="K17:K18"/>
    <mergeCell ref="F19:F20"/>
    <mergeCell ref="G19:G20"/>
    <mergeCell ref="J19:J20"/>
    <mergeCell ref="K19:K20"/>
    <mergeCell ref="L19:L20"/>
    <mergeCell ref="M25:M26"/>
    <mergeCell ref="M19:M20"/>
    <mergeCell ref="M17:M18"/>
    <mergeCell ref="M12:M13"/>
    <mergeCell ref="L17:L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L59"/>
  <sheetViews>
    <sheetView tabSelected="1" zoomScaleNormal="100" workbookViewId="0">
      <pane ySplit="1" topLeftCell="A2" activePane="bottomLeft" state="frozen"/>
      <selection pane="bottomLeft" activeCell="F38" sqref="F38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7" width="11.140625" customWidth="1"/>
    <col min="8" max="8" width="8.140625" customWidth="1"/>
    <col min="9" max="9" width="19.7109375" bestFit="1" customWidth="1"/>
    <col min="11" max="11" width="7.7109375" bestFit="1" customWidth="1"/>
  </cols>
  <sheetData>
    <row r="1" spans="1:12" ht="30" x14ac:dyDescent="0.25">
      <c r="A1" s="10" t="s">
        <v>38</v>
      </c>
      <c r="B1" s="11" t="s">
        <v>1</v>
      </c>
      <c r="C1" s="10" t="s">
        <v>86</v>
      </c>
      <c r="D1" s="10" t="s">
        <v>87</v>
      </c>
      <c r="E1" s="10" t="s">
        <v>134</v>
      </c>
      <c r="F1" s="12" t="s">
        <v>37</v>
      </c>
      <c r="G1" s="12" t="s">
        <v>93</v>
      </c>
      <c r="H1" s="12" t="s">
        <v>90</v>
      </c>
      <c r="I1" s="12" t="s">
        <v>89</v>
      </c>
      <c r="J1" s="10" t="s">
        <v>88</v>
      </c>
      <c r="K1" s="12" t="s">
        <v>91</v>
      </c>
      <c r="L1" s="138" t="s">
        <v>204</v>
      </c>
    </row>
    <row r="2" spans="1:12" x14ac:dyDescent="0.25">
      <c r="A2" s="83" t="str">
        <f>IFERROR(INDEX(Sheet2!B:B,MATCH(Sheet1!B2,Sheet2!A:A,0)),"")</f>
        <v>31 November 2022</v>
      </c>
      <c r="B2" s="74" t="s">
        <v>36</v>
      </c>
      <c r="C2" s="74">
        <v>5861001</v>
      </c>
      <c r="D2" s="84" t="s">
        <v>104</v>
      </c>
      <c r="E2" s="84" t="s">
        <v>137</v>
      </c>
      <c r="F2" s="74">
        <v>6719</v>
      </c>
      <c r="G2" s="85">
        <v>44917</v>
      </c>
      <c r="H2" s="74" t="s">
        <v>68</v>
      </c>
      <c r="I2" s="74" t="s">
        <v>105</v>
      </c>
      <c r="J2" s="74"/>
      <c r="K2" s="74" t="s">
        <v>69</v>
      </c>
      <c r="L2" s="74" t="s">
        <v>203</v>
      </c>
    </row>
    <row r="3" spans="1:12" x14ac:dyDescent="0.25">
      <c r="A3" s="83">
        <f>IFERROR(INDEX(Sheet2!B:B,MATCH(Sheet1!B3,Sheet2!A:A,0)),"")</f>
        <v>44977</v>
      </c>
      <c r="B3" s="74" t="s">
        <v>35</v>
      </c>
      <c r="C3" s="74">
        <v>7919940</v>
      </c>
      <c r="D3" s="84">
        <v>44977</v>
      </c>
      <c r="E3" s="84" t="s">
        <v>137</v>
      </c>
      <c r="F3" s="74">
        <v>22009</v>
      </c>
      <c r="G3" s="85">
        <v>45005</v>
      </c>
      <c r="H3" s="74" t="s">
        <v>68</v>
      </c>
      <c r="I3" s="74" t="s">
        <v>106</v>
      </c>
      <c r="J3" s="74"/>
      <c r="K3" s="74"/>
      <c r="L3" t="s">
        <v>203</v>
      </c>
    </row>
    <row r="4" spans="1:12" x14ac:dyDescent="0.25">
      <c r="A4" s="83">
        <f>IFERROR(INDEX(Sheet2!B:B,MATCH(Sheet1!B4,Sheet2!A:A,0)),"")</f>
        <v>44984</v>
      </c>
      <c r="B4" s="74" t="s">
        <v>34</v>
      </c>
      <c r="C4" s="74">
        <v>8128514</v>
      </c>
      <c r="D4" s="84">
        <v>44985</v>
      </c>
      <c r="E4" s="84" t="s">
        <v>137</v>
      </c>
      <c r="F4" s="74">
        <v>6843</v>
      </c>
      <c r="G4" s="85">
        <v>44991</v>
      </c>
      <c r="H4" s="74" t="s">
        <v>68</v>
      </c>
      <c r="I4" s="74" t="s">
        <v>107</v>
      </c>
      <c r="J4" s="74" t="s">
        <v>157</v>
      </c>
      <c r="K4" s="74" t="s">
        <v>69</v>
      </c>
      <c r="L4" s="74" t="s">
        <v>203</v>
      </c>
    </row>
    <row r="5" spans="1:12" x14ac:dyDescent="0.25">
      <c r="A5" s="83">
        <f>IFERROR(INDEX(Sheet2!B:B,MATCH(Sheet1!B5,Sheet2!A:A,0)),"")</f>
        <v>44994</v>
      </c>
      <c r="B5" s="74" t="s">
        <v>33</v>
      </c>
      <c r="C5" s="74">
        <v>8374152</v>
      </c>
      <c r="D5" s="84">
        <v>44995</v>
      </c>
      <c r="E5" s="84" t="s">
        <v>137</v>
      </c>
      <c r="F5" s="74">
        <v>4604</v>
      </c>
      <c r="G5" s="85">
        <v>45005</v>
      </c>
      <c r="H5" s="74" t="s">
        <v>68</v>
      </c>
      <c r="I5" s="74" t="s">
        <v>108</v>
      </c>
      <c r="J5" s="74" t="s">
        <v>157</v>
      </c>
      <c r="K5" s="74"/>
      <c r="L5" s="74" t="s">
        <v>203</v>
      </c>
    </row>
    <row r="6" spans="1:12" x14ac:dyDescent="0.25">
      <c r="A6" s="83">
        <f>IFERROR(INDEX(Sheet2!B:B,MATCH(Sheet1!B6,Sheet2!A:A,0)),"")</f>
        <v>45043</v>
      </c>
      <c r="B6" s="74" t="s">
        <v>95</v>
      </c>
      <c r="C6" s="74">
        <v>9157562</v>
      </c>
      <c r="D6" s="84">
        <v>45024</v>
      </c>
      <c r="E6" s="84" t="s">
        <v>137</v>
      </c>
      <c r="F6" s="74">
        <v>9898</v>
      </c>
      <c r="G6" s="85">
        <v>45051</v>
      </c>
      <c r="H6" s="74" t="s">
        <v>68</v>
      </c>
      <c r="I6" s="86" t="s">
        <v>109</v>
      </c>
      <c r="J6" s="74"/>
      <c r="K6" s="74"/>
      <c r="L6" s="137" t="s">
        <v>203</v>
      </c>
    </row>
    <row r="7" spans="1:12" x14ac:dyDescent="0.25">
      <c r="A7" s="83">
        <f>IFERROR(INDEX(Sheet2!B:B,MATCH(Sheet1!B7,Sheet2!A:A,0)),"")</f>
        <v>45030</v>
      </c>
      <c r="B7" s="74" t="s">
        <v>96</v>
      </c>
      <c r="C7" s="74">
        <v>9350534</v>
      </c>
      <c r="D7" s="84">
        <v>45033</v>
      </c>
      <c r="E7" s="84" t="s">
        <v>137</v>
      </c>
      <c r="F7" s="74">
        <v>5297</v>
      </c>
      <c r="G7" s="85">
        <v>45056</v>
      </c>
      <c r="H7" s="74" t="s">
        <v>68</v>
      </c>
      <c r="I7" s="86" t="s">
        <v>110</v>
      </c>
      <c r="J7" s="74"/>
      <c r="K7" s="74"/>
      <c r="L7" s="137" t="s">
        <v>203</v>
      </c>
    </row>
    <row r="8" spans="1:12" x14ac:dyDescent="0.25">
      <c r="A8" s="44">
        <f>IFERROR(INDEX(Sheet2!B:B,MATCH(Sheet1!B8,Sheet2!A:A,0)),"")</f>
        <v>45040</v>
      </c>
      <c r="B8" t="s">
        <v>97</v>
      </c>
      <c r="C8">
        <v>9564580</v>
      </c>
      <c r="D8" s="45">
        <v>45042</v>
      </c>
      <c r="E8" s="45" t="s">
        <v>137</v>
      </c>
      <c r="F8">
        <v>5696</v>
      </c>
      <c r="G8" s="46">
        <v>45056</v>
      </c>
      <c r="I8" s="50" t="s">
        <v>111</v>
      </c>
      <c r="J8" t="s">
        <v>157</v>
      </c>
      <c r="L8" t="s">
        <v>203</v>
      </c>
    </row>
    <row r="9" spans="1:12" x14ac:dyDescent="0.25">
      <c r="A9" s="44">
        <f>IFERROR(INDEX(Sheet2!B:B,MATCH(Sheet1!B9,Sheet2!A:A,0)),"")</f>
        <v>45043</v>
      </c>
      <c r="B9" t="s">
        <v>98</v>
      </c>
      <c r="C9">
        <v>9620734</v>
      </c>
      <c r="D9" s="45">
        <v>45044</v>
      </c>
      <c r="E9" s="45" t="s">
        <v>137</v>
      </c>
      <c r="F9">
        <v>5788</v>
      </c>
      <c r="G9" s="46">
        <v>45056</v>
      </c>
      <c r="I9" s="50" t="s">
        <v>111</v>
      </c>
      <c r="J9" t="s">
        <v>157</v>
      </c>
      <c r="L9" t="s">
        <v>203</v>
      </c>
    </row>
    <row r="10" spans="1:12" x14ac:dyDescent="0.25">
      <c r="A10" s="83">
        <f>IFERROR(INDEX(Sheet2!B:B,MATCH(Sheet1!B10,Sheet2!A:A,0)),"")</f>
        <v>45156</v>
      </c>
      <c r="B10" s="74" t="s">
        <v>99</v>
      </c>
      <c r="C10" s="74">
        <v>3307977</v>
      </c>
      <c r="D10" s="84">
        <v>45157</v>
      </c>
      <c r="E10" s="87" t="s">
        <v>135</v>
      </c>
      <c r="F10" s="88">
        <v>5273</v>
      </c>
      <c r="G10" s="97">
        <v>45462</v>
      </c>
      <c r="H10" s="74" t="s">
        <v>68</v>
      </c>
      <c r="I10" s="86" t="s">
        <v>112</v>
      </c>
      <c r="J10" s="74"/>
      <c r="K10" s="74"/>
      <c r="L10" s="98">
        <v>45637</v>
      </c>
    </row>
    <row r="11" spans="1:12" x14ac:dyDescent="0.25">
      <c r="A11" s="83">
        <f>IFERROR(INDEX(Sheet2!B:B,MATCH(Sheet1!B11,Sheet2!A:A,0)),"")</f>
        <v>45159</v>
      </c>
      <c r="B11" s="74" t="s">
        <v>100</v>
      </c>
      <c r="C11" s="74">
        <v>3337713</v>
      </c>
      <c r="D11" s="84">
        <v>45159</v>
      </c>
      <c r="E11" s="84" t="s">
        <v>135</v>
      </c>
      <c r="F11" s="74">
        <v>7551</v>
      </c>
      <c r="G11" s="85">
        <v>45174</v>
      </c>
      <c r="H11" s="74" t="s">
        <v>68</v>
      </c>
      <c r="I11" s="86" t="s">
        <v>113</v>
      </c>
      <c r="J11" s="74" t="s">
        <v>157</v>
      </c>
      <c r="K11" s="74"/>
      <c r="L11" s="74" t="s">
        <v>203</v>
      </c>
    </row>
    <row r="12" spans="1:12" x14ac:dyDescent="0.25">
      <c r="A12" s="83">
        <f>IFERROR(INDEX(Sheet2!B:B,MATCH(Sheet1!B12,Sheet2!A:A,0)),"")</f>
        <v>45159</v>
      </c>
      <c r="B12" s="74" t="s">
        <v>101</v>
      </c>
      <c r="C12" s="74">
        <v>3403745</v>
      </c>
      <c r="D12" s="84">
        <v>45161</v>
      </c>
      <c r="E12" s="87" t="s">
        <v>135</v>
      </c>
      <c r="F12" s="88">
        <v>7391</v>
      </c>
      <c r="G12" s="97">
        <v>45462</v>
      </c>
      <c r="H12" s="74" t="s">
        <v>68</v>
      </c>
      <c r="I12" s="86" t="s">
        <v>114</v>
      </c>
      <c r="J12" s="74"/>
      <c r="K12" s="74"/>
      <c r="L12" s="98">
        <v>45637</v>
      </c>
    </row>
    <row r="13" spans="1:12" x14ac:dyDescent="0.25">
      <c r="A13" s="83">
        <f>IFERROR(INDEX(Sheet2!B:B,MATCH(Sheet1!B13,Sheet2!A:A,0)),"")</f>
        <v>45161</v>
      </c>
      <c r="B13" s="74" t="s">
        <v>102</v>
      </c>
      <c r="C13" s="74">
        <v>3440075</v>
      </c>
      <c r="D13" s="84">
        <v>45162</v>
      </c>
      <c r="E13" s="84" t="s">
        <v>138</v>
      </c>
      <c r="F13" s="74">
        <v>8547</v>
      </c>
      <c r="G13" s="85">
        <v>45190</v>
      </c>
      <c r="H13" s="74" t="s">
        <v>68</v>
      </c>
      <c r="I13" s="89">
        <v>100380025849</v>
      </c>
      <c r="J13" s="74"/>
      <c r="K13" s="74"/>
      <c r="L13" t="s">
        <v>203</v>
      </c>
    </row>
    <row r="14" spans="1:12" x14ac:dyDescent="0.25">
      <c r="A14" s="44" t="str">
        <f>IFERROR(INDEX(Sheet2!B:B,MATCH(Sheet1!B14,Sheet2!A:A,0)),"")</f>
        <v/>
      </c>
      <c r="B14" t="s">
        <v>103</v>
      </c>
      <c r="C14" t="s">
        <v>69</v>
      </c>
      <c r="D14" s="45" t="s">
        <v>69</v>
      </c>
      <c r="E14" s="45"/>
      <c r="H14" t="s">
        <v>69</v>
      </c>
      <c r="I14" s="51" t="s">
        <v>69</v>
      </c>
    </row>
    <row r="15" spans="1:12" x14ac:dyDescent="0.25">
      <c r="A15" s="83">
        <f>IFERROR(INDEX(Sheet2!B:B,MATCH(Sheet1!B15,Sheet2!A:A,0)),"")</f>
        <v>45176</v>
      </c>
      <c r="B15" s="74" t="s">
        <v>32</v>
      </c>
      <c r="C15" s="74">
        <v>3799502</v>
      </c>
      <c r="D15" s="84">
        <v>45177</v>
      </c>
      <c r="E15" s="84" t="s">
        <v>138</v>
      </c>
      <c r="F15" s="74">
        <v>9070</v>
      </c>
      <c r="G15" s="85">
        <v>45233</v>
      </c>
      <c r="H15" s="74" t="s">
        <v>68</v>
      </c>
      <c r="I15" s="90">
        <v>100380028112</v>
      </c>
      <c r="J15" s="74"/>
      <c r="K15" s="74"/>
    </row>
    <row r="16" spans="1:12" x14ac:dyDescent="0.25">
      <c r="A16" s="83">
        <f>IFERROR(INDEX(Sheet2!B:B,MATCH(Sheet1!B16,Sheet2!A:A,0)),"")</f>
        <v>45177</v>
      </c>
      <c r="B16" s="74" t="s">
        <v>31</v>
      </c>
      <c r="C16" s="74">
        <v>3817667</v>
      </c>
      <c r="D16" s="84">
        <v>45178</v>
      </c>
      <c r="E16" s="84" t="s">
        <v>138</v>
      </c>
      <c r="F16" s="74">
        <v>8904</v>
      </c>
      <c r="G16" s="85">
        <v>45233</v>
      </c>
      <c r="H16" s="74" t="s">
        <v>68</v>
      </c>
      <c r="I16" s="90">
        <v>10300047626</v>
      </c>
      <c r="J16" s="74"/>
      <c r="K16" s="74"/>
    </row>
    <row r="17" spans="1:12" x14ac:dyDescent="0.25">
      <c r="A17" s="83">
        <f>IFERROR(INDEX(Sheet2!B:B,MATCH(Sheet1!B17,Sheet2!A:A,0)),"")</f>
        <v>45180</v>
      </c>
      <c r="B17" s="74" t="s">
        <v>30</v>
      </c>
      <c r="C17" s="74">
        <v>3868042</v>
      </c>
      <c r="D17" s="84">
        <v>45181</v>
      </c>
      <c r="E17" s="87" t="s">
        <v>135</v>
      </c>
      <c r="F17" s="88">
        <v>4309</v>
      </c>
      <c r="G17" s="97">
        <v>45453</v>
      </c>
      <c r="H17" s="74" t="s">
        <v>68</v>
      </c>
      <c r="I17" s="86" t="s">
        <v>115</v>
      </c>
      <c r="J17" s="74"/>
      <c r="K17" s="74"/>
      <c r="L17" s="98">
        <v>45637</v>
      </c>
    </row>
    <row r="18" spans="1:12" x14ac:dyDescent="0.25">
      <c r="A18" s="44">
        <f>IFERROR(INDEX(Sheet2!B:B,MATCH(Sheet1!B18,Sheet2!A:A,0)),"")</f>
        <v>45204</v>
      </c>
      <c r="B18" t="s">
        <v>29</v>
      </c>
      <c r="C18">
        <v>4479626</v>
      </c>
      <c r="D18" s="45">
        <v>45206</v>
      </c>
      <c r="E18" s="55" t="s">
        <v>135</v>
      </c>
      <c r="F18" s="56">
        <v>4442</v>
      </c>
      <c r="G18" s="97">
        <v>45469</v>
      </c>
      <c r="I18" s="50" t="s">
        <v>116</v>
      </c>
      <c r="L18" s="98">
        <v>45637</v>
      </c>
    </row>
    <row r="19" spans="1:12" x14ac:dyDescent="0.25">
      <c r="A19" s="44">
        <f>IFERROR(INDEX(Sheet2!B:B,MATCH(Sheet1!B19,Sheet2!A:A,0)),"")</f>
        <v>45216</v>
      </c>
      <c r="B19" t="s">
        <v>28</v>
      </c>
      <c r="C19">
        <v>4758161</v>
      </c>
      <c r="D19" s="45">
        <v>45218</v>
      </c>
      <c r="E19" s="55" t="s">
        <v>135</v>
      </c>
      <c r="F19" s="56">
        <v>4625</v>
      </c>
      <c r="G19" s="57">
        <v>45468</v>
      </c>
      <c r="I19" s="50" t="s">
        <v>117</v>
      </c>
      <c r="L19" s="98">
        <v>45637</v>
      </c>
    </row>
    <row r="20" spans="1:12" x14ac:dyDescent="0.25">
      <c r="A20" s="83">
        <f>IFERROR(INDEX(Sheet2!B:B,MATCH(Sheet1!B20,Sheet2!A:A,0)),"")</f>
        <v>45218</v>
      </c>
      <c r="B20" s="74" t="s">
        <v>27</v>
      </c>
      <c r="C20" s="74">
        <v>4792598</v>
      </c>
      <c r="D20" s="84">
        <v>45219</v>
      </c>
      <c r="E20" s="84" t="s">
        <v>136</v>
      </c>
      <c r="F20" s="74">
        <v>4551</v>
      </c>
      <c r="G20" s="85">
        <v>45237</v>
      </c>
      <c r="H20" s="74" t="s">
        <v>68</v>
      </c>
      <c r="I20" s="90" t="s">
        <v>118</v>
      </c>
      <c r="J20" s="74" t="s">
        <v>157</v>
      </c>
      <c r="K20" s="74"/>
      <c r="L20" s="74" t="s">
        <v>203</v>
      </c>
    </row>
    <row r="21" spans="1:12" x14ac:dyDescent="0.25">
      <c r="A21" s="83">
        <f>IFERROR(INDEX(Sheet2!B:B,MATCH(Sheet1!B21,Sheet2!A:A,0)),"")</f>
        <v>45221</v>
      </c>
      <c r="B21" s="74" t="s">
        <v>26</v>
      </c>
      <c r="C21" s="74">
        <v>4848440</v>
      </c>
      <c r="D21" s="84">
        <v>45222</v>
      </c>
      <c r="E21" s="84" t="s">
        <v>136</v>
      </c>
      <c r="F21" s="74">
        <v>4496</v>
      </c>
      <c r="G21" s="85">
        <v>45441</v>
      </c>
      <c r="H21" s="74" t="s">
        <v>68</v>
      </c>
      <c r="I21" s="90" t="s">
        <v>119</v>
      </c>
      <c r="J21" s="74"/>
      <c r="K21" s="74"/>
      <c r="L21" s="98">
        <v>45637</v>
      </c>
    </row>
    <row r="22" spans="1:12" x14ac:dyDescent="0.25">
      <c r="A22" s="44">
        <f>IFERROR(INDEX(Sheet2!B:B,MATCH(Sheet1!B22,Sheet2!A:A,0)),"")</f>
        <v>45221</v>
      </c>
      <c r="B22" t="s">
        <v>25</v>
      </c>
      <c r="C22">
        <v>4845527</v>
      </c>
      <c r="D22" s="45">
        <v>45222</v>
      </c>
      <c r="E22" s="58" t="s">
        <v>136</v>
      </c>
      <c r="F22" s="59">
        <v>4201</v>
      </c>
      <c r="G22" s="96">
        <v>45441</v>
      </c>
      <c r="H22" s="74" t="s">
        <v>202</v>
      </c>
      <c r="I22" s="50" t="s">
        <v>120</v>
      </c>
      <c r="L22" s="98">
        <v>45637</v>
      </c>
    </row>
    <row r="23" spans="1:12" x14ac:dyDescent="0.25">
      <c r="A23" s="83">
        <f>IFERROR(INDEX(Sheet2!B:B,MATCH(Sheet1!B23,Sheet2!A:A,0)),"")</f>
        <v>45225</v>
      </c>
      <c r="B23" s="74" t="s">
        <v>24</v>
      </c>
      <c r="C23" s="74">
        <v>4929602</v>
      </c>
      <c r="D23" s="84">
        <v>45226</v>
      </c>
      <c r="E23" s="87" t="s">
        <v>135</v>
      </c>
      <c r="F23" s="88">
        <v>4049</v>
      </c>
      <c r="G23" s="97">
        <v>45469</v>
      </c>
      <c r="H23" s="74" t="s">
        <v>68</v>
      </c>
      <c r="I23" s="86" t="s">
        <v>121</v>
      </c>
      <c r="J23" s="74"/>
      <c r="K23" s="74"/>
      <c r="L23" s="98">
        <v>45637</v>
      </c>
    </row>
    <row r="24" spans="1:12" x14ac:dyDescent="0.25">
      <c r="A24" s="83">
        <f>IFERROR(INDEX(Sheet2!B:B,MATCH(Sheet1!B24,Sheet2!A:A,0)),"")</f>
        <v>45237</v>
      </c>
      <c r="B24" s="74" t="s">
        <v>22</v>
      </c>
      <c r="C24" s="74">
        <v>5227518</v>
      </c>
      <c r="D24" s="84">
        <v>45238</v>
      </c>
      <c r="E24" s="87" t="s">
        <v>135</v>
      </c>
      <c r="F24" s="88">
        <v>4461</v>
      </c>
      <c r="G24" s="97">
        <v>45469</v>
      </c>
      <c r="H24" s="74" t="s">
        <v>68</v>
      </c>
      <c r="I24" s="86" t="s">
        <v>122</v>
      </c>
      <c r="J24" s="74"/>
      <c r="K24" s="74"/>
      <c r="L24" s="98">
        <v>45637</v>
      </c>
    </row>
    <row r="25" spans="1:12" x14ac:dyDescent="0.25">
      <c r="A25" s="83">
        <f>IFERROR(INDEX(Sheet2!B:B,MATCH(Sheet1!B25,Sheet2!A:A,0)),"")</f>
        <v>45264</v>
      </c>
      <c r="B25" s="74" t="s">
        <v>8</v>
      </c>
      <c r="C25" s="74">
        <v>5874109</v>
      </c>
      <c r="D25" s="84">
        <v>45267</v>
      </c>
      <c r="E25" s="84" t="s">
        <v>136</v>
      </c>
      <c r="F25" s="74">
        <v>4244</v>
      </c>
      <c r="G25" s="74"/>
      <c r="H25" s="74" t="s">
        <v>68</v>
      </c>
      <c r="I25" s="86" t="s">
        <v>123</v>
      </c>
      <c r="J25" s="74"/>
      <c r="K25" s="74"/>
    </row>
    <row r="26" spans="1:12" x14ac:dyDescent="0.25">
      <c r="A26" s="83">
        <f>IFERROR(INDEX(Sheet2!B:B,MATCH(Sheet1!B26,Sheet2!A:A,0)),"")</f>
        <v>45264</v>
      </c>
      <c r="B26" s="74" t="s">
        <v>7</v>
      </c>
      <c r="C26" s="74">
        <v>5951661</v>
      </c>
      <c r="D26" s="84">
        <v>45271</v>
      </c>
      <c r="E26" s="84" t="s">
        <v>136</v>
      </c>
      <c r="F26" s="74">
        <v>4265</v>
      </c>
      <c r="G26" s="74"/>
      <c r="H26" s="74" t="s">
        <v>68</v>
      </c>
      <c r="I26" s="86" t="s">
        <v>162</v>
      </c>
      <c r="J26" s="74"/>
      <c r="K26" s="74"/>
    </row>
    <row r="27" spans="1:12" x14ac:dyDescent="0.25">
      <c r="A27" s="83">
        <f>IFERROR(INDEX(Sheet2!B:B,MATCH(Sheet1!B27,Sheet2!A:A,0)),"")</f>
        <v>45286</v>
      </c>
      <c r="B27" s="74" t="s">
        <v>6</v>
      </c>
      <c r="C27" s="74">
        <v>6301293</v>
      </c>
      <c r="D27" s="84">
        <v>45286</v>
      </c>
      <c r="E27" s="84" t="s">
        <v>136</v>
      </c>
      <c r="F27" s="74">
        <v>4502</v>
      </c>
      <c r="G27" s="74"/>
      <c r="H27" s="74" t="s">
        <v>68</v>
      </c>
      <c r="I27" s="86" t="s">
        <v>124</v>
      </c>
      <c r="J27" s="74" t="s">
        <v>157</v>
      </c>
      <c r="K27" s="74"/>
      <c r="L27" s="74" t="s">
        <v>203</v>
      </c>
    </row>
    <row r="28" spans="1:12" x14ac:dyDescent="0.25">
      <c r="A28" s="44">
        <f>IFERROR(INDEX(Sheet2!B:B,MATCH(Sheet1!B28,Sheet2!A:A,0)),"")</f>
        <v>44957</v>
      </c>
      <c r="B28" t="s">
        <v>0</v>
      </c>
      <c r="C28">
        <v>7217927</v>
      </c>
      <c r="D28" s="45">
        <v>45324</v>
      </c>
      <c r="E28" s="45" t="s">
        <v>138</v>
      </c>
      <c r="F28">
        <v>3808</v>
      </c>
      <c r="G28" s="46">
        <v>44987</v>
      </c>
      <c r="I28" s="50" t="s">
        <v>125</v>
      </c>
    </row>
    <row r="29" spans="1:12" x14ac:dyDescent="0.25">
      <c r="A29" s="44">
        <f>IFERROR(INDEX(Sheet2!B:B,MATCH(Sheet1!B29,Sheet2!A:A,0)),"")</f>
        <v>45328</v>
      </c>
      <c r="B29" t="s">
        <v>5</v>
      </c>
      <c r="C29">
        <v>7373152</v>
      </c>
      <c r="D29" s="45">
        <v>45330</v>
      </c>
      <c r="E29" s="55" t="s">
        <v>135</v>
      </c>
      <c r="F29" s="56">
        <v>7233</v>
      </c>
      <c r="G29" s="57" t="s">
        <v>69</v>
      </c>
      <c r="I29" s="50">
        <v>2402092</v>
      </c>
    </row>
    <row r="30" spans="1:12" x14ac:dyDescent="0.25">
      <c r="A30" s="44">
        <f>IFERROR(INDEX(Sheet2!B:B,MATCH(Sheet1!B30,Sheet2!A:A,0)),"")</f>
        <v>45330</v>
      </c>
      <c r="B30" t="s">
        <v>70</v>
      </c>
      <c r="C30">
        <v>7393730</v>
      </c>
      <c r="D30" s="45">
        <v>45331</v>
      </c>
      <c r="E30" s="58" t="s">
        <v>136</v>
      </c>
      <c r="F30" s="59">
        <v>4093</v>
      </c>
      <c r="G30" s="96">
        <v>45483</v>
      </c>
      <c r="I30" s="50" t="s">
        <v>126</v>
      </c>
      <c r="L30" s="98">
        <v>45637</v>
      </c>
    </row>
    <row r="31" spans="1:12" x14ac:dyDescent="0.25">
      <c r="A31" s="44">
        <f>IFERROR(INDEX(Sheet2!B:B,MATCH(Sheet1!B31,Sheet2!A:A,0)),"")</f>
        <v>45343</v>
      </c>
      <c r="B31" t="s">
        <v>71</v>
      </c>
      <c r="C31">
        <v>7788001</v>
      </c>
      <c r="D31" s="45">
        <v>45345</v>
      </c>
      <c r="E31" s="60" t="s">
        <v>139</v>
      </c>
      <c r="F31" s="20">
        <v>4239</v>
      </c>
      <c r="G31" s="61">
        <v>44999</v>
      </c>
      <c r="I31" t="s">
        <v>164</v>
      </c>
      <c r="L31" s="98">
        <v>45637</v>
      </c>
    </row>
    <row r="32" spans="1:12" x14ac:dyDescent="0.25">
      <c r="A32" s="92">
        <f>IFERROR(INDEX(Sheet2!B:B,MATCH(Sheet1!B32,Sheet2!A:A,0)),"")</f>
        <v>45362</v>
      </c>
      <c r="B32" s="17" t="s">
        <v>84</v>
      </c>
      <c r="C32" s="17">
        <v>8275813</v>
      </c>
      <c r="D32" s="93">
        <v>45364</v>
      </c>
      <c r="E32" s="17" t="s">
        <v>139</v>
      </c>
      <c r="F32" s="17">
        <v>10663</v>
      </c>
      <c r="G32" s="94">
        <v>45388</v>
      </c>
      <c r="H32" s="17"/>
      <c r="I32" s="17" t="s">
        <v>165</v>
      </c>
      <c r="J32" t="s">
        <v>157</v>
      </c>
    </row>
    <row r="33" spans="1:12" x14ac:dyDescent="0.25">
      <c r="A33" s="44">
        <f>IFERROR(INDEX(Sheet2!B:B,MATCH(Sheet1!B33,Sheet2!A:A,0)),"")</f>
        <v>45364</v>
      </c>
      <c r="B33" t="s">
        <v>85</v>
      </c>
      <c r="C33">
        <v>8316663</v>
      </c>
      <c r="D33" s="45">
        <v>45365</v>
      </c>
      <c r="E33" t="s">
        <v>136</v>
      </c>
      <c r="F33">
        <v>7352</v>
      </c>
      <c r="G33" s="46">
        <v>45385</v>
      </c>
      <c r="I33" s="50" t="s">
        <v>166</v>
      </c>
      <c r="L33" s="98">
        <v>45637</v>
      </c>
    </row>
    <row r="34" spans="1:12" x14ac:dyDescent="0.25">
      <c r="A34" s="92">
        <f>IFERROR(INDEX(Sheet2!B:B,MATCH(Sheet1!B34,Sheet2!A:A,0)),"")</f>
        <v>45367</v>
      </c>
      <c r="B34" s="17" t="s">
        <v>92</v>
      </c>
      <c r="C34" s="17">
        <v>8408984</v>
      </c>
      <c r="D34" s="93">
        <v>45369</v>
      </c>
      <c r="E34" s="17" t="s">
        <v>136</v>
      </c>
      <c r="F34" s="17">
        <v>4009</v>
      </c>
      <c r="G34" s="94">
        <v>45386</v>
      </c>
      <c r="H34" s="17"/>
      <c r="I34" s="95" t="s">
        <v>167</v>
      </c>
      <c r="J34" t="s">
        <v>157</v>
      </c>
    </row>
    <row r="35" spans="1:12" x14ac:dyDescent="0.25">
      <c r="A35" s="44">
        <f>IFERROR(INDEX(Sheet2!B:B,MATCH(Sheet1!B35,Sheet2!A:A,0)),"")</f>
        <v>45373</v>
      </c>
      <c r="B35" t="s">
        <v>129</v>
      </c>
      <c r="C35">
        <v>8574361</v>
      </c>
      <c r="D35" s="45">
        <v>45374</v>
      </c>
      <c r="E35" t="s">
        <v>136</v>
      </c>
      <c r="F35">
        <v>5359</v>
      </c>
      <c r="G35" s="46">
        <v>45398</v>
      </c>
      <c r="I35" s="50" t="s">
        <v>168</v>
      </c>
      <c r="L35" s="98">
        <v>45637</v>
      </c>
    </row>
    <row r="36" spans="1:12" x14ac:dyDescent="0.25">
      <c r="A36" s="92">
        <f>IFERROR(INDEX(Sheet2!B:B,MATCH(Sheet1!B36,Sheet2!A:A,0)),"")</f>
        <v>45376</v>
      </c>
      <c r="B36" s="17" t="s">
        <v>130</v>
      </c>
      <c r="C36" s="17">
        <v>8620872</v>
      </c>
      <c r="D36" s="93">
        <v>45377</v>
      </c>
      <c r="E36" s="17" t="s">
        <v>136</v>
      </c>
      <c r="F36" s="17">
        <v>4188</v>
      </c>
      <c r="G36" s="94">
        <v>45398</v>
      </c>
      <c r="H36" s="17"/>
      <c r="I36" s="95" t="s">
        <v>169</v>
      </c>
      <c r="J36" t="s">
        <v>157</v>
      </c>
    </row>
    <row r="37" spans="1:12" x14ac:dyDescent="0.25">
      <c r="A37" s="44" t="str">
        <f>IFERROR(INDEX(Sheet2!B:B,MATCH(Sheet1!#REF!,Sheet2!A:A,0)),"")</f>
        <v/>
      </c>
    </row>
    <row r="38" spans="1:12" x14ac:dyDescent="0.25">
      <c r="A38" s="44" t="str">
        <f>IFERROR(INDEX(Sheet2!B40:B71,MATCH(Sheet1!#REF!,Sheet2!A39:A71,0)),"")</f>
        <v/>
      </c>
    </row>
    <row r="39" spans="1:12" x14ac:dyDescent="0.25">
      <c r="A39" s="44" t="str">
        <f>IFERROR(INDEX(Sheet2!B41:B72,MATCH(Sheet1!#REF!,Sheet2!A40:A72,0)),"")</f>
        <v/>
      </c>
    </row>
    <row r="40" spans="1:12" x14ac:dyDescent="0.25">
      <c r="A40" s="44" t="str">
        <f>IFERROR(INDEX(Sheet2!B43:B73,MATCH(Sheet1!#REF!,Sheet2!A41:A73,0)),"")</f>
        <v/>
      </c>
    </row>
    <row r="41" spans="1:12" x14ac:dyDescent="0.25">
      <c r="A41" s="44" t="str">
        <f>IFERROR(INDEX(Sheet2!B43:B74,MATCH(Sheet1!#REF!,Sheet2!A43:A74,0)),"")</f>
        <v/>
      </c>
    </row>
    <row r="42" spans="1:12" x14ac:dyDescent="0.25">
      <c r="A42" s="44" t="str">
        <f>IFERROR(INDEX(Sheet2!B44:B75,MATCH(Sheet1!#REF!,Sheet2!A43:A75,0)),"")</f>
        <v/>
      </c>
    </row>
    <row r="43" spans="1:12" x14ac:dyDescent="0.25">
      <c r="A43" s="44" t="str">
        <f>IFERROR(INDEX(Sheet2!B45:B76,MATCH(Sheet1!#REF!,Sheet2!A44:A76,0)),"")</f>
        <v/>
      </c>
    </row>
    <row r="44" spans="1:12" x14ac:dyDescent="0.25">
      <c r="A44" s="44" t="str">
        <f>IFERROR(INDEX(Sheet2!B46:B77,MATCH(Sheet1!#REF!,Sheet2!A45:A77,0)),"")</f>
        <v/>
      </c>
    </row>
    <row r="45" spans="1:12" x14ac:dyDescent="0.25">
      <c r="A45" s="44" t="str">
        <f>IFERROR(INDEX(Sheet2!B47:B78,MATCH(Sheet1!#REF!,Sheet2!A46:A78,0)),"")</f>
        <v/>
      </c>
    </row>
    <row r="46" spans="1:12" x14ac:dyDescent="0.25">
      <c r="A46" s="44" t="str">
        <f>IFERROR(INDEX(Sheet2!B48:B79,MATCH(Sheet1!#REF!,Sheet2!A47:A79,0)),"")</f>
        <v/>
      </c>
    </row>
    <row r="47" spans="1:12" x14ac:dyDescent="0.25">
      <c r="A47" s="44" t="str">
        <f>IFERROR(INDEX(Sheet2!B49:B80,MATCH(Sheet1!#REF!,Sheet2!A48:A80,0)),"")</f>
        <v/>
      </c>
    </row>
    <row r="48" spans="1:12" x14ac:dyDescent="0.25">
      <c r="A48" s="44" t="str">
        <f>IFERROR(INDEX(Sheet2!B50:B81,MATCH(Sheet1!#REF!,Sheet2!A49:A81,0)),"")</f>
        <v/>
      </c>
    </row>
    <row r="49" spans="1:1" x14ac:dyDescent="0.25">
      <c r="A49" s="44" t="str">
        <f>IFERROR(INDEX(Sheet2!B51:B82,MATCH(Sheet1!#REF!,Sheet2!A50:A82,0)),"")</f>
        <v/>
      </c>
    </row>
    <row r="50" spans="1:1" x14ac:dyDescent="0.25">
      <c r="A50" s="44" t="str">
        <f>IFERROR(INDEX(Sheet2!B52:B83,MATCH(Sheet1!#REF!,Sheet2!A51:A83,0)),"")</f>
        <v/>
      </c>
    </row>
    <row r="51" spans="1:1" x14ac:dyDescent="0.25">
      <c r="A51" s="44" t="str">
        <f>IFERROR(INDEX(Sheet2!B53:B84,MATCH(Sheet1!#REF!,Sheet2!A52:A84,0)),"")</f>
        <v/>
      </c>
    </row>
    <row r="52" spans="1:1" x14ac:dyDescent="0.25">
      <c r="A52" s="44" t="str">
        <f>IFERROR(INDEX(Sheet2!B54:B85,MATCH(Sheet1!#REF!,Sheet2!A53:A85,0)),"")</f>
        <v/>
      </c>
    </row>
    <row r="53" spans="1:1" x14ac:dyDescent="0.25">
      <c r="A53" s="44" t="str">
        <f>IFERROR(INDEX(Sheet2!B55:B86,MATCH(Sheet1!#REF!,Sheet2!A54:A86,0)),"")</f>
        <v/>
      </c>
    </row>
    <row r="54" spans="1:1" x14ac:dyDescent="0.25">
      <c r="A54" s="44" t="str">
        <f>IFERROR(INDEX(Sheet2!B56:B87,MATCH(Sheet1!#REF!,Sheet2!A55:A87,0)),"")</f>
        <v/>
      </c>
    </row>
    <row r="55" spans="1:1" x14ac:dyDescent="0.25">
      <c r="A55" s="44" t="str">
        <f>IFERROR(INDEX(Sheet2!B57:B88,MATCH(Sheet1!#REF!,Sheet2!A56:A88,0)),"")</f>
        <v/>
      </c>
    </row>
    <row r="56" spans="1:1" x14ac:dyDescent="0.25">
      <c r="A56" s="44" t="str">
        <f>IFERROR(INDEX(Sheet2!B58:B89,MATCH(Sheet1!#REF!,Sheet2!A57:A89,0)),"")</f>
        <v/>
      </c>
    </row>
    <row r="57" spans="1:1" x14ac:dyDescent="0.25">
      <c r="A57" s="44" t="str">
        <f>IFERROR(INDEX(Sheet2!B59:B90,MATCH(Sheet1!#REF!,Sheet2!A58:A90,0)),"")</f>
        <v/>
      </c>
    </row>
    <row r="58" spans="1:1" x14ac:dyDescent="0.25">
      <c r="A58" s="44" t="str">
        <f>IFERROR(INDEX(Sheet2!B60:B91,MATCH(Sheet1!#REF!,Sheet2!A59:A91,0)),"")</f>
        <v/>
      </c>
    </row>
    <row r="59" spans="1:1" x14ac:dyDescent="0.25">
      <c r="A59" s="44" t="str">
        <f>IFERROR(INDEX(Sheet2!B61:B92,MATCH(Sheet1!#REF!,Sheet2!A60:A92,0)),"")</f>
        <v/>
      </c>
    </row>
  </sheetData>
  <autoFilter ref="A1:L59" xr:uid="{22CB78A5-372C-446D-907D-CE5D2144691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7A4-AA3E-4432-9968-D11C3F4FBFFD}">
  <sheetPr codeName="Sheet1"/>
  <dimension ref="A1:H10"/>
  <sheetViews>
    <sheetView workbookViewId="0">
      <selection activeCell="B10" sqref="B10"/>
    </sheetView>
  </sheetViews>
  <sheetFormatPr defaultRowHeight="15" x14ac:dyDescent="0.25"/>
  <cols>
    <col min="2" max="3" width="10.140625" bestFit="1" customWidth="1"/>
    <col min="4" max="4" width="10.85546875" bestFit="1" customWidth="1"/>
  </cols>
  <sheetData>
    <row r="1" spans="1:8" x14ac:dyDescent="0.25">
      <c r="A1">
        <v>8620872</v>
      </c>
      <c r="B1" t="s">
        <v>179</v>
      </c>
      <c r="C1">
        <v>122142</v>
      </c>
      <c r="D1" t="s">
        <v>180</v>
      </c>
      <c r="F1" t="s">
        <v>181</v>
      </c>
      <c r="G1" s="91">
        <v>7538</v>
      </c>
    </row>
    <row r="2" spans="1:8" x14ac:dyDescent="0.25">
      <c r="B2">
        <v>8408984</v>
      </c>
      <c r="C2" t="s">
        <v>182</v>
      </c>
      <c r="D2">
        <v>121480</v>
      </c>
      <c r="E2" t="s">
        <v>183</v>
      </c>
      <c r="G2" t="s">
        <v>181</v>
      </c>
      <c r="H2" s="91">
        <v>7216</v>
      </c>
    </row>
    <row r="3" spans="1:8" x14ac:dyDescent="0.25">
      <c r="B3">
        <v>8275813</v>
      </c>
      <c r="C3" t="s">
        <v>184</v>
      </c>
      <c r="D3">
        <v>121162</v>
      </c>
      <c r="E3" t="s">
        <v>185</v>
      </c>
      <c r="G3" t="s">
        <v>186</v>
      </c>
      <c r="H3" s="91">
        <v>19194</v>
      </c>
    </row>
    <row r="4" spans="1:8" x14ac:dyDescent="0.25">
      <c r="B4">
        <v>6301293</v>
      </c>
      <c r="C4" t="s">
        <v>187</v>
      </c>
      <c r="D4">
        <v>115537</v>
      </c>
      <c r="E4" t="s">
        <v>188</v>
      </c>
      <c r="G4" t="s">
        <v>181</v>
      </c>
      <c r="H4" s="91">
        <v>4502</v>
      </c>
    </row>
    <row r="5" spans="1:8" x14ac:dyDescent="0.25">
      <c r="B5">
        <v>4792598</v>
      </c>
      <c r="C5" t="s">
        <v>189</v>
      </c>
      <c r="D5">
        <v>110468</v>
      </c>
      <c r="E5" t="s">
        <v>190</v>
      </c>
      <c r="G5" t="s">
        <v>181</v>
      </c>
      <c r="H5" s="91">
        <v>4551</v>
      </c>
    </row>
    <row r="6" spans="1:8" x14ac:dyDescent="0.25">
      <c r="B6">
        <v>3337713</v>
      </c>
      <c r="C6" t="s">
        <v>191</v>
      </c>
      <c r="D6">
        <v>105778</v>
      </c>
      <c r="E6" t="s">
        <v>192</v>
      </c>
      <c r="G6" t="s">
        <v>181</v>
      </c>
      <c r="H6" s="91">
        <v>7551</v>
      </c>
    </row>
    <row r="7" spans="1:8" x14ac:dyDescent="0.25">
      <c r="B7">
        <v>9564580</v>
      </c>
      <c r="C7" t="s">
        <v>193</v>
      </c>
      <c r="D7" t="s">
        <v>194</v>
      </c>
      <c r="E7" t="s">
        <v>195</v>
      </c>
      <c r="G7" t="s">
        <v>181</v>
      </c>
      <c r="H7" s="91">
        <v>5696</v>
      </c>
    </row>
    <row r="8" spans="1:8" x14ac:dyDescent="0.25">
      <c r="B8">
        <v>9620734</v>
      </c>
      <c r="C8" t="s">
        <v>196</v>
      </c>
      <c r="D8" t="s">
        <v>194</v>
      </c>
      <c r="E8" t="s">
        <v>195</v>
      </c>
      <c r="G8" t="s">
        <v>181</v>
      </c>
      <c r="H8" s="91">
        <v>5788</v>
      </c>
    </row>
    <row r="9" spans="1:8" x14ac:dyDescent="0.25">
      <c r="B9">
        <v>8374152</v>
      </c>
      <c r="C9" t="s">
        <v>197</v>
      </c>
      <c r="D9" t="s">
        <v>198</v>
      </c>
      <c r="E9" t="s">
        <v>196</v>
      </c>
      <c r="G9" t="s">
        <v>181</v>
      </c>
      <c r="H9" s="91">
        <v>4604</v>
      </c>
    </row>
    <row r="10" spans="1:8" x14ac:dyDescent="0.25">
      <c r="B10">
        <v>8128514</v>
      </c>
      <c r="C10" t="s">
        <v>199</v>
      </c>
      <c r="D10" t="s">
        <v>200</v>
      </c>
      <c r="E10" t="s">
        <v>201</v>
      </c>
      <c r="G10" t="s">
        <v>181</v>
      </c>
      <c r="H10" s="91">
        <v>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K15"/>
  <sheetViews>
    <sheetView zoomScale="115" zoomScaleNormal="115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1" x14ac:dyDescent="0.25">
      <c r="A1" s="65" t="s">
        <v>153</v>
      </c>
      <c r="B1" s="65" t="s">
        <v>130</v>
      </c>
      <c r="C1" s="65" t="s">
        <v>129</v>
      </c>
      <c r="D1" s="65" t="s">
        <v>92</v>
      </c>
      <c r="E1" s="65" t="s">
        <v>85</v>
      </c>
      <c r="F1" s="65" t="s">
        <v>84</v>
      </c>
      <c r="G1" s="65" t="s">
        <v>71</v>
      </c>
      <c r="H1" s="65" t="s">
        <v>70</v>
      </c>
      <c r="I1" s="82" t="s">
        <v>5</v>
      </c>
      <c r="J1" s="67" t="s">
        <v>0</v>
      </c>
      <c r="K1" s="67" t="s">
        <v>6</v>
      </c>
    </row>
    <row r="2" spans="1:11" x14ac:dyDescent="0.25">
      <c r="A2" s="66" t="s">
        <v>144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66" t="s">
        <v>145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66" t="s">
        <v>146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66" t="s">
        <v>147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66" t="s">
        <v>163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66" t="s">
        <v>148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66" t="s">
        <v>149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66" t="s">
        <v>150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66" t="s">
        <v>154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66" t="s">
        <v>155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66" t="s">
        <v>156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66" t="s">
        <v>151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66" t="s">
        <v>152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66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0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1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1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4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5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6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7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8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9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1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2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3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9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0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4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5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6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7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8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9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0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4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5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6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7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8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9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0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1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2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3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4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5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6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7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8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9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0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1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2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3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4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5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6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7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8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9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0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1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2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3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4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5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6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7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8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9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0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1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2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3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4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5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6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37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38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39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0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1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2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3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4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45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46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7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48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49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0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1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2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3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5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5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5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67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68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69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70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71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2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73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74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75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76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77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78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79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80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81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8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8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84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85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86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87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88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89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90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91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92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93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94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95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96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97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98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99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00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01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0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0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0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05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06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07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08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09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0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1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2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3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14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15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16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17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18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19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0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1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2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3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24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25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26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27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28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29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0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1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2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3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34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35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36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37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38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39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0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41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42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43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44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45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6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4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3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4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5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56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57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58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59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0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1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5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6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7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8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9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0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71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2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3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4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5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6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77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8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9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80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81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82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83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84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85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6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7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8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9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90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91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92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93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94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95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6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7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0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0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0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0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0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0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0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0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1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31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31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31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31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31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1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31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1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2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2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2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2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2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2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32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2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2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33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33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33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3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5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6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6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7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7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8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9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0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H54"/>
  <sheetViews>
    <sheetView topLeftCell="A5" workbookViewId="0">
      <selection activeCell="F17" sqref="F17"/>
    </sheetView>
  </sheetViews>
  <sheetFormatPr defaultRowHeight="15" x14ac:dyDescent="0.25"/>
  <cols>
    <col min="1" max="1" width="18.85546875" customWidth="1"/>
    <col min="2" max="3" width="17" customWidth="1"/>
  </cols>
  <sheetData>
    <row r="1" spans="1:6" ht="21" x14ac:dyDescent="0.35">
      <c r="A1" s="117" t="s">
        <v>0</v>
      </c>
      <c r="B1" s="117"/>
      <c r="C1" s="117"/>
      <c r="D1" s="117"/>
    </row>
    <row r="2" spans="1:6" x14ac:dyDescent="0.25">
      <c r="A2" s="25" t="s">
        <v>72</v>
      </c>
      <c r="B2">
        <v>472.46</v>
      </c>
      <c r="C2">
        <v>23.25</v>
      </c>
      <c r="D2">
        <f>B2*C2</f>
        <v>10984.695</v>
      </c>
    </row>
    <row r="3" spans="1:6" x14ac:dyDescent="0.25">
      <c r="A3" s="25" t="s">
        <v>73</v>
      </c>
      <c r="B3">
        <v>472.46</v>
      </c>
      <c r="C3">
        <v>10.25</v>
      </c>
      <c r="D3">
        <f>B3*C3</f>
        <v>4842.7150000000001</v>
      </c>
    </row>
    <row r="4" spans="1:6" x14ac:dyDescent="0.25">
      <c r="A4" s="25"/>
      <c r="D4">
        <f>D2-D3</f>
        <v>6141.98</v>
      </c>
    </row>
    <row r="5" spans="1:6" x14ac:dyDescent="0.25">
      <c r="B5" t="s">
        <v>74</v>
      </c>
      <c r="C5" t="s">
        <v>75</v>
      </c>
      <c r="D5">
        <v>1000</v>
      </c>
    </row>
    <row r="6" spans="1:6" x14ac:dyDescent="0.25">
      <c r="D6">
        <f>D4-D5</f>
        <v>5141.9799999999996</v>
      </c>
    </row>
    <row r="7" spans="1:6" x14ac:dyDescent="0.25">
      <c r="C7" t="s">
        <v>69</v>
      </c>
    </row>
    <row r="8" spans="1:6" ht="15.75" thickBot="1" x14ac:dyDescent="0.3"/>
    <row r="9" spans="1:6" ht="21" x14ac:dyDescent="0.35">
      <c r="A9" s="118" t="s">
        <v>70</v>
      </c>
      <c r="B9" s="119"/>
      <c r="C9" s="119"/>
      <c r="D9" s="120"/>
    </row>
    <row r="10" spans="1:6" ht="30" x14ac:dyDescent="0.25">
      <c r="A10" s="27" t="s">
        <v>76</v>
      </c>
      <c r="B10" s="26">
        <v>214.56</v>
      </c>
      <c r="C10" s="26">
        <v>23</v>
      </c>
      <c r="D10" s="28">
        <f>B10*C10</f>
        <v>4934.88</v>
      </c>
    </row>
    <row r="11" spans="1:6" ht="30" x14ac:dyDescent="0.25">
      <c r="A11" s="27" t="s">
        <v>77</v>
      </c>
      <c r="B11" s="26">
        <v>221.76</v>
      </c>
      <c r="C11" s="26">
        <v>18</v>
      </c>
      <c r="D11" s="28">
        <f>B11*C11</f>
        <v>3991.68</v>
      </c>
    </row>
    <row r="12" spans="1:6" x14ac:dyDescent="0.25">
      <c r="A12" s="29"/>
      <c r="B12" s="123"/>
      <c r="C12" s="124"/>
      <c r="D12" s="28">
        <f>SUM(D10:D11)</f>
        <v>8926.56</v>
      </c>
    </row>
    <row r="13" spans="1:6" x14ac:dyDescent="0.25">
      <c r="A13" s="29"/>
      <c r="B13" s="121" t="s">
        <v>73</v>
      </c>
      <c r="C13" s="121"/>
      <c r="D13" s="28"/>
    </row>
    <row r="14" spans="1:6" x14ac:dyDescent="0.25">
      <c r="A14" s="29"/>
      <c r="B14" s="4">
        <v>214.56</v>
      </c>
      <c r="C14" s="4">
        <v>12</v>
      </c>
      <c r="D14" s="28">
        <f>B14*C14</f>
        <v>2574.7200000000003</v>
      </c>
    </row>
    <row r="15" spans="1:6" x14ac:dyDescent="0.25">
      <c r="A15" s="29"/>
      <c r="B15" s="4">
        <v>221.76</v>
      </c>
      <c r="C15" s="4">
        <v>11</v>
      </c>
      <c r="D15" s="28">
        <f>B15*C15</f>
        <v>2439.3599999999997</v>
      </c>
    </row>
    <row r="16" spans="1:6" x14ac:dyDescent="0.25">
      <c r="A16" s="29"/>
      <c r="B16" s="4"/>
      <c r="C16" s="4" t="s">
        <v>79</v>
      </c>
      <c r="D16" s="28">
        <f>SUM(D14:D15)</f>
        <v>5014.08</v>
      </c>
      <c r="E16">
        <v>1784</v>
      </c>
      <c r="F16">
        <f>D16-E16</f>
        <v>3230.08</v>
      </c>
    </row>
    <row r="17" spans="1:4" ht="15.75" thickBot="1" x14ac:dyDescent="0.3">
      <c r="A17" s="30"/>
      <c r="B17" s="31"/>
      <c r="C17" s="76" t="s">
        <v>78</v>
      </c>
      <c r="D17" s="77">
        <f>D12-D16</f>
        <v>3912.4799999999996</v>
      </c>
    </row>
    <row r="20" spans="1:4" ht="18.75" x14ac:dyDescent="0.3">
      <c r="A20" s="122" t="s">
        <v>71</v>
      </c>
      <c r="B20" s="116"/>
      <c r="C20" s="116"/>
      <c r="D20" s="116"/>
    </row>
    <row r="21" spans="1:4" x14ac:dyDescent="0.25">
      <c r="A21" s="74" t="s">
        <v>80</v>
      </c>
      <c r="B21" s="74">
        <v>191.11</v>
      </c>
      <c r="C21" s="74">
        <v>10.75</v>
      </c>
      <c r="D21" s="74">
        <f>B21*C21</f>
        <v>2054.4325000000003</v>
      </c>
    </row>
    <row r="22" spans="1:4" x14ac:dyDescent="0.25">
      <c r="A22" s="74" t="s">
        <v>81</v>
      </c>
      <c r="B22" s="74">
        <v>178.79</v>
      </c>
      <c r="C22" s="74">
        <v>11.25</v>
      </c>
      <c r="D22" s="74">
        <f t="shared" ref="D22:D23" si="0">B22*C22</f>
        <v>2011.3874999999998</v>
      </c>
    </row>
    <row r="23" spans="1:4" x14ac:dyDescent="0.25">
      <c r="A23" s="74" t="s">
        <v>16</v>
      </c>
      <c r="B23" s="74">
        <v>158.4</v>
      </c>
      <c r="C23" s="74">
        <v>25.5</v>
      </c>
      <c r="D23" s="74">
        <f t="shared" si="0"/>
        <v>4039.2000000000003</v>
      </c>
    </row>
    <row r="24" spans="1:4" x14ac:dyDescent="0.25">
      <c r="A24" s="74"/>
      <c r="B24" s="74"/>
      <c r="C24" s="74"/>
      <c r="D24" s="74">
        <f>SUM(D21:D23)</f>
        <v>8105.02</v>
      </c>
    </row>
    <row r="25" spans="1:4" x14ac:dyDescent="0.25">
      <c r="A25" s="74"/>
      <c r="B25" s="116" t="s">
        <v>73</v>
      </c>
      <c r="C25" s="116"/>
      <c r="D25" s="74"/>
    </row>
    <row r="26" spans="1:4" x14ac:dyDescent="0.25">
      <c r="A26" s="74" t="s">
        <v>80</v>
      </c>
      <c r="B26" s="74">
        <v>191.11</v>
      </c>
      <c r="C26" s="74">
        <v>8</v>
      </c>
      <c r="D26" s="74">
        <f>B26*C26</f>
        <v>1528.88</v>
      </c>
    </row>
    <row r="27" spans="1:4" x14ac:dyDescent="0.25">
      <c r="A27" s="74" t="s">
        <v>81</v>
      </c>
      <c r="B27" s="74">
        <v>178.79</v>
      </c>
      <c r="C27" s="74">
        <v>9</v>
      </c>
      <c r="D27" s="74">
        <f t="shared" ref="D27:D28" si="1">B27*C27</f>
        <v>1609.11</v>
      </c>
    </row>
    <row r="28" spans="1:4" x14ac:dyDescent="0.25">
      <c r="A28" s="74" t="s">
        <v>16</v>
      </c>
      <c r="B28" s="74">
        <v>158.4</v>
      </c>
      <c r="C28" s="74">
        <v>13.5</v>
      </c>
      <c r="D28" s="74">
        <f t="shared" si="1"/>
        <v>2138.4</v>
      </c>
    </row>
    <row r="29" spans="1:4" x14ac:dyDescent="0.25">
      <c r="A29" s="74"/>
      <c r="B29" s="115" t="s">
        <v>82</v>
      </c>
      <c r="C29" s="115"/>
      <c r="D29" s="75">
        <f>SUM(D26:D28)</f>
        <v>5276.3899999999994</v>
      </c>
    </row>
    <row r="30" spans="1:4" x14ac:dyDescent="0.25">
      <c r="A30" s="74"/>
      <c r="B30" s="116" t="s">
        <v>78</v>
      </c>
      <c r="C30" s="116"/>
      <c r="D30" s="74">
        <f>D24-D29</f>
        <v>2828.630000000001</v>
      </c>
    </row>
    <row r="31" spans="1:4" x14ac:dyDescent="0.25">
      <c r="A31" s="74"/>
      <c r="B31" s="74" t="s">
        <v>83</v>
      </c>
      <c r="C31" s="74" t="s">
        <v>75</v>
      </c>
      <c r="D31" s="74">
        <v>1000</v>
      </c>
    </row>
    <row r="32" spans="1:4" x14ac:dyDescent="0.25">
      <c r="A32" s="74"/>
      <c r="B32" s="115" t="s">
        <v>78</v>
      </c>
      <c r="C32" s="115"/>
      <c r="D32" s="75">
        <f>D30-D31</f>
        <v>1828.630000000001</v>
      </c>
    </row>
    <row r="36" spans="1:8" ht="18.75" x14ac:dyDescent="0.3">
      <c r="A36" s="113" t="s">
        <v>92</v>
      </c>
      <c r="B36" s="114"/>
      <c r="C36" s="114"/>
      <c r="D36" s="114"/>
    </row>
    <row r="37" spans="1:8" x14ac:dyDescent="0.25">
      <c r="A37" s="4" t="s">
        <v>160</v>
      </c>
      <c r="B37" s="4">
        <v>410.76</v>
      </c>
      <c r="C37" s="4">
        <v>18.600000000000001</v>
      </c>
      <c r="D37" s="4">
        <f>B37*C37</f>
        <v>7640.1360000000004</v>
      </c>
    </row>
    <row r="38" spans="1:8" x14ac:dyDescent="0.25">
      <c r="A38" s="4" t="s">
        <v>161</v>
      </c>
      <c r="B38" s="4">
        <v>410.76</v>
      </c>
      <c r="C38" s="4">
        <v>12</v>
      </c>
      <c r="D38" s="4">
        <f>B38*C38</f>
        <v>4929.12</v>
      </c>
    </row>
    <row r="39" spans="1:8" x14ac:dyDescent="0.25">
      <c r="A39" s="4"/>
      <c r="B39" s="4"/>
      <c r="C39" s="4" t="s">
        <v>177</v>
      </c>
      <c r="D39" s="4">
        <f>D37-D38</f>
        <v>2711.0160000000005</v>
      </c>
    </row>
    <row r="40" spans="1:8" x14ac:dyDescent="0.25">
      <c r="A40" s="4"/>
      <c r="B40" s="4"/>
      <c r="C40" s="4" t="s">
        <v>178</v>
      </c>
      <c r="D40" s="4">
        <f>D38</f>
        <v>4929.12</v>
      </c>
    </row>
    <row r="43" spans="1:8" ht="18.75" x14ac:dyDescent="0.3">
      <c r="A43" s="113" t="s">
        <v>130</v>
      </c>
      <c r="B43" s="114"/>
      <c r="C43" s="114"/>
      <c r="D43" s="114"/>
    </row>
    <row r="44" spans="1:8" ht="18.75" x14ac:dyDescent="0.3">
      <c r="A44" s="127" t="s">
        <v>171</v>
      </c>
      <c r="B44" s="128"/>
      <c r="C44" s="128"/>
      <c r="D44" s="129"/>
      <c r="H44" t="s">
        <v>69</v>
      </c>
    </row>
    <row r="45" spans="1:8" x14ac:dyDescent="0.25">
      <c r="A45" s="4" t="s">
        <v>170</v>
      </c>
      <c r="B45" s="4">
        <v>199.25</v>
      </c>
      <c r="C45" s="4">
        <v>23.5</v>
      </c>
      <c r="D45" s="4">
        <f>B45*C45</f>
        <v>4682.375</v>
      </c>
    </row>
    <row r="46" spans="1:8" x14ac:dyDescent="0.25">
      <c r="A46" s="4" t="s">
        <v>76</v>
      </c>
      <c r="B46" s="4">
        <v>251.04</v>
      </c>
      <c r="C46" s="4">
        <v>18.600000000000001</v>
      </c>
      <c r="D46" s="4">
        <f>B46*C46</f>
        <v>4669.3440000000001</v>
      </c>
    </row>
    <row r="47" spans="1:8" x14ac:dyDescent="0.25">
      <c r="A47" s="130" t="s">
        <v>172</v>
      </c>
      <c r="B47" s="131"/>
      <c r="C47" s="132"/>
      <c r="D47" s="78">
        <f>SUM(D45:D46)</f>
        <v>9351.719000000001</v>
      </c>
    </row>
    <row r="48" spans="1:8" ht="18.75" x14ac:dyDescent="0.3">
      <c r="A48" s="127" t="s">
        <v>2</v>
      </c>
      <c r="B48" s="128"/>
      <c r="C48" s="128"/>
      <c r="D48" s="129"/>
    </row>
    <row r="49" spans="1:4" x14ac:dyDescent="0.25">
      <c r="A49" s="4" t="s">
        <v>173</v>
      </c>
      <c r="B49" s="4">
        <v>199.25</v>
      </c>
      <c r="C49" s="4">
        <v>12</v>
      </c>
      <c r="D49" s="4">
        <f>B49*C49</f>
        <v>2391</v>
      </c>
    </row>
    <row r="50" spans="1:4" x14ac:dyDescent="0.25">
      <c r="A50" s="4" t="s">
        <v>174</v>
      </c>
      <c r="B50" s="4">
        <v>251.04</v>
      </c>
      <c r="C50" s="4">
        <v>11</v>
      </c>
      <c r="D50" s="4">
        <f>B50*C50</f>
        <v>2761.44</v>
      </c>
    </row>
    <row r="51" spans="1:4" ht="15.75" thickBot="1" x14ac:dyDescent="0.3">
      <c r="A51" s="130" t="s">
        <v>172</v>
      </c>
      <c r="B51" s="133"/>
      <c r="C51" s="134"/>
      <c r="D51" s="79">
        <f>SUM(D49:D50)</f>
        <v>5152.4400000000005</v>
      </c>
    </row>
    <row r="52" spans="1:4" x14ac:dyDescent="0.25">
      <c r="B52" s="135" t="s">
        <v>175</v>
      </c>
      <c r="C52" s="136"/>
      <c r="D52" s="80">
        <f>D51</f>
        <v>5152.4400000000005</v>
      </c>
    </row>
    <row r="53" spans="1:4" ht="15.75" thickBot="1" x14ac:dyDescent="0.3">
      <c r="B53" s="125" t="s">
        <v>176</v>
      </c>
      <c r="C53" s="126"/>
      <c r="D53" s="81">
        <f>D47-D51</f>
        <v>4199.2790000000005</v>
      </c>
    </row>
    <row r="54" spans="1:4" x14ac:dyDescent="0.25">
      <c r="D54" t="s">
        <v>69</v>
      </c>
    </row>
  </sheetData>
  <mergeCells count="17">
    <mergeCell ref="B53:C53"/>
    <mergeCell ref="A48:D48"/>
    <mergeCell ref="A43:D43"/>
    <mergeCell ref="A44:D44"/>
    <mergeCell ref="A47:C47"/>
    <mergeCell ref="A51:C51"/>
    <mergeCell ref="B52:C52"/>
    <mergeCell ref="A36:D36"/>
    <mergeCell ref="B29:C29"/>
    <mergeCell ref="B30:C30"/>
    <mergeCell ref="A1:D1"/>
    <mergeCell ref="A9:D9"/>
    <mergeCell ref="B13:C13"/>
    <mergeCell ref="A20:D20"/>
    <mergeCell ref="B25:C25"/>
    <mergeCell ref="B12:C12"/>
    <mergeCell ref="B32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Sheet2</vt:lpstr>
      <vt:lpstr>Sheet1</vt:lpstr>
      <vt:lpstr>Sheet3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2024-12-11T13:24:55Z</dcterms:modified>
</cp:coreProperties>
</file>