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INDEX MATCH" sheetId="1" r:id="rId1"/>
    <sheet name="With Table Data" sheetId="3" r:id="rId2"/>
  </sheets>
  <definedNames>
    <definedName name="_xlnm._FilterDatabase" localSheetId="0" hidden="1">'INDEX MATCH'!$L$56:$M$72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/>
  <c r="I5" i="3"/>
  <c r="I6"/>
  <c r="I7"/>
  <c r="I8"/>
  <c r="I9"/>
  <c r="I10"/>
  <c r="I11"/>
  <c r="I12"/>
  <c r="I13"/>
  <c r="I14"/>
  <c r="I15"/>
  <c r="I16"/>
  <c r="I17"/>
  <c r="I18"/>
  <c r="I19"/>
  <c r="I20"/>
  <c r="K20"/>
  <c r="K19"/>
  <c r="H20" i="1" a="1"/>
  <c r="H20" s="1"/>
  <c r="H19" a="1"/>
  <c r="H19" s="1"/>
  <c r="H18" a="1"/>
  <c r="H18" s="1"/>
  <c r="H17" a="1"/>
  <c r="H17" s="1"/>
  <c r="H16" a="1"/>
  <c r="H16" s="1"/>
  <c r="H15" a="1"/>
  <c r="H15" s="1"/>
  <c r="H14" a="1"/>
  <c r="H14" s="1"/>
  <c r="H13" a="1"/>
  <c r="H13" s="1"/>
  <c r="H12" a="1"/>
  <c r="H12" s="1"/>
  <c r="H11" a="1"/>
  <c r="H11" s="1"/>
  <c r="H10" a="1"/>
  <c r="H10" s="1"/>
  <c r="H9" a="1"/>
  <c r="H9" s="1"/>
  <c r="H8" a="1"/>
  <c r="H8" s="1"/>
  <c r="H7" a="1"/>
  <c r="H7" s="1"/>
  <c r="H6" a="1"/>
  <c r="H6" s="1"/>
  <c r="H5" a="1"/>
  <c r="H5" s="1"/>
  <c r="I6" a="1"/>
  <c r="I6" s="1"/>
  <c r="I7" a="1"/>
  <c r="I7" s="1"/>
  <c r="I8" a="1"/>
  <c r="I8" s="1"/>
  <c r="I9" a="1"/>
  <c r="I9" s="1"/>
  <c r="I10" a="1"/>
  <c r="I10" s="1"/>
  <c r="I11" a="1"/>
  <c r="I11" s="1"/>
  <c r="I12" a="1"/>
  <c r="I12" s="1"/>
  <c r="I13" a="1"/>
  <c r="I13" s="1"/>
  <c r="I14" a="1"/>
  <c r="I14" s="1"/>
  <c r="I15" a="1"/>
  <c r="I15" s="1"/>
  <c r="I16" a="1"/>
  <c r="I16" s="1"/>
  <c r="I17" a="1"/>
  <c r="I17" s="1"/>
  <c r="I18" a="1"/>
  <c r="I18" s="1"/>
  <c r="I19" a="1"/>
  <c r="I19" s="1"/>
  <c r="I20" a="1"/>
  <c r="I20" s="1"/>
  <c r="I5" a="1"/>
  <c r="I5" s="1"/>
  <c r="H5" i="3"/>
  <c r="H6"/>
  <c r="H7"/>
  <c r="H8"/>
  <c r="H9"/>
  <c r="H10"/>
  <c r="H11"/>
  <c r="H12"/>
  <c r="H13"/>
  <c r="H14"/>
  <c r="H15"/>
  <c r="H16"/>
  <c r="H17"/>
  <c r="H18"/>
  <c r="H19"/>
  <c r="H20"/>
  <c r="L14" i="1"/>
  <c r="L9"/>
  <c r="L10" s="1" a="1"/>
  <c r="L10" s="1"/>
  <c r="L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<sst xmlns="http://schemas.openxmlformats.org/spreadsheetml/2006/main" count="209" uniqueCount="56">
  <si>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</si>
  <si>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</si>
  <si>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</si>
  <si>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</si>
  <si>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</si>
  <si>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</si>
  <si>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</si>
  <si>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</si>
  <si>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</si>
  <si>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</si>
  <si>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</si>
  <si>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</si>
  <si>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</si>
  <si>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</si>
  <si>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</si>
  <si>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</si>
  <si>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</si>
  <si>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</si>
  <si>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</si>
  <si>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</si>
  <si>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</si>
  <si>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</si>
  <si>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</si>
  <si>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</si>
  <si>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</si>
  <si>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</si>
  <si>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</si>
  <si>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</si>
  <si>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</si>
  <si>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</si>
  <si>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</si>
  <si>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</si>
  <si>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</si>
  <si>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</si>
  <si>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</si>
  <si>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</si>
  <si>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</si>
  <si>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</si>
  <si>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</si>
  <si>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</si>
  <si>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</si>
  <si>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</si>
  <si>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</si>
  <si>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</si>
  <si>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</si>
  <si>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</si>
  <si>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</si>
  <si>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</si>
  <si>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Alternative</t>
  </si>
  <si>
    <t>Bonus 1</t>
  </si>
  <si>
    <t>Bonus 2</t>
  </si>
  <si>
    <t>Bonus 1%</t>
  </si>
  <si>
    <t>Bonus 2%</t>
  </si>
  <si>
    <t>Operation with index + match</t>
  </si>
  <si>
    <t># TO FIX AS ABSOLUTE VALUE WE CAN USE F4 KEY</t>
  </si>
  <si>
    <t>NOTE</t>
  </si>
</sst>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d\-mmm\-yy;@"/>
    <numFmt numFmtId="167" formatCode="&quot;$&quot;#,##0"/>
    <numFmt numFmtId="168" formatCode="_(&quot;$&quot;* #,##0_);_(&quot;$&quot;* \(#,##0\);_(&quot;$&quot;* &quot;-&quot;??_);_(@_)"/>
  </numFmts>
  <fonts count="6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0" fontId="0" fillId="0" borderId="3" xfId="0" applyFill="1" applyBorder="1"/>
    <xf numFmtId="166" fontId="0" fillId="0" borderId="3" xfId="0" applyNumberFormat="1" applyFill="1" applyBorder="1"/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0" fillId="0" borderId="0" xfId="0" applyBorder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9" fontId="0" fillId="0" borderId="3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3" borderId="3" xfId="0" applyFill="1" applyBorder="1" applyAlignment="1">
      <alignment horizontal="right"/>
    </xf>
    <xf numFmtId="0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3" fillId="5" borderId="0" xfId="0" applyFont="1" applyFill="1"/>
    <xf numFmtId="0" fontId="0" fillId="5" borderId="0" xfId="0" applyFill="1"/>
    <xf numFmtId="0" fontId="5" fillId="5" borderId="0" xfId="0" applyFont="1" applyFill="1"/>
    <xf numFmtId="0" fontId="0" fillId="6" borderId="0" xfId="0" applyFill="1"/>
    <xf numFmtId="0" fontId="3" fillId="6" borderId="1" xfId="0" applyFont="1" applyFill="1" applyBorder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numFmt numFmtId="168" formatCode="_(&quot;$&quot;* #,##0_);_(&quot;$&quot;* \(#,##0\);_(&quot;$&quot;* &quot;-&quot;??_);_(@_)"/>
    </dxf>
    <dxf>
      <numFmt numFmtId="169" formatCode="d\-mmm\-yy"/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taff" displayName="staff" ref="C4:I20" totalsRowShown="0">
  <tableColumns count="7">
    <tableColumn id="1" name="Name"/>
    <tableColumn id="2" name="Gender"/>
    <tableColumn id="3" name="Department"/>
    <tableColumn id="4" name="Date Joined" dataDxfId="1"/>
    <tableColumn id="5" name="Salary" dataDxfId="0" dataCellStyle="Currency"/>
    <tableColumn id="6" name="Bonus 1" dataCellStyle="Percent">
      <calculatedColumnFormula>INDEX($K$5:$K$8,MATCH(staff[[#This Row],[Department]],$L$5:$L$8,0))</calculatedColumnFormula>
    </tableColumn>
    <tableColumn id="7" name="Bonus 2" dataCellStyle="Percent">
      <calculatedColumnFormula>INDEX($L$14:$M$17,MATCH(staff[[#This Row],[Department]],$K$14:$K$17,0),MATCH(staff[[#This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showGridLines="0" tabSelected="1" workbookViewId="0">
      <selection activeCell="L22" sqref="L22"/>
    </sheetView>
  </sheetViews>
  <sheetFormatPr defaultRowHeight="15"/>
  <cols>
    <col min="1" max="1" width="1.7109375" customWidth="1"/>
    <col min="2" max="2" width="3.7109375" customWidth="1"/>
    <col min="3" max="3" width="21" customWidth="1"/>
    <col min="5" max="5" width="13.28515625" customWidth="1"/>
    <col min="6" max="6" width="16.28515625" customWidth="1"/>
    <col min="7" max="7" width="10.28515625" customWidth="1"/>
    <col min="8" max="8" width="13.85546875" customWidth="1"/>
    <col min="9" max="9" width="25.7109375" style="33" bestFit="1" customWidth="1"/>
    <col min="10" max="10" width="17.7109375" customWidth="1"/>
    <col min="11" max="11" width="12.5703125" bestFit="1" customWidth="1"/>
    <col min="12" max="12" width="14.42578125" customWidth="1"/>
    <col min="13" max="13" width="8.42578125" bestFit="1" customWidth="1"/>
    <col min="14" max="14" width="12.5703125" customWidth="1"/>
    <col min="16" max="16" width="12.42578125" customWidth="1"/>
    <col min="17" max="17" width="10.28515625" customWidth="1"/>
    <col min="23" max="23" width="12.5703125" bestFit="1" customWidth="1"/>
  </cols>
  <sheetData>
    <row r="1" spans="1:25" s="2" customFormat="1" ht="52.5" customHeight="1">
      <c r="A1" s="1"/>
      <c r="C1" s="3" t="s">
        <v>0</v>
      </c>
    </row>
    <row r="3" spans="1:25">
      <c r="K3" s="39" t="s">
        <v>53</v>
      </c>
      <c r="L3" s="39"/>
      <c r="X3" s="44"/>
      <c r="Y3" s="44"/>
    </row>
    <row r="4" spans="1:25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43" t="s">
        <v>28</v>
      </c>
      <c r="I4" s="43" t="s">
        <v>47</v>
      </c>
      <c r="K4" s="9" t="s">
        <v>30</v>
      </c>
      <c r="L4" s="22">
        <v>43424</v>
      </c>
      <c r="N4" s="27" t="s">
        <v>35</v>
      </c>
      <c r="Q4" s="4" t="s">
        <v>3</v>
      </c>
      <c r="R4" s="15" t="s">
        <v>7</v>
      </c>
      <c r="T4" s="31" t="s">
        <v>3</v>
      </c>
      <c r="U4" s="32" t="s">
        <v>2</v>
      </c>
      <c r="V4" s="32" t="s">
        <v>28</v>
      </c>
    </row>
    <row r="5" spans="1:25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29">
        <f t="array" ref="H5">INDEX($V$5:$V$12,MATCH(1,($T$5:$T$12=E5)*($U$5:$U$12=D5),0))</f>
        <v>0.05</v>
      </c>
      <c r="I5" s="6" t="str" cm="1">
        <f t="array" ref="I5">IFERROR(INDEX($N$5:$N$26,MATCH(C5,$N$5:$N$26,0)+1),"No email ID")</f>
        <v>b.faughny@awesome.ch</v>
      </c>
      <c r="K5" s="9" t="s">
        <v>31</v>
      </c>
      <c r="L5" s="21" t="str">
        <f>INDEX(C5:C20,MATCH(L4,F5:F20,0))</f>
        <v>Kaine Padly</v>
      </c>
      <c r="N5" s="26" t="s">
        <v>22</v>
      </c>
      <c r="Q5" s="6" t="s">
        <v>16</v>
      </c>
      <c r="R5" s="16">
        <v>0.04</v>
      </c>
      <c r="T5" s="9" t="s">
        <v>16</v>
      </c>
      <c r="U5" s="14" t="s">
        <v>7</v>
      </c>
      <c r="V5" s="17">
        <v>0.04</v>
      </c>
    </row>
    <row r="6" spans="1:25">
      <c r="C6" s="9" t="s">
        <v>9</v>
      </c>
      <c r="D6" s="9" t="s">
        <v>10</v>
      </c>
      <c r="E6" s="9" t="s">
        <v>11</v>
      </c>
      <c r="F6" s="10">
        <v>43601</v>
      </c>
      <c r="G6" s="11">
        <v>90700</v>
      </c>
      <c r="H6" s="30">
        <f t="array" ref="H6">INDEX($V$5:$V$12,MATCH(1,($T$5:$T$12=E6)*($U$5:$U$12=D6),0))</f>
        <v>0.05</v>
      </c>
      <c r="I6" s="9" t="str" cm="1">
        <f t="array" ref="I6">IFERROR(INDEX($N$5:$N$26,MATCH(C6,$N$5:$N$26,0)+1),"No email ID")</f>
        <v>d.crosswaite@awesome.ch</v>
      </c>
      <c r="K6" s="9" t="s">
        <v>48</v>
      </c>
      <c r="L6" s="24" t="str">
        <f>_xlfn.XLOOKUP(L4,F5:F20,C5:C20)</f>
        <v>Kaine Padly</v>
      </c>
      <c r="N6" s="28" t="s">
        <v>41</v>
      </c>
      <c r="Q6" s="9" t="s">
        <v>8</v>
      </c>
      <c r="R6" s="17">
        <v>0.05</v>
      </c>
      <c r="T6" s="9" t="s">
        <v>8</v>
      </c>
      <c r="U6" s="14" t="s">
        <v>7</v>
      </c>
      <c r="V6" s="17">
        <v>0.05</v>
      </c>
    </row>
    <row r="7" spans="1:25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30">
        <f t="array" ref="H7">INDEX($V$5:$V$12,MATCH(1,($T$5:$T$12=E7)*($U$5:$U$12=D7),0))</f>
        <v>0.05</v>
      </c>
      <c r="I7" s="9" t="str" cm="1">
        <f t="array" ref="I7">IFERROR(INDEX($N$5:$N$26,MATCH(C7,$N$5:$N$26,0)+1),"No email ID")</f>
        <v>g.cockshoot@awesome.ch</v>
      </c>
      <c r="N7" s="26" t="s">
        <v>9</v>
      </c>
      <c r="Q7" s="9" t="s">
        <v>14</v>
      </c>
      <c r="R7" s="17">
        <v>0.03</v>
      </c>
      <c r="T7" s="9" t="s">
        <v>14</v>
      </c>
      <c r="U7" s="14" t="s">
        <v>7</v>
      </c>
      <c r="V7" s="17">
        <v>0.03</v>
      </c>
    </row>
    <row r="8" spans="1:25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30">
        <f t="array" ref="H8">INDEX($V$5:$V$12,MATCH(1,($T$5:$T$12=E8)*($U$5:$U$12=D8),0))</f>
        <v>0.04</v>
      </c>
      <c r="I8" s="9" t="str" cm="1">
        <f t="array" ref="I8">IFERROR(INDEX($N$5:$N$26,MATCH(C8,$N$5:$N$26,0)+1),"No email ID")</f>
        <v>No email ID</v>
      </c>
      <c r="N8" s="28" t="s">
        <v>37</v>
      </c>
      <c r="Q8" s="9" t="s">
        <v>11</v>
      </c>
      <c r="R8" s="17">
        <v>0.06</v>
      </c>
      <c r="T8" s="9" t="s">
        <v>11</v>
      </c>
      <c r="U8" s="14" t="s">
        <v>7</v>
      </c>
      <c r="V8" s="17">
        <v>0.06</v>
      </c>
    </row>
    <row r="9" spans="1:25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30">
        <f t="array" ref="H9">INDEX($V$5:$V$12,MATCH(1,($T$5:$T$12=E9)*($U$5:$U$12=D9),0))</f>
        <v>0.03</v>
      </c>
      <c r="I9" s="9" t="str" cm="1">
        <f t="array" ref="I9">IFERROR(INDEX($N$5:$N$26,MATCH(C9,$N$5:$N$26,0)+1),"No email ID")</f>
        <v>c.advani@awesome.ch</v>
      </c>
      <c r="K9" s="9" t="s">
        <v>32</v>
      </c>
      <c r="L9" s="36">
        <f>MATCH(L4,F5:F20,0)</f>
        <v>6</v>
      </c>
      <c r="N9" s="26" t="s">
        <v>6</v>
      </c>
      <c r="T9" s="9" t="s">
        <v>16</v>
      </c>
      <c r="U9" s="14" t="s">
        <v>10</v>
      </c>
      <c r="V9" s="17">
        <v>0.03</v>
      </c>
    </row>
    <row r="10" spans="1:25">
      <c r="C10" s="9" t="s">
        <v>17</v>
      </c>
      <c r="D10" s="9" t="s">
        <v>10</v>
      </c>
      <c r="E10" s="9" t="s">
        <v>11</v>
      </c>
      <c r="F10" s="10">
        <v>43424</v>
      </c>
      <c r="G10" s="11">
        <v>107700</v>
      </c>
      <c r="H10" s="30">
        <f t="array" ref="H10">INDEX($V$5:$V$12,MATCH(1,($T$5:$T$12=E10)*($U$5:$U$12=D10),0))</f>
        <v>0.05</v>
      </c>
      <c r="I10" s="9" t="str" cm="1">
        <f t="array" ref="I10">IFERROR(INDEX($N$5:$N$26,MATCH(C10,$N$5:$N$26,0)+1),"No email ID")</f>
        <v>No email ID</v>
      </c>
      <c r="K10" s="9" t="s">
        <v>33</v>
      </c>
      <c r="L10" s="35" t="str" cm="1">
        <f t="array" ref="L10">INDEX(C5:C20,L9)</f>
        <v>Kaine Padly</v>
      </c>
      <c r="N10" s="28" t="s">
        <v>36</v>
      </c>
      <c r="T10" s="9" t="s">
        <v>8</v>
      </c>
      <c r="U10" s="14" t="s">
        <v>10</v>
      </c>
      <c r="V10" s="17">
        <v>0.04</v>
      </c>
    </row>
    <row r="11" spans="1:25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30">
        <f t="array" ref="H11">INDEX($V$5:$V$12,MATCH(1,($T$5:$T$12=E11)*($U$5:$U$12=D11),0))</f>
        <v>0.05</v>
      </c>
      <c r="I11" s="9" t="str" cm="1">
        <f t="array" ref="I11">IFERROR(INDEX($N$5:$N$26,MATCH(C11,$N$5:$N$26,0)+1),"No email ID")</f>
        <v>No email ID</v>
      </c>
      <c r="N11" s="26" t="s">
        <v>25</v>
      </c>
      <c r="Q11" s="15" t="s">
        <v>28</v>
      </c>
      <c r="R11" s="4" t="s">
        <v>3</v>
      </c>
      <c r="T11" s="9" t="s">
        <v>14</v>
      </c>
      <c r="U11" s="14" t="s">
        <v>10</v>
      </c>
      <c r="V11" s="17">
        <v>0.04</v>
      </c>
    </row>
    <row r="12" spans="1:25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30">
        <f t="array" ref="H12">INDEX($V$5:$V$12,MATCH(1,($T$5:$T$12=E12)*($U$5:$U$12=D12),0))</f>
        <v>0.05</v>
      </c>
      <c r="I12" s="9" t="str" cm="1">
        <f t="array" ref="I12">IFERROR(INDEX($N$5:$N$26,MATCH(C12,$N$5:$N$26,0)+1),"No email ID")</f>
        <v>No email ID</v>
      </c>
      <c r="N12" s="28" t="s">
        <v>43</v>
      </c>
      <c r="Q12" s="16">
        <v>0.03</v>
      </c>
      <c r="R12" s="6" t="s">
        <v>16</v>
      </c>
      <c r="T12" s="9" t="s">
        <v>11</v>
      </c>
      <c r="U12" s="14" t="s">
        <v>10</v>
      </c>
      <c r="V12" s="17">
        <v>0.05</v>
      </c>
    </row>
    <row r="13" spans="1:25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30">
        <f t="array" ref="H13">INDEX($V$5:$V$12,MATCH(1,($T$5:$T$12=E13)*($U$5:$U$12=D13),0))</f>
        <v>0.06</v>
      </c>
      <c r="I13" s="9" t="str" cm="1">
        <f t="array" ref="I13">IFERROR(INDEX($N$5:$N$26,MATCH(C13,$N$5:$N$26,0)+1),"No email ID")</f>
        <v>No email ID</v>
      </c>
      <c r="K13" s="9" t="s">
        <v>34</v>
      </c>
      <c r="L13" s="23">
        <v>88000</v>
      </c>
      <c r="N13" s="26" t="s">
        <v>15</v>
      </c>
      <c r="Q13" s="17">
        <v>0.04</v>
      </c>
      <c r="R13" s="9" t="s">
        <v>8</v>
      </c>
    </row>
    <row r="14" spans="1:25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30">
        <f t="array" ref="H14">INDEX($V$5:$V$12,MATCH(1,($T$5:$T$12=E14)*($U$5:$U$12=D14),0))</f>
        <v>0.04</v>
      </c>
      <c r="I14" s="9" t="str" cm="1">
        <f t="array" ref="I14">IFERROR(INDEX($N$5:$N$26,MATCH(C14,$N$5:$N$26,0)+1),"No email ID")</f>
        <v>h.augar@awesome.ch</v>
      </c>
      <c r="K14" s="9" t="s">
        <v>31</v>
      </c>
      <c r="L14" s="24" t="str">
        <f>IFERROR(INDEX(C5:C20,MATCH(L13,G5:G20,0)),"Not found")</f>
        <v>Not found</v>
      </c>
      <c r="N14" s="28" t="s">
        <v>39</v>
      </c>
      <c r="Q14" s="17">
        <v>0.04</v>
      </c>
      <c r="R14" s="9" t="s">
        <v>14</v>
      </c>
    </row>
    <row r="15" spans="1:25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30">
        <f t="array" ref="H15">INDEX($V$5:$V$12,MATCH(1,($T$5:$T$12=E15)*($U$5:$U$12=D15),0))</f>
        <v>0.03</v>
      </c>
      <c r="I15" s="9" t="str" cm="1">
        <f t="array" ref="I15">IFERROR(INDEX($N$5:$N$26,MATCH(C15,$N$5:$N$26,0)+1),"No email ID")</f>
        <v>j.morforth@awesome.ch</v>
      </c>
      <c r="N15" s="26" t="s">
        <v>23</v>
      </c>
      <c r="Q15" s="17">
        <v>0.05</v>
      </c>
      <c r="R15" s="9" t="s">
        <v>11</v>
      </c>
    </row>
    <row r="16" spans="1:25">
      <c r="C16" s="12" t="s">
        <v>23</v>
      </c>
      <c r="D16" s="12" t="s">
        <v>7</v>
      </c>
      <c r="E16" s="12" t="s">
        <v>11</v>
      </c>
      <c r="F16" s="13">
        <v>43110</v>
      </c>
      <c r="G16" s="11">
        <v>41980</v>
      </c>
      <c r="H16" s="30">
        <f t="array" ref="H16">INDEX($V$5:$V$12,MATCH(1,($T$5:$T$12=E16)*($U$5:$U$12=D16),0))</f>
        <v>0.06</v>
      </c>
      <c r="I16" s="12" t="str" cm="1">
        <f t="array" ref="I16">IFERROR(INDEX($N$5:$N$26,MATCH(C16,$N$5:$N$26,0)+1),"No email ID")</f>
        <v>d.strutley@awesome.ch</v>
      </c>
      <c r="N16" s="28" t="s">
        <v>42</v>
      </c>
    </row>
    <row r="17" spans="3:19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30">
        <f t="array" ref="H17">INDEX($V$5:$V$12,MATCH(1,($T$5:$T$12=E17)*($U$5:$U$12=D17),0))</f>
        <v>0.04</v>
      </c>
      <c r="I17" s="9" t="str" cm="1">
        <f t="array" ref="I17">IFERROR(INDEX($N$5:$N$26,MATCH(C17,$N$5:$N$26,0)+1),"No email ID")</f>
        <v>m.obreen@awesome.ch</v>
      </c>
      <c r="N17" s="26" t="s">
        <v>21</v>
      </c>
    </row>
    <row r="18" spans="3:19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30">
        <f t="array" ref="H18">INDEX($V$5:$V$12,MATCH(1,($T$5:$T$12=E18)*($U$5:$U$12=D18),0))</f>
        <v>0.03</v>
      </c>
      <c r="I18" s="9" t="str" cm="1">
        <f t="array" ref="I18">IFERROR(INDEX($N$5:$N$26,MATCH(C18,$N$5:$N$26,0)+1),"No email ID")</f>
        <v>r.blaksland@awesome.ch</v>
      </c>
      <c r="N18" s="28" t="s">
        <v>40</v>
      </c>
      <c r="Q18" s="4" t="s">
        <v>3</v>
      </c>
      <c r="R18" s="15" t="s">
        <v>2</v>
      </c>
      <c r="S18" s="15" t="s">
        <v>28</v>
      </c>
    </row>
    <row r="19" spans="3:19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30">
        <f t="array" ref="H19">INDEX($V$5:$V$12,MATCH(1,($T$5:$T$12=E19)*($U$5:$U$12=D19),0))</f>
        <v>0.04</v>
      </c>
      <c r="I19" s="9" t="str" cm="1">
        <f t="array" ref="I19">IFERROR(INDEX($N$5:$N$26,MATCH(C19,$N$5:$N$26,0)+1),"No email ID")</f>
        <v>b.moffet@awesome.ch</v>
      </c>
      <c r="N19" s="26" t="s">
        <v>12</v>
      </c>
      <c r="Q19" s="9" t="s">
        <v>16</v>
      </c>
      <c r="R19" s="14" t="s">
        <v>7</v>
      </c>
      <c r="S19" s="17">
        <v>0.04</v>
      </c>
    </row>
    <row r="20" spans="3:19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30">
        <f t="array" ref="H20">INDEX($V$5:$V$12,MATCH(1,($T$5:$T$12=E20)*($U$5:$U$12=D20),0))</f>
        <v>0.04</v>
      </c>
      <c r="I20" s="9" t="str" cm="1">
        <f t="array" ref="I20">IFERROR(INDEX($N$5:$N$26,MATCH(C20,$N$5:$N$26,0)+1),"No email ID")</f>
        <v>o.sorrel@awesome.ch</v>
      </c>
      <c r="N20" s="28" t="s">
        <v>38</v>
      </c>
      <c r="Q20" s="9" t="s">
        <v>8</v>
      </c>
      <c r="R20" s="14" t="s">
        <v>7</v>
      </c>
      <c r="S20" s="17">
        <v>0.05</v>
      </c>
    </row>
    <row r="21" spans="3:19">
      <c r="N21" s="26" t="s">
        <v>27</v>
      </c>
      <c r="Q21" s="9" t="s">
        <v>14</v>
      </c>
      <c r="R21" s="14" t="s">
        <v>7</v>
      </c>
      <c r="S21" s="17">
        <v>0.03</v>
      </c>
    </row>
    <row r="22" spans="3:19">
      <c r="N22" s="28" t="s">
        <v>45</v>
      </c>
      <c r="Q22" s="9" t="s">
        <v>11</v>
      </c>
      <c r="R22" s="14" t="s">
        <v>7</v>
      </c>
      <c r="S22" s="17">
        <v>0.06</v>
      </c>
    </row>
    <row r="23" spans="3:19">
      <c r="N23" s="26" t="s">
        <v>24</v>
      </c>
      <c r="Q23" s="9" t="s">
        <v>16</v>
      </c>
      <c r="R23" s="14" t="s">
        <v>10</v>
      </c>
      <c r="S23" s="17">
        <v>0.03</v>
      </c>
    </row>
    <row r="24" spans="3:19">
      <c r="N24" s="28" t="s">
        <v>46</v>
      </c>
      <c r="Q24" s="9" t="s">
        <v>8</v>
      </c>
      <c r="R24" s="14" t="s">
        <v>10</v>
      </c>
      <c r="S24" s="17">
        <v>0.04</v>
      </c>
    </row>
    <row r="25" spans="3:19">
      <c r="N25" s="26" t="s">
        <v>26</v>
      </c>
      <c r="Q25" s="9" t="s">
        <v>14</v>
      </c>
      <c r="R25" s="14" t="s">
        <v>10</v>
      </c>
      <c r="S25" s="17">
        <v>0.04</v>
      </c>
    </row>
    <row r="26" spans="3:19">
      <c r="N26" s="28" t="s">
        <v>44</v>
      </c>
      <c r="Q26" s="9" t="s">
        <v>11</v>
      </c>
      <c r="R26" s="14" t="s">
        <v>10</v>
      </c>
      <c r="S26" s="17">
        <v>0.05</v>
      </c>
    </row>
    <row r="31" spans="3:19">
      <c r="D31" s="40"/>
      <c r="E31" s="41" t="s">
        <v>55</v>
      </c>
      <c r="F31" s="42"/>
      <c r="G31" s="42" t="s">
        <v>54</v>
      </c>
      <c r="H31" s="42"/>
      <c r="I31" s="42"/>
    </row>
    <row r="55" spans="9:9">
      <c r="I55"/>
    </row>
    <row r="56" spans="9:9">
      <c r="I56"/>
    </row>
    <row r="57" spans="9:9">
      <c r="I57" s="26"/>
    </row>
    <row r="58" spans="9:9">
      <c r="I58" s="26"/>
    </row>
    <row r="59" spans="9:9">
      <c r="I59" s="26"/>
    </row>
    <row r="60" spans="9:9">
      <c r="I60" s="26"/>
    </row>
    <row r="61" spans="9:9">
      <c r="I61" s="26"/>
    </row>
    <row r="62" spans="9:9">
      <c r="I62" s="26"/>
    </row>
    <row r="63" spans="9:9">
      <c r="I63" s="26"/>
    </row>
    <row r="64" spans="9:9">
      <c r="I64" s="26"/>
    </row>
    <row r="65" spans="9:9">
      <c r="I65" s="26"/>
    </row>
    <row r="66" spans="9:9">
      <c r="I66" s="26"/>
    </row>
    <row r="67" spans="9:9">
      <c r="I67" s="26"/>
    </row>
    <row r="68" spans="9:9">
      <c r="I68" s="34"/>
    </row>
    <row r="69" spans="9:9">
      <c r="I69" s="26"/>
    </row>
    <row r="70" spans="9:9">
      <c r="I70" s="26"/>
    </row>
    <row r="71" spans="9:9">
      <c r="I71" s="26"/>
    </row>
    <row r="72" spans="9:9">
      <c r="I72" s="26"/>
    </row>
  </sheetData>
  <mergeCells count="1">
    <mergeCell ref="X3:Y3"/>
  </mergeCells>
  <hyperlinks>
    <hyperlink ref="N20" r:id="rId1"/>
    <hyperlink ref="N22" r:id="rId2"/>
    <hyperlink ref="N2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showGridLines="0" zoomScale="145" zoomScaleNormal="145" workbookViewId="0">
      <selection activeCell="O6" sqref="O6"/>
    </sheetView>
  </sheetViews>
  <sheetFormatPr defaultRowHeight="15"/>
  <cols>
    <col min="1" max="1" width="1.7109375" customWidth="1"/>
    <col min="2" max="2" width="3.7109375" customWidth="1"/>
    <col min="3" max="3" width="11.7109375" customWidth="1"/>
    <col min="4" max="4" width="18.140625" customWidth="1"/>
    <col min="5" max="5" width="13.28515625" customWidth="1"/>
    <col min="6" max="6" width="16.28515625" customWidth="1"/>
    <col min="7" max="7" width="12.85546875" bestFit="1" customWidth="1"/>
    <col min="8" max="8" width="9.140625" customWidth="1"/>
    <col min="10" max="10" width="11" customWidth="1"/>
    <col min="11" max="12" width="12.5703125" bestFit="1" customWidth="1"/>
    <col min="13" max="13" width="12.42578125" customWidth="1"/>
    <col min="14" max="14" width="10.28515625" customWidth="1"/>
    <col min="20" max="20" width="12.5703125" bestFit="1" customWidth="1"/>
  </cols>
  <sheetData>
    <row r="1" spans="1:13" s="2" customFormat="1" ht="52.5" customHeight="1">
      <c r="A1" s="1"/>
      <c r="C1" s="3" t="s">
        <v>29</v>
      </c>
    </row>
    <row r="4" spans="1:13">
      <c r="C4" t="s">
        <v>1</v>
      </c>
      <c r="D4" t="s">
        <v>2</v>
      </c>
      <c r="E4" t="s">
        <v>3</v>
      </c>
      <c r="F4" s="18" t="s">
        <v>4</v>
      </c>
      <c r="G4" s="20" t="s">
        <v>5</v>
      </c>
      <c r="H4" s="20" t="s">
        <v>49</v>
      </c>
      <c r="I4" s="20" t="s">
        <v>50</v>
      </c>
      <c r="K4" s="15" t="s">
        <v>51</v>
      </c>
      <c r="L4" s="4" t="s">
        <v>3</v>
      </c>
    </row>
    <row r="5" spans="1:13">
      <c r="C5" t="s">
        <v>6</v>
      </c>
      <c r="D5" t="s">
        <v>7</v>
      </c>
      <c r="E5" t="s">
        <v>8</v>
      </c>
      <c r="F5" s="18">
        <v>43744</v>
      </c>
      <c r="G5" s="19">
        <v>75000</v>
      </c>
      <c r="H5" s="25">
        <f>INDEX($K$5:$K$8,MATCH(staff[[#This Row],[Department]],$L$5:$L$8,0))</f>
        <v>0.04</v>
      </c>
      <c r="I5" s="25">
        <f>INDEX($L$14:$M$17,MATCH(staff[[#This Row],[Department]],$K$14:$K$17,0),MATCH(staff[[#This Row],[Gender]],$L$13:$M$13,0))</f>
        <v>0.05</v>
      </c>
      <c r="K5" s="16">
        <v>0.03</v>
      </c>
      <c r="L5" s="6" t="s">
        <v>16</v>
      </c>
    </row>
    <row r="6" spans="1:13">
      <c r="C6" t="s">
        <v>9</v>
      </c>
      <c r="D6" t="s">
        <v>10</v>
      </c>
      <c r="E6" t="s">
        <v>11</v>
      </c>
      <c r="F6" s="18">
        <v>43601</v>
      </c>
      <c r="G6" s="19">
        <v>90700</v>
      </c>
      <c r="H6" s="25">
        <f>INDEX($K$5:$K$8,MATCH(staff[[#This Row],[Department]],$L$5:$L$8,0))</f>
        <v>0.05</v>
      </c>
      <c r="I6" s="25">
        <f>INDEX($L$14:$M$17,MATCH(staff[[#This Row],[Department]],$K$14:$K$17,0),MATCH(staff[[#This Row],[Gender]],$L$13:$M$13,0))</f>
        <v>0.05</v>
      </c>
      <c r="K6" s="17">
        <v>0.04</v>
      </c>
      <c r="L6" s="9" t="s">
        <v>8</v>
      </c>
    </row>
    <row r="7" spans="1:13">
      <c r="C7" t="s">
        <v>12</v>
      </c>
      <c r="D7" t="s">
        <v>10</v>
      </c>
      <c r="E7" t="s">
        <v>11</v>
      </c>
      <c r="F7" s="18">
        <v>43476</v>
      </c>
      <c r="G7" s="19">
        <v>48950</v>
      </c>
      <c r="H7" s="25">
        <f>INDEX($K$5:$K$8,MATCH(staff[[#This Row],[Department]],$L$5:$L$8,0))</f>
        <v>0.05</v>
      </c>
      <c r="I7" s="25">
        <f>INDEX($L$14:$M$17,MATCH(staff[[#This Row],[Department]],$K$14:$K$17,0),MATCH(staff[[#This Row],[Gender]],$L$13:$M$13,0))</f>
        <v>0.05</v>
      </c>
      <c r="K7" s="17">
        <v>0.04</v>
      </c>
      <c r="L7" s="9" t="s">
        <v>14</v>
      </c>
    </row>
    <row r="8" spans="1:13">
      <c r="C8" t="s">
        <v>13</v>
      </c>
      <c r="D8" t="s">
        <v>10</v>
      </c>
      <c r="E8" t="s">
        <v>14</v>
      </c>
      <c r="F8" s="18">
        <v>43351</v>
      </c>
      <c r="G8" s="19">
        <v>74550</v>
      </c>
      <c r="H8" s="25">
        <f>INDEX($K$5:$K$8,MATCH(staff[[#This Row],[Department]],$L$5:$L$8,0))</f>
        <v>0.04</v>
      </c>
      <c r="I8" s="25">
        <f>INDEX($L$14:$M$17,MATCH(staff[[#This Row],[Department]],$K$14:$K$17,0),MATCH(staff[[#This Row],[Gender]],$L$13:$M$13,0))</f>
        <v>0.03</v>
      </c>
      <c r="K8" s="17">
        <v>0.05</v>
      </c>
      <c r="L8" s="9" t="s">
        <v>11</v>
      </c>
    </row>
    <row r="9" spans="1:13">
      <c r="C9" t="s">
        <v>15</v>
      </c>
      <c r="D9" t="s">
        <v>10</v>
      </c>
      <c r="E9" t="s">
        <v>16</v>
      </c>
      <c r="F9" s="18">
        <v>43560</v>
      </c>
      <c r="G9" s="19">
        <v>59810</v>
      </c>
      <c r="H9" s="25">
        <f>INDEX($K$5:$K$8,MATCH(staff[[#This Row],[Department]],$L$5:$L$8,0))</f>
        <v>0.03</v>
      </c>
      <c r="I9" s="25">
        <f>INDEX($L$14:$M$17,MATCH(staff[[#This Row],[Department]],$K$14:$K$17,0),MATCH(staff[[#This Row],[Gender]],$L$13:$M$13,0))</f>
        <v>0.03</v>
      </c>
    </row>
    <row r="10" spans="1:13">
      <c r="C10" t="s">
        <v>17</v>
      </c>
      <c r="D10" t="s">
        <v>10</v>
      </c>
      <c r="E10" t="s">
        <v>11</v>
      </c>
      <c r="F10" s="18">
        <v>43424</v>
      </c>
      <c r="G10" s="19">
        <v>107700</v>
      </c>
      <c r="H10" s="25">
        <f>INDEX($K$5:$K$8,MATCH(staff[[#This Row],[Department]],$L$5:$L$8,0))</f>
        <v>0.05</v>
      </c>
      <c r="I10" s="25">
        <f>INDEX($L$14:$M$17,MATCH(staff[[#This Row],[Department]],$K$14:$K$17,0),MATCH(staff[[#This Row],[Gender]],$L$13:$M$13,0))</f>
        <v>0.05</v>
      </c>
    </row>
    <row r="11" spans="1:13">
      <c r="C11" t="s">
        <v>18</v>
      </c>
      <c r="D11" t="s">
        <v>10</v>
      </c>
      <c r="E11" t="s">
        <v>11</v>
      </c>
      <c r="F11" s="18">
        <v>43303</v>
      </c>
      <c r="G11" s="19">
        <v>88050</v>
      </c>
      <c r="H11" s="25">
        <f>INDEX($K$5:$K$8,MATCH(staff[[#This Row],[Department]],$L$5:$L$8,0))</f>
        <v>0.05</v>
      </c>
      <c r="I11" s="25">
        <f>INDEX($L$14:$M$17,MATCH(staff[[#This Row],[Department]],$K$14:$K$17,0),MATCH(staff[[#This Row],[Gender]],$L$13:$M$13,0))</f>
        <v>0.05</v>
      </c>
    </row>
    <row r="12" spans="1:13">
      <c r="C12" t="s">
        <v>19</v>
      </c>
      <c r="D12" t="s">
        <v>10</v>
      </c>
      <c r="E12" t="s">
        <v>11</v>
      </c>
      <c r="F12" s="18">
        <v>43238</v>
      </c>
      <c r="G12" s="19">
        <v>69120</v>
      </c>
      <c r="H12" s="25">
        <f>INDEX($K$5:$K$8,MATCH(staff[[#This Row],[Department]],$L$5:$L$8,0))</f>
        <v>0.05</v>
      </c>
      <c r="I12" s="25">
        <f>INDEX($L$14:$M$17,MATCH(staff[[#This Row],[Department]],$K$14:$K$17,0),MATCH(staff[[#This Row],[Gender]],$L$13:$M$13,0))</f>
        <v>0.05</v>
      </c>
      <c r="L12" s="45" t="s">
        <v>52</v>
      </c>
      <c r="M12" s="45"/>
    </row>
    <row r="13" spans="1:13">
      <c r="C13" t="s">
        <v>20</v>
      </c>
      <c r="D13" t="s">
        <v>7</v>
      </c>
      <c r="E13" t="s">
        <v>11</v>
      </c>
      <c r="F13" s="18">
        <v>43628</v>
      </c>
      <c r="G13" s="19">
        <v>58100</v>
      </c>
      <c r="H13" s="25">
        <f>INDEX($K$5:$K$8,MATCH(staff[[#This Row],[Department]],$L$5:$L$8,0))</f>
        <v>0.05</v>
      </c>
      <c r="I13" s="25">
        <f>INDEX($L$14:$M$17,MATCH(staff[[#This Row],[Department]],$K$14:$K$17,0),MATCH(staff[[#This Row],[Gender]],$L$13:$M$13,0))</f>
        <v>0.06</v>
      </c>
      <c r="K13" s="4" t="s">
        <v>3</v>
      </c>
      <c r="L13" s="15" t="s">
        <v>7</v>
      </c>
      <c r="M13" s="15" t="s">
        <v>10</v>
      </c>
    </row>
    <row r="14" spans="1:13">
      <c r="C14" t="s">
        <v>21</v>
      </c>
      <c r="D14" t="s">
        <v>7</v>
      </c>
      <c r="E14" t="s">
        <v>16</v>
      </c>
      <c r="F14" s="18">
        <v>43355</v>
      </c>
      <c r="G14" s="19">
        <v>67910</v>
      </c>
      <c r="H14" s="25">
        <f>INDEX($K$5:$K$8,MATCH(staff[[#This Row],[Department]],$L$5:$L$8,0))</f>
        <v>0.03</v>
      </c>
      <c r="I14" s="25">
        <f>INDEX($L$14:$M$17,MATCH(staff[[#This Row],[Department]],$K$14:$K$17,0),MATCH(staff[[#This Row],[Gender]],$L$13:$M$13,0))</f>
        <v>0.04</v>
      </c>
      <c r="K14" s="6" t="s">
        <v>16</v>
      </c>
      <c r="L14" s="16">
        <v>0.04</v>
      </c>
      <c r="M14" s="16">
        <v>0.03</v>
      </c>
    </row>
    <row r="15" spans="1:13">
      <c r="C15" t="s">
        <v>22</v>
      </c>
      <c r="D15" t="s">
        <v>10</v>
      </c>
      <c r="E15" t="s">
        <v>16</v>
      </c>
      <c r="F15" s="18">
        <v>43007</v>
      </c>
      <c r="G15" s="19">
        <v>48170</v>
      </c>
      <c r="H15" s="25">
        <f>INDEX($K$5:$K$8,MATCH(staff[[#This Row],[Department]],$L$5:$L$8,0))</f>
        <v>0.03</v>
      </c>
      <c r="I15" s="25">
        <f>INDEX($L$14:$M$17,MATCH(staff[[#This Row],[Department]],$K$14:$K$17,0),MATCH(staff[[#This Row],[Gender]],$L$13:$M$13,0))</f>
        <v>0.03</v>
      </c>
      <c r="K15" s="9" t="s">
        <v>8</v>
      </c>
      <c r="L15" s="17">
        <v>0.05</v>
      </c>
      <c r="M15" s="17">
        <v>0.04</v>
      </c>
    </row>
    <row r="16" spans="1:13">
      <c r="C16" t="s">
        <v>23</v>
      </c>
      <c r="D16" t="s">
        <v>7</v>
      </c>
      <c r="E16" t="s">
        <v>11</v>
      </c>
      <c r="F16" s="18">
        <v>43110</v>
      </c>
      <c r="G16" s="19">
        <v>41980</v>
      </c>
      <c r="H16" s="25">
        <f>INDEX($K$5:$K$8,MATCH(staff[[#This Row],[Department]],$L$5:$L$8,0))</f>
        <v>0.05</v>
      </c>
      <c r="I16" s="25">
        <f>INDEX($L$14:$M$17,MATCH(staff[[#This Row],[Department]],$K$14:$K$17,0),MATCH(staff[[#This Row],[Gender]],$L$13:$M$13,0))</f>
        <v>0.06</v>
      </c>
      <c r="K16" s="9" t="s">
        <v>14</v>
      </c>
      <c r="L16" s="17">
        <v>0.03</v>
      </c>
      <c r="M16" s="17">
        <v>0.03</v>
      </c>
    </row>
    <row r="17" spans="3:13">
      <c r="C17" t="s">
        <v>24</v>
      </c>
      <c r="D17" t="s">
        <v>7</v>
      </c>
      <c r="E17" t="s">
        <v>16</v>
      </c>
      <c r="F17" s="18">
        <v>43282</v>
      </c>
      <c r="G17" s="19">
        <v>65920</v>
      </c>
      <c r="H17" s="25">
        <f>INDEX($K$5:$K$8,MATCH(staff[[#This Row],[Department]],$L$5:$L$8,0))</f>
        <v>0.03</v>
      </c>
      <c r="I17" s="25">
        <f>INDEX($L$14:$M$17,MATCH(staff[[#This Row],[Department]],$K$14:$K$17,0),MATCH(staff[[#This Row],[Gender]],$L$13:$M$13,0))</f>
        <v>0.04</v>
      </c>
      <c r="K17" s="9" t="s">
        <v>11</v>
      </c>
      <c r="L17" s="17">
        <v>0.06</v>
      </c>
      <c r="M17" s="17">
        <v>0.05</v>
      </c>
    </row>
    <row r="18" spans="3:13">
      <c r="C18" t="s">
        <v>25</v>
      </c>
      <c r="D18" t="s">
        <v>7</v>
      </c>
      <c r="E18" t="s">
        <v>14</v>
      </c>
      <c r="F18" s="18">
        <v>43342</v>
      </c>
      <c r="G18" s="19">
        <v>109160</v>
      </c>
      <c r="H18" s="25">
        <f>INDEX($K$5:$K$8,MATCH(staff[[#This Row],[Department]],$L$5:$L$8,0))</f>
        <v>0.04</v>
      </c>
      <c r="I18" s="25">
        <f>INDEX($L$14:$M$17,MATCH(staff[[#This Row],[Department]],$K$14:$K$17,0),MATCH(staff[[#This Row],[Gender]],$L$13:$M$13,0))</f>
        <v>0.03</v>
      </c>
    </row>
    <row r="19" spans="3:13">
      <c r="C19" t="s">
        <v>26</v>
      </c>
      <c r="D19" t="s">
        <v>7</v>
      </c>
      <c r="E19" t="s">
        <v>16</v>
      </c>
      <c r="F19" s="18">
        <v>43151</v>
      </c>
      <c r="G19" s="19">
        <v>75970</v>
      </c>
      <c r="H19" s="25">
        <f>INDEX($K$5:$K$8,MATCH(staff[[#This Row],[Department]],$L$5:$L$8,0))</f>
        <v>0.03</v>
      </c>
      <c r="I19" s="25">
        <f>INDEX($L$14:$M$17,MATCH(staff[[#This Row],[Department]],$K$14:$K$17,0),MATCH(staff[[#This Row],[Gender]],$L$13:$M$13,0))</f>
        <v>0.04</v>
      </c>
      <c r="K19" s="37" t="str">
        <f>INDEX(K14:K17,3)</f>
        <v>Sales</v>
      </c>
    </row>
    <row r="20" spans="3:13">
      <c r="C20" t="s">
        <v>27</v>
      </c>
      <c r="D20" t="s">
        <v>7</v>
      </c>
      <c r="E20" t="s">
        <v>16</v>
      </c>
      <c r="F20" s="18">
        <v>43618</v>
      </c>
      <c r="G20" s="19">
        <v>58940</v>
      </c>
      <c r="H20" s="25">
        <f>INDEX($K$5:$K$8,MATCH(staff[[#This Row],[Department]],$L$5:$L$8,0))</f>
        <v>0.03</v>
      </c>
      <c r="I20" s="25">
        <f>INDEX($L$14:$M$17,MATCH(staff[[#This Row],[Department]],$K$14:$K$17,0),MATCH(staff[[#This Row],[Gender]],$L$13:$M$13,0))</f>
        <v>0.04</v>
      </c>
      <c r="K20" s="38">
        <f>INDEX(L14:M17,2,2)</f>
        <v>0.04</v>
      </c>
    </row>
  </sheetData>
  <mergeCells count="1">
    <mergeCell ref="L12:M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</vt:lpstr>
      <vt:lpstr>With Table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abc</cp:lastModifiedBy>
  <dcterms:created xsi:type="dcterms:W3CDTF">2021-03-14T20:21:32Z</dcterms:created>
  <dcterms:modified xsi:type="dcterms:W3CDTF">2023-01-02T12:59:27Z</dcterms:modified>
</cp:coreProperties>
</file>