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24226"/>
  <mc:AlternateContent xmlns:mc="http://schemas.openxmlformats.org/markup-compatibility/2006">
    <mc:Choice Requires="x15">
      <x15ac:absPath xmlns:x15ac="http://schemas.microsoft.com/office/spreadsheetml/2010/11/ac" url="F:\2022-TECHNOLOGY-NOTES\2022-TOPMENTOR-DATA-SCIENCE\ASSIGNMENTS\"/>
    </mc:Choice>
  </mc:AlternateContent>
  <xr:revisionPtr revIDLastSave="0" documentId="13_ncr:1_{5FE97E03-528A-4429-81C3-D38002284D5F}" xr6:coauthVersionLast="47" xr6:coauthVersionMax="47" xr10:uidLastSave="{00000000-0000-0000-0000-000000000000}"/>
  <bookViews>
    <workbookView xWindow="-120" yWindow="-120" windowWidth="20730" windowHeight="11160" tabRatio="900" activeTab="9" xr2:uid="{00000000-000D-0000-FFFF-FFFF00000000}"/>
  </bookViews>
  <sheets>
    <sheet name="NOTE" sheetId="34" r:id="rId1"/>
    <sheet name="MainData" sheetId="1" r:id="rId2"/>
    <sheet name="Category-1" sheetId="10" r:id="rId3"/>
    <sheet name="Category1-Graph" sheetId="11" r:id="rId4"/>
    <sheet name="Category-2" sheetId="15" r:id="rId5"/>
    <sheet name="Category2-Graph" sheetId="30" r:id="rId6"/>
    <sheet name="Category-3" sheetId="19" r:id="rId7"/>
    <sheet name="Category3-Graphs" sheetId="32" r:id="rId8"/>
    <sheet name="Category-4" sheetId="24" r:id="rId9"/>
    <sheet name="Category-4-Graph" sheetId="33" r:id="rId10"/>
  </sheets>
  <definedNames>
    <definedName name="_xlnm._FilterDatabase" localSheetId="1" hidden="1">MainData!$A$1:$G$25</definedName>
    <definedName name="Slicer_Destination">#N/A</definedName>
    <definedName name="Slicer_Destination1">#N/A</definedName>
  </definedNames>
  <calcPr calcId="191029"/>
  <pivotCaches>
    <pivotCache cacheId="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4" i="1" l="1"/>
  <c r="H45" i="1"/>
  <c r="H39" i="1"/>
  <c r="H52" i="1" l="1"/>
  <c r="H48" i="1"/>
  <c r="H47" i="1"/>
  <c r="H43" i="1"/>
  <c r="H42" i="1"/>
  <c r="H37" i="1"/>
  <c r="H38" i="1"/>
  <c r="H36" i="1"/>
  <c r="H33" i="1"/>
  <c r="H32" i="1"/>
  <c r="H31" i="1"/>
  <c r="H30" i="1"/>
  <c r="H29" i="1"/>
  <c r="H49" i="1"/>
</calcChain>
</file>

<file path=xl/sharedStrings.xml><?xml version="1.0" encoding="utf-8"?>
<sst xmlns="http://schemas.openxmlformats.org/spreadsheetml/2006/main" count="421" uniqueCount="144">
  <si>
    <t>Mertl Pavel</t>
  </si>
  <si>
    <t>Date</t>
  </si>
  <si>
    <t>truck 4</t>
  </si>
  <si>
    <t>truck 3</t>
  </si>
  <si>
    <t>truck 1</t>
  </si>
  <si>
    <t>truck 2</t>
  </si>
  <si>
    <t>Driver's name</t>
  </si>
  <si>
    <t>Item</t>
  </si>
  <si>
    <t>TV</t>
  </si>
  <si>
    <t>washing machine</t>
  </si>
  <si>
    <t>refrigerator</t>
  </si>
  <si>
    <t>Number of items</t>
  </si>
  <si>
    <t>Destination</t>
  </si>
  <si>
    <t>John May</t>
  </si>
  <si>
    <t>Peter White</t>
  </si>
  <si>
    <t>Carl Nowak</t>
  </si>
  <si>
    <t>George Ramsay</t>
  </si>
  <si>
    <t>microwave</t>
  </si>
  <si>
    <t>Boston</t>
  </si>
  <si>
    <t>NY</t>
  </si>
  <si>
    <t>Philadelphia</t>
  </si>
  <si>
    <t>Baltimore</t>
  </si>
  <si>
    <t>Pittsburgh</t>
  </si>
  <si>
    <t>countif / countifs</t>
  </si>
  <si>
    <t>sumif / sumifs</t>
  </si>
  <si>
    <t>countifs</t>
  </si>
  <si>
    <t>sumifs</t>
  </si>
  <si>
    <t>sum of refrigerator items:</t>
  </si>
  <si>
    <t>sum of washing machine items:</t>
  </si>
  <si>
    <t>Order no.</t>
  </si>
  <si>
    <t>how many times are no. of items less than 20:</t>
  </si>
  <si>
    <t>sum of microwaves transported to NY:</t>
  </si>
  <si>
    <t>sum of items transported to NY, Baltimore and Philadelphia:</t>
  </si>
  <si>
    <t>sum of items transported by truck 4:</t>
  </si>
  <si>
    <t>number of orders in Boston :</t>
  </si>
  <si>
    <t>number of microwave orders  :</t>
  </si>
  <si>
    <t>number of journeys with truck 3:</t>
  </si>
  <si>
    <t>number of Peter White journeys:</t>
  </si>
  <si>
    <t>number of microvawe orders in Boston :</t>
  </si>
  <si>
    <t>number of Peter White journeys with truck 1:</t>
  </si>
  <si>
    <t>number of orders in Boston after 2/3/2013:</t>
  </si>
  <si>
    <t>number of orders between 2/3/2013 and 2/6/2013:</t>
  </si>
  <si>
    <t>result</t>
  </si>
  <si>
    <t>sum of items ordered between 2/3/2013 and 2/6/2013:</t>
  </si>
  <si>
    <t>sum of items transported by trucks:</t>
  </si>
  <si>
    <t>airplane</t>
  </si>
  <si>
    <t>Transport</t>
  </si>
  <si>
    <t>Row Labels</t>
  </si>
  <si>
    <t>Grand Total</t>
  </si>
  <si>
    <t>Count of Order no.</t>
  </si>
  <si>
    <t>Sum of Number of items</t>
  </si>
  <si>
    <t xml:space="preserve"> </t>
  </si>
  <si>
    <t>Column Labels</t>
  </si>
  <si>
    <t>interpretations</t>
  </si>
  <si>
    <t>Interpretation</t>
  </si>
  <si>
    <t>3. The chart also indicates that there is a good demand for TVs</t>
  </si>
  <si>
    <t>4. Good Marketing campaigns on refrigerators can influence consumers</t>
  </si>
  <si>
    <t>2. Note that, Boston, Pittsburgh did not order any washing machines. Co's need to advertise on best features for enquiries</t>
  </si>
  <si>
    <t>5. Philadelphia has good buying potential, to launch a new product</t>
  </si>
  <si>
    <t>1. The Chart above shows 3 items that are shipped to Boston,  NY &amp; Pittsburgh</t>
  </si>
  <si>
    <t>Count of Transport</t>
  </si>
  <si>
    <t>2. It also indicates Philadelphia has high potential for goods and closely follwed by NY and Baltiore</t>
  </si>
  <si>
    <t>3. Business houses can prioratize the three states, over Boston and Pittsburgh</t>
  </si>
  <si>
    <t>1. The above chart clearly indicates that NY and Philadelphia, are one step above Baltiore</t>
  </si>
  <si>
    <t>2. In the age of fast-paced technology advancements, the business model with high volume (low margin) worked in 2 states</t>
  </si>
  <si>
    <t>3. Example - Walmart sells high quantity of products with low margin, which boosted their sales</t>
  </si>
  <si>
    <t>4. A deteailed study of 'what products' lead to high sales to find out more information</t>
  </si>
  <si>
    <t>sum of items transported  by truck 1:</t>
  </si>
  <si>
    <t>Count of Item</t>
  </si>
  <si>
    <t>Mode of Transport</t>
  </si>
  <si>
    <t>Sum of Order no.</t>
  </si>
  <si>
    <t>Count of Number of items</t>
  </si>
  <si>
    <t>Category 1</t>
  </si>
  <si>
    <t>Category 2</t>
  </si>
  <si>
    <t>Category 3</t>
  </si>
  <si>
    <t>Category 4</t>
  </si>
  <si>
    <t>Sum Categoy</t>
  </si>
  <si>
    <t>Number of orders in BOSTON</t>
  </si>
  <si>
    <t>Number of Journeys with Truck 3</t>
  </si>
  <si>
    <t>Count of Destination</t>
  </si>
  <si>
    <t>Number of Peter white (&amp; others) Journeys</t>
  </si>
  <si>
    <t>Count of Items - Destination wise</t>
  </si>
  <si>
    <t>Total Number of Items, Destination wise (item-wise)</t>
  </si>
  <si>
    <t>sum of items transported by truck 4</t>
  </si>
  <si>
    <t>Sum of items</t>
  </si>
  <si>
    <t>Total of items</t>
  </si>
  <si>
    <t>how many times no. of items less than 20:</t>
  </si>
  <si>
    <t>Num. of items</t>
  </si>
  <si>
    <t>No of orders in Boston, after 3rd Feb</t>
  </si>
  <si>
    <t>No of orders between 3rd and 6th Feb</t>
  </si>
  <si>
    <t>Answer is 0</t>
  </si>
  <si>
    <t>Answer 0</t>
  </si>
  <si>
    <t>Sum if items transported to Pittsburgh by Truck 1</t>
  </si>
  <si>
    <t>Number of microwaves transported to NY</t>
  </si>
  <si>
    <t>Sum of ALL  items transported by Truck 1</t>
  </si>
  <si>
    <t>Sum of Items - Destination wise</t>
  </si>
  <si>
    <t>number of microwave orders</t>
  </si>
  <si>
    <t>Sum  of refrigerators</t>
  </si>
  <si>
    <t>sum of washing machines</t>
  </si>
  <si>
    <t>sum of items transported by all Trucks</t>
  </si>
  <si>
    <t>Total No of items by 'ALL' Transport Channels</t>
  </si>
  <si>
    <t>Journeys of ALL DRIVERS  with truck 1</t>
  </si>
  <si>
    <t>No of Peter White journey with truck 1</t>
  </si>
  <si>
    <t>Trips undertaken by Drivers</t>
  </si>
  <si>
    <t>Journey of ALL DRIVERS  with all Modes of travel</t>
  </si>
  <si>
    <t>All Items against mode of transport</t>
  </si>
  <si>
    <t>Num-of items</t>
  </si>
  <si>
    <t>2 - No of microwave orders in Boston</t>
  </si>
  <si>
    <t>1 - No of orders from Boston</t>
  </si>
  <si>
    <t>3 - No of journeys with Truck 3</t>
  </si>
  <si>
    <t>4 - All journeys convered by Drivers</t>
  </si>
  <si>
    <t>6 -  Total items - Destination wise</t>
  </si>
  <si>
    <t>7 - Breakup list of all items</t>
  </si>
  <si>
    <t>Graph - 1</t>
  </si>
  <si>
    <t xml:space="preserve">2. Items transported by all 'channels' </t>
  </si>
  <si>
    <t>1 - sum of items transported by all Trucks</t>
  </si>
  <si>
    <t xml:space="preserve"> 1 - If we look at the graph no 1, it is a clear indication that truck 3 has done most of the transportation</t>
  </si>
  <si>
    <t>2 - Truck 4 did business close to truck 3</t>
  </si>
  <si>
    <t>3 - We can recommend truck 3 for longer journeys</t>
  </si>
  <si>
    <t>1 - The graph shown above indicates the time given by drivers</t>
  </si>
  <si>
    <t>2 - This graph, on a larger scale helps in optimising in utilising their time on availability</t>
  </si>
  <si>
    <t>Count of items</t>
  </si>
  <si>
    <t>Graph 1</t>
  </si>
  <si>
    <t>Graph 2</t>
  </si>
  <si>
    <t>Graph 3</t>
  </si>
  <si>
    <t>1 - The above graph shows that John May has undertaken maxmimum trips, closely followed by Peter White</t>
  </si>
  <si>
    <t>2 - While drivers, Carl N and George R are maintaining good record</t>
  </si>
  <si>
    <t>3 - Driver Mertl, must be a new member and would be given more trips gradually upon observation</t>
  </si>
  <si>
    <t>Graph 4</t>
  </si>
  <si>
    <t>Graph 5</t>
  </si>
  <si>
    <t>Number of items transported to Baltimore/NY/Ph</t>
  </si>
  <si>
    <t>3 - Summary</t>
  </si>
  <si>
    <t>1. The clustered bar graph shows that, Philadelphia tops the list is receiving goods</t>
  </si>
  <si>
    <t>Sum of items shipped to NY, Philadelphia, Pittsburgh, Baltimore  and Boston</t>
  </si>
  <si>
    <t>Objective of the Study</t>
  </si>
  <si>
    <t xml:space="preserve">An attempt is made to study the number of trucks pressed into transporting merchandise for a retail company. </t>
  </si>
  <si>
    <t>With shipping by road accounts for over 70% of the world’s trade, this is certainly the most popular option. In this case, on a small data, we studied trucks transporting different household items 4 states.</t>
  </si>
  <si>
    <t>The study mostly covered frequency of movement of trucks and the number of hours by the drivers</t>
  </si>
  <si>
    <t>This gives us to take decisions on the experience of drivers and their ability to take long distance routes</t>
  </si>
  <si>
    <t>We also studied what are the diffferent goods that are ordered from different states</t>
  </si>
  <si>
    <t>Annexure</t>
  </si>
  <si>
    <t>The pages, Category-1, Category-2, Category-3 and Category 4 show the pivot tables addressing different queries</t>
  </si>
  <si>
    <t>The pages, Category-1-Graph, Category-2-Graph, Category-3-Graphs and Category 4-Graph show the graphs for good visual interpretaion.</t>
  </si>
  <si>
    <t>All the pages are color coded for easy navigation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</si>
</sst>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CE"/>
      <charset val="238"/>
    </font>
    <font>
      <b/>
      <sz val="11"/>
      <color theme="1"/>
      <name val="Calibri"/>
      <family val="2"/>
      <scheme val="minor"/>
    </font>
    <font>
      <sz val="11"/>
      <color rgb="FFFF0000"/>
      <name val="Calibri"/>
      <family val="2"/>
      <scheme val="minor"/>
    </font>
    <font>
      <b/>
      <i/>
      <sz val="11"/>
      <color theme="1"/>
      <name val="Calibri"/>
      <family val="2"/>
      <scheme val="minor"/>
    </font>
    <font>
      <sz val="9"/>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xfId="0"/>
    <xf numFmtId="14" fontId="0" fillId="0" borderId="1" xfId="0" applyNumberFormat="1" applyBorder="1"/>
    <xf numFmtId="0" fontId="0" fillId="0" borderId="1" xfId="0" applyBorder="1"/>
    <xf numFmtId="0" fontId="0" fillId="0" borderId="0" xfId="0" applyAlignment="1">
      <alignment horizontal="right"/>
    </xf>
    <xf numFmtId="0" fontId="0" fillId="0" borderId="1" xfId="0" applyBorder="1" applyAlignment="1">
      <alignment wrapText="1"/>
    </xf>
    <xf numFmtId="0" fontId="0" fillId="2" borderId="1" xfId="0" applyFill="1" applyBorder="1" applyAlignment="1">
      <alignment horizontal="center" vertical="center" wrapText="1"/>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0" fillId="0" borderId="0" xfId="0" applyAlignment="1">
      <alignment vertical="top"/>
    </xf>
    <xf numFmtId="0" fontId="4" fillId="0" borderId="0" xfId="0" applyFont="1"/>
    <xf numFmtId="0" fontId="5" fillId="0" borderId="0" xfId="0" applyFont="1"/>
    <xf numFmtId="0" fontId="0" fillId="3" borderId="0" xfId="0" applyFill="1"/>
    <xf numFmtId="0" fontId="0" fillId="5" borderId="0" xfId="0" applyFill="1"/>
    <xf numFmtId="0" fontId="0" fillId="6" borderId="0" xfId="0" applyFill="1" applyAlignment="1">
      <alignment horizontal="right"/>
    </xf>
    <xf numFmtId="0" fontId="0" fillId="6" borderId="0" xfId="0" applyFill="1"/>
    <xf numFmtId="0" fontId="0" fillId="7" borderId="0" xfId="0" applyFill="1"/>
    <xf numFmtId="0" fontId="3" fillId="6" borderId="0" xfId="0" applyFont="1" applyFill="1"/>
    <xf numFmtId="14" fontId="0" fillId="0" borderId="0" xfId="0" applyNumberFormat="1" applyAlignment="1">
      <alignment horizontal="left"/>
    </xf>
    <xf numFmtId="0" fontId="0" fillId="9" borderId="0" xfId="0" applyFill="1"/>
    <xf numFmtId="0" fontId="0" fillId="0" borderId="0" xfId="0" applyAlignment="1">
      <alignment horizontal="left" vertical="top"/>
    </xf>
    <xf numFmtId="0" fontId="0" fillId="3" borderId="0" xfId="0" applyFill="1" applyAlignment="1">
      <alignment horizontal="left" vertical="top"/>
    </xf>
    <xf numFmtId="0" fontId="2" fillId="9" borderId="0" xfId="0" applyFont="1" applyFill="1"/>
    <xf numFmtId="0" fontId="0" fillId="0" borderId="0" xfId="0" applyAlignment="1">
      <alignment horizontal="left" vertical="top" wrapText="1"/>
    </xf>
    <xf numFmtId="0" fontId="6" fillId="0" borderId="0" xfId="0" applyFont="1" applyAlignment="1">
      <alignment horizontal="left" vertical="top" wrapText="1"/>
    </xf>
    <xf numFmtId="0" fontId="0" fillId="3" borderId="0" xfId="0" applyFill="1" applyAlignment="1">
      <alignment vertical="top"/>
    </xf>
    <xf numFmtId="0" fontId="0" fillId="4" borderId="0" xfId="0" applyFill="1" applyAlignment="1">
      <alignment vertical="top"/>
    </xf>
    <xf numFmtId="0" fontId="0" fillId="7" borderId="0" xfId="0" applyFill="1" applyAlignment="1">
      <alignment vertical="top"/>
    </xf>
    <xf numFmtId="0" fontId="0" fillId="8" borderId="0" xfId="0" applyFill="1" applyAlignment="1">
      <alignment vertical="top"/>
    </xf>
    <xf numFmtId="0" fontId="0" fillId="7" borderId="0" xfId="0" applyFill="1" applyAlignment="1">
      <alignment horizontal="center"/>
    </xf>
    <xf numFmtId="0" fontId="5" fillId="0" borderId="0" xfId="0" applyFont="1" applyAlignment="1">
      <alignment vertical="top" wrapText="1"/>
    </xf>
    <xf numFmtId="0" fontId="5" fillId="0" borderId="0" xfId="0" applyFont="1" applyAlignment="1">
      <alignment wrapText="1"/>
    </xf>
    <xf numFmtId="0" fontId="0" fillId="0" borderId="0" xfId="0"/>
  </cellXfs>
  <cellStyles count="2">
    <cellStyle name="Normal" xfId="0" builtinId="0"/>
    <cellStyle name="normální_List1"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'Category-1'!$G$4</c:f>
              <c:strCache>
                <c:ptCount val="1"/>
                <c:pt idx="0">
                  <c:v>Total</c:v>
                </c:pt>
              </c:strCache>
            </c:strRef>
          </c:tx>
          <c:spPr>
            <a:solidFill>
              <a:schemeClr val="accent1"/>
            </a:solidFill>
            <a:ln>
              <a:noFill/>
            </a:ln>
            <a:effectLst/>
          </c:spPr>
          <c:invertIfNegative val="0"/>
          <c:cat>
            <c:strRef>
              <c:f>'Category-1'!$F$5:$F$6</c:f>
              <c:strCache>
                <c:ptCount val="1"/>
                <c:pt idx="0">
                  <c:v>microwave</c:v>
                </c:pt>
              </c:strCache>
            </c:strRef>
          </c:cat>
          <c:val>
            <c:numRef>
              <c:f>'Category-1'!$G$5:$G$6</c:f>
              <c:numCache>
                <c:formatCode>General</c:formatCode>
                <c:ptCount val="1"/>
                <c:pt idx="0">
                  <c:v>5</c:v>
                </c:pt>
              </c:numCache>
            </c:numRef>
          </c:val>
          <c:extLst>
            <c:ext xmlns:c16="http://schemas.microsoft.com/office/drawing/2014/chart" uri="{C3380CC4-5D6E-409C-BE32-E72D297353CC}">
              <c16:uniqueId val="{00000022-D254-4357-B147-C0126F776DA3}"/>
            </c:ext>
          </c:extLst>
        </c:ser>
        <c:dLbls>
          <c:showLegendKey val="0"/>
          <c:showVal val="0"/>
          <c:showCatName val="0"/>
          <c:showSerName val="0"/>
          <c:showPercent val="0"/>
          <c:showBubbleSize val="0"/>
        </c:dLbls>
        <c:gapWidth val="219"/>
        <c:overlap val="-27"/>
        <c:axId val="560250440"/>
        <c:axId val="560254048"/>
      </c:barChart>
      <c:catAx>
        <c:axId val="5602504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54048"/>
        <c:crosses val="autoZero"/>
        <c:auto val="1"/>
        <c:lblAlgn val="ctr"/>
        <c:lblOffset val="100"/>
        <c:noMultiLvlLbl val="0"/>
      </c:catAx>
      <c:valAx>
        <c:axId val="560254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50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[Case-study1-Assignment-Trucks.xlsx]Category-3!PivotTable31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Journey of all drivers with </a:t>
            </a:r>
            <a:r>
              <a:rPr lang="en-IN" b="1"/>
              <a:t>Truck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'Category-3'!$G$12:$G$13</c:f>
              <c:strCache>
                <c:ptCount val="1"/>
                <c:pt idx="0">
                  <c:v>truck 1</c:v>
                </c:pt>
              </c:strCache>
            </c:strRef>
          </c:tx>
          <c:spPr>
            <a:solidFill>
              <a:schemeClr val="accent1"/>
            </a:solidFill>
            <a:ln>
              <a:noFill/>
            </a:ln>
            <a:effectLst/>
          </c:spPr>
          <c:invertIfNegative val="0"/>
          <c:cat>
            <c:strRef>
              <c:f>'Category-3'!$F$14:$F$17</c:f>
              <c:strCache>
                <c:ptCount val="3"/>
                <c:pt idx="0">
                  <c:v>Carl Nowak</c:v>
                </c:pt>
                <c:pt idx="1">
                  <c:v>John May</c:v>
                </c:pt>
                <c:pt idx="2">
                  <c:v>Peter White</c:v>
                </c:pt>
              </c:strCache>
            </c:strRef>
          </c:cat>
          <c:val>
            <c:numRef>
              <c:f>'Category-3'!$G$14:$G$17</c:f>
              <c:numCache>
                <c:formatCode>General</c:formatCode>
                <c:ptCount val="3"/>
                <c:pt idx="0">
                  <c:v>2</c:v>
                </c:pt>
                <c:pt idx="1">
                  <c:v>1</c:v>
                </c:pt>
                <c:pt idx="2">
                  <c:v>2</c:v>
                </c:pt>
              </c:numCache>
            </c:numRef>
          </c:val>
          <c:extLst>
            <c:ext xmlns:c16="http://schemas.microsoft.com/office/drawing/2014/chart" uri="{C3380CC4-5D6E-409C-BE32-E72D297353CC}">
              <c16:uniqueId val="{00000000-BF04-49DE-9AA9-9017E20CAE39}"/>
            </c:ext>
          </c:extLst>
        </c:ser>
        <c:dLbls>
          <c:showLegendKey val="0"/>
          <c:showVal val="0"/>
          <c:showCatName val="0"/>
          <c:showSerName val="0"/>
          <c:showPercent val="0"/>
          <c:showBubbleSize val="0"/>
        </c:dLbls>
        <c:gapWidth val="219"/>
        <c:overlap val="-27"/>
        <c:axId val="761367368"/>
        <c:axId val="761363760"/>
      </c:barChart>
      <c:catAx>
        <c:axId val="76136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63760"/>
        <c:crosses val="autoZero"/>
        <c:auto val="1"/>
        <c:lblAlgn val="ctr"/>
        <c:lblOffset val="100"/>
        <c:noMultiLvlLbl val="0"/>
      </c:catAx>
      <c:valAx>
        <c:axId val="76136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67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[Case-study1-Assignment-Trucks.xlsx]Category-3!PivotTable33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solidFill>
                  <a:schemeClr val="accent1"/>
                </a:solidFill>
              </a:rPr>
              <a:t>Trips undertaken by drivers</a:t>
            </a:r>
          </a:p>
        </c:rich>
      </c:tx>
      <c:layout>
        <c:manualLayout>
          <c:xMode val="edge"/>
          <c:yMode val="edge"/>
          <c:x val="0.19165266841644796"/>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'Category-3'!$D$21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'Category-3'!$C$22:$C$27</c:f>
              <c:strCache>
                <c:ptCount val="5"/>
                <c:pt idx="0">
                  <c:v>Carl Nowak</c:v>
                </c:pt>
                <c:pt idx="1">
                  <c:v>George Ramsay</c:v>
                </c:pt>
                <c:pt idx="2">
                  <c:v>John May</c:v>
                </c:pt>
                <c:pt idx="3">
                  <c:v>Mertl Pavel</c:v>
                </c:pt>
                <c:pt idx="4">
                  <c:v>Peter White</c:v>
                </c:pt>
              </c:strCache>
            </c:strRef>
          </c:cat>
          <c:val>
            <c:numRef>
              <c:f>'Category-3'!$D$22:$D$27</c:f>
              <c:numCache>
                <c:formatCode>General</c:formatCode>
                <c:ptCount val="5"/>
                <c:pt idx="0">
                  <c:v>5</c:v>
                </c:pt>
                <c:pt idx="1">
                  <c:v>5</c:v>
                </c:pt>
                <c:pt idx="2">
                  <c:v>7</c:v>
                </c:pt>
                <c:pt idx="3">
                  <c:v>1</c:v>
                </c:pt>
                <c:pt idx="4">
                  <c:v>6</c:v>
                </c:pt>
              </c:numCache>
            </c:numRef>
          </c:val>
          <c:extLst>
            <c:ext xmlns:c16="http://schemas.microsoft.com/office/drawing/2014/chart" uri="{C3380CC4-5D6E-409C-BE32-E72D297353CC}">
              <c16:uniqueId val="{00000000-2A90-4B39-85EE-82E1AE967282}"/>
            </c:ext>
          </c:extLst>
        </c:ser>
        <c:dLbls>
          <c:dLblPos val="outEnd"/>
          <c:showLegendKey val="0"/>
          <c:showVal val="1"/>
          <c:showCatName val="0"/>
          <c:showSerName val="0"/>
          <c:showPercent val="0"/>
          <c:showBubbleSize val="0"/>
        </c:dLbls>
        <c:gapWidth val="267"/>
        <c:overlap val="-43"/>
        <c:axId val="554144160"/>
        <c:axId val="554146456"/>
      </c:barChart>
      <c:catAx>
        <c:axId val="5541441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54146456"/>
        <c:crosses val="autoZero"/>
        <c:auto val="1"/>
        <c:lblAlgn val="ctr"/>
        <c:lblOffset val="100"/>
        <c:noMultiLvlLbl val="0"/>
      </c:catAx>
      <c:valAx>
        <c:axId val="5541464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541441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[Case-study1-Assignment-Trucks.xlsx]Category-3!PivotTable32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Times New Roman" panose="02020603050405020304" pitchFamily="18" charset="0"/>
                <a:cs typeface="Times New Roman" panose="02020603050405020304" pitchFamily="18" charset="0"/>
              </a:rPr>
              <a:t>Journey of all drivers with all transport</a:t>
            </a:r>
            <a:r>
              <a:rPr lang="en-IN" baseline="0">
                <a:latin typeface="Times New Roman" panose="02020603050405020304" pitchFamily="18" charset="0"/>
                <a:cs typeface="Times New Roman" panose="02020603050405020304" pitchFamily="18" charset="0"/>
              </a:rPr>
              <a:t> modes</a:t>
            </a:r>
            <a:endParaRPr lang="en-IN">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'Category-3'!$G$21:$G$22</c:f>
              <c:strCache>
                <c:ptCount val="1"/>
                <c:pt idx="0">
                  <c:v>truck 1</c:v>
                </c:pt>
              </c:strCache>
            </c:strRef>
          </c:tx>
          <c:spPr>
            <a:solidFill>
              <a:schemeClr val="accent2"/>
            </a:solidFill>
            <a:ln>
              <a:noFill/>
            </a:ln>
            <a:effectLst/>
          </c:spPr>
          <c:invertIfNegative val="0"/>
          <c:cat>
            <c:strRef>
              <c:f>'Category-3'!$F$23:$F$28</c:f>
              <c:strCache>
                <c:ptCount val="5"/>
                <c:pt idx="0">
                  <c:v>Carl Nowak</c:v>
                </c:pt>
                <c:pt idx="1">
                  <c:v>George Ramsay</c:v>
                </c:pt>
                <c:pt idx="2">
                  <c:v>John May</c:v>
                </c:pt>
                <c:pt idx="3">
                  <c:v>Mertl Pavel</c:v>
                </c:pt>
                <c:pt idx="4">
                  <c:v>Peter White</c:v>
                </c:pt>
              </c:strCache>
            </c:strRef>
          </c:cat>
          <c:val>
            <c:numRef>
              <c:f>'Category-3'!$G$23:$G$28</c:f>
              <c:numCache>
                <c:formatCode>General</c:formatCode>
                <c:ptCount val="5"/>
                <c:pt idx="0">
                  <c:v>2</c:v>
                </c:pt>
                <c:pt idx="2">
                  <c:v>1</c:v>
                </c:pt>
                <c:pt idx="4">
                  <c:v>2</c:v>
                </c:pt>
              </c:numCache>
            </c:numRef>
          </c:val>
          <c:extLst>
            <c:ext xmlns:c16="http://schemas.microsoft.com/office/drawing/2014/chart" uri="{C3380CC4-5D6E-409C-BE32-E72D297353CC}">
              <c16:uniqueId val="{00000000-217E-40D4-8F01-9E32DED965A2}"/>
            </c:ext>
          </c:extLst>
        </c:ser>
        <c:ser>
          <c:idx val="1"/>
          <c:order val="1"/>
          <c:tx>
            <c:strRef>
              <c:f>'Category-3'!$H$21:$H$22</c:f>
              <c:strCache>
                <c:ptCount val="1"/>
                <c:pt idx="0">
                  <c:v>truck 2</c:v>
                </c:pt>
              </c:strCache>
            </c:strRef>
          </c:tx>
          <c:spPr>
            <a:solidFill>
              <a:schemeClr val="accent3"/>
            </a:solidFill>
            <a:ln>
              <a:noFill/>
            </a:ln>
            <a:effectLst/>
          </c:spPr>
          <c:invertIfNegative val="0"/>
          <c:cat>
            <c:strRef>
              <c:f>'Category-3'!$F$23:$F$28</c:f>
              <c:strCache>
                <c:ptCount val="5"/>
                <c:pt idx="0">
                  <c:v>Carl Nowak</c:v>
                </c:pt>
                <c:pt idx="1">
                  <c:v>George Ramsay</c:v>
                </c:pt>
                <c:pt idx="2">
                  <c:v>John May</c:v>
                </c:pt>
                <c:pt idx="3">
                  <c:v>Mertl Pavel</c:v>
                </c:pt>
                <c:pt idx="4">
                  <c:v>Peter White</c:v>
                </c:pt>
              </c:strCache>
            </c:strRef>
          </c:cat>
          <c:val>
            <c:numRef>
              <c:f>'Category-3'!$H$23:$H$28</c:f>
              <c:numCache>
                <c:formatCode>General</c:formatCode>
                <c:ptCount val="5"/>
                <c:pt idx="1">
                  <c:v>1</c:v>
                </c:pt>
                <c:pt idx="2">
                  <c:v>1</c:v>
                </c:pt>
                <c:pt idx="4">
                  <c:v>1</c:v>
                </c:pt>
              </c:numCache>
            </c:numRef>
          </c:val>
          <c:extLst>
            <c:ext xmlns:c16="http://schemas.microsoft.com/office/drawing/2014/chart" uri="{C3380CC4-5D6E-409C-BE32-E72D297353CC}">
              <c16:uniqueId val="{00000001-217E-40D4-8F01-9E32DED965A2}"/>
            </c:ext>
          </c:extLst>
        </c:ser>
        <c:ser>
          <c:idx val="2"/>
          <c:order val="2"/>
          <c:tx>
            <c:strRef>
              <c:f>'Category-3'!$I$21:$I$22</c:f>
              <c:strCache>
                <c:ptCount val="1"/>
                <c:pt idx="0">
                  <c:v>truck 3</c:v>
                </c:pt>
              </c:strCache>
            </c:strRef>
          </c:tx>
          <c:spPr>
            <a:solidFill>
              <a:schemeClr val="accent4"/>
            </a:solidFill>
            <a:ln>
              <a:noFill/>
            </a:ln>
            <a:effectLst/>
          </c:spPr>
          <c:invertIfNegative val="0"/>
          <c:cat>
            <c:strRef>
              <c:f>'Category-3'!$F$23:$F$28</c:f>
              <c:strCache>
                <c:ptCount val="5"/>
                <c:pt idx="0">
                  <c:v>Carl Nowak</c:v>
                </c:pt>
                <c:pt idx="1">
                  <c:v>George Ramsay</c:v>
                </c:pt>
                <c:pt idx="2">
                  <c:v>John May</c:v>
                </c:pt>
                <c:pt idx="3">
                  <c:v>Mertl Pavel</c:v>
                </c:pt>
                <c:pt idx="4">
                  <c:v>Peter White</c:v>
                </c:pt>
              </c:strCache>
            </c:strRef>
          </c:cat>
          <c:val>
            <c:numRef>
              <c:f>'Category-3'!$I$23:$I$28</c:f>
              <c:numCache>
                <c:formatCode>General</c:formatCode>
                <c:ptCount val="5"/>
                <c:pt idx="0">
                  <c:v>2</c:v>
                </c:pt>
                <c:pt idx="1">
                  <c:v>4</c:v>
                </c:pt>
                <c:pt idx="3">
                  <c:v>1</c:v>
                </c:pt>
                <c:pt idx="4">
                  <c:v>1</c:v>
                </c:pt>
              </c:numCache>
            </c:numRef>
          </c:val>
          <c:extLst>
            <c:ext xmlns:c16="http://schemas.microsoft.com/office/drawing/2014/chart" uri="{C3380CC4-5D6E-409C-BE32-E72D297353CC}">
              <c16:uniqueId val="{00000002-217E-40D4-8F01-9E32DED965A2}"/>
            </c:ext>
          </c:extLst>
        </c:ser>
        <c:ser>
          <c:idx val="3"/>
          <c:order val="3"/>
          <c:tx>
            <c:strRef>
              <c:f>'Category-3'!$J$21:$J$22</c:f>
              <c:strCache>
                <c:ptCount val="1"/>
                <c:pt idx="0">
                  <c:v>truck 4</c:v>
                </c:pt>
              </c:strCache>
            </c:strRef>
          </c:tx>
          <c:spPr>
            <a:solidFill>
              <a:schemeClr val="accent5"/>
            </a:solidFill>
            <a:ln>
              <a:noFill/>
            </a:ln>
            <a:effectLst/>
          </c:spPr>
          <c:invertIfNegative val="0"/>
          <c:cat>
            <c:strRef>
              <c:f>'Category-3'!$F$23:$F$28</c:f>
              <c:strCache>
                <c:ptCount val="5"/>
                <c:pt idx="0">
                  <c:v>Carl Nowak</c:v>
                </c:pt>
                <c:pt idx="1">
                  <c:v>George Ramsay</c:v>
                </c:pt>
                <c:pt idx="2">
                  <c:v>John May</c:v>
                </c:pt>
                <c:pt idx="3">
                  <c:v>Mertl Pavel</c:v>
                </c:pt>
                <c:pt idx="4">
                  <c:v>Peter White</c:v>
                </c:pt>
              </c:strCache>
            </c:strRef>
          </c:cat>
          <c:val>
            <c:numRef>
              <c:f>'Category-3'!$J$23:$J$28</c:f>
              <c:numCache>
                <c:formatCode>General</c:formatCode>
                <c:ptCount val="5"/>
                <c:pt idx="0">
                  <c:v>1</c:v>
                </c:pt>
                <c:pt idx="2">
                  <c:v>4</c:v>
                </c:pt>
                <c:pt idx="4">
                  <c:v>1</c:v>
                </c:pt>
              </c:numCache>
            </c:numRef>
          </c:val>
          <c:extLst>
            <c:ext xmlns:c16="http://schemas.microsoft.com/office/drawing/2014/chart" uri="{C3380CC4-5D6E-409C-BE32-E72D297353CC}">
              <c16:uniqueId val="{00000003-217E-40D4-8F01-9E32DED965A2}"/>
            </c:ext>
          </c:extLst>
        </c:ser>
        <c:dLbls>
          <c:showLegendKey val="0"/>
          <c:showVal val="0"/>
          <c:showCatName val="0"/>
          <c:showSerName val="0"/>
          <c:showPercent val="0"/>
          <c:showBubbleSize val="0"/>
        </c:dLbls>
        <c:gapWidth val="219"/>
        <c:overlap val="-27"/>
        <c:axId val="767426872"/>
        <c:axId val="767429168"/>
      </c:barChart>
      <c:catAx>
        <c:axId val="76742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29168"/>
        <c:crosses val="autoZero"/>
        <c:auto val="1"/>
        <c:lblAlgn val="ctr"/>
        <c:lblOffset val="100"/>
        <c:noMultiLvlLbl val="0"/>
      </c:catAx>
      <c:valAx>
        <c:axId val="76742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26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[Case-study1-Assignment-Trucks.xlsx]Category-3!PivotTable34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 against mode</a:t>
            </a:r>
            <a:r>
              <a:rPr lang="en-US" baseline="0"/>
              <a:t> of Transport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5"/>
          </a:solidFill>
          <a:ln w="19050">
            <a:solidFill>
              <a:schemeClr val="lt1"/>
            </a:solidFill>
          </a:ln>
          <a:effectLst/>
        </c:spPr>
      </c:pivotFmt>
    </c:pivotFmts>
    <c:plotArea>
      <c:layout/>
      <c:pieChart>
        <c:varyColors val="1"/>
        <c:ser>
          <c:idx val="0"/>
          <c:order val="0"/>
          <c:tx>
            <c:strRef>
              <c:f>'Category-3'!$D$31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0E-4568-825D-99301F9279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0E-4568-825D-99301F9279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0E-4568-825D-99301F9279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0E-4568-825D-99301F9279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0E-4568-825D-99301F9279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'Category-3'!$C$32:$C$37</c:f>
              <c:strCache>
                <c:ptCount val="5"/>
                <c:pt idx="0">
                  <c:v>airplane</c:v>
                </c:pt>
                <c:pt idx="1">
                  <c:v>truck 1</c:v>
                </c:pt>
                <c:pt idx="2">
                  <c:v>truck 2</c:v>
                </c:pt>
                <c:pt idx="3">
                  <c:v>truck 3</c:v>
                </c:pt>
                <c:pt idx="4">
                  <c:v>truck 4</c:v>
                </c:pt>
              </c:strCache>
            </c:strRef>
          </c:cat>
          <c:val>
            <c:numRef>
              <c:f>'Category-3'!$D$32:$D$37</c:f>
              <c:numCache>
                <c:formatCode>General</c:formatCode>
                <c:ptCount val="5"/>
                <c:pt idx="0">
                  <c:v>40</c:v>
                </c:pt>
                <c:pt idx="1">
                  <c:v>118</c:v>
                </c:pt>
                <c:pt idx="2">
                  <c:v>55</c:v>
                </c:pt>
                <c:pt idx="3">
                  <c:v>182</c:v>
                </c:pt>
                <c:pt idx="4">
                  <c:v>156</c:v>
                </c:pt>
              </c:numCache>
            </c:numRef>
          </c:val>
          <c:extLst>
            <c:ext xmlns:c16="http://schemas.microsoft.com/office/drawing/2014/chart" uri="{C3380CC4-5D6E-409C-BE32-E72D297353CC}">
              <c16:uniqueId val="{0000000A-350E-4568-825D-99301F9279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[Case-study1-Assignment-Trucks.xlsx]Category-4!PivotTable25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microwaves transported to - 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'Category-4'!$C$3:$C$4</c:f>
              <c:strCache>
                <c:ptCount val="1"/>
                <c:pt idx="0">
                  <c:v>NY</c:v>
                </c:pt>
              </c:strCache>
            </c:strRef>
          </c:tx>
          <c:spPr>
            <a:solidFill>
              <a:schemeClr val="accent2"/>
            </a:solidFill>
            <a:ln>
              <a:noFill/>
            </a:ln>
            <a:effectLst/>
          </c:spPr>
          <c:invertIfNegative val="0"/>
          <c:cat>
            <c:strRef>
              <c:f>'Category-4'!$B$5:$B$6</c:f>
              <c:strCache>
                <c:ptCount val="1"/>
                <c:pt idx="0">
                  <c:v>microwave</c:v>
                </c:pt>
              </c:strCache>
            </c:strRef>
          </c:cat>
          <c:val>
            <c:numRef>
              <c:f>'Category-4'!$C$5:$C$6</c:f>
              <c:numCache>
                <c:formatCode>General</c:formatCode>
                <c:ptCount val="1"/>
                <c:pt idx="0">
                  <c:v>25</c:v>
                </c:pt>
              </c:numCache>
            </c:numRef>
          </c:val>
          <c:extLst>
            <c:ext xmlns:c16="http://schemas.microsoft.com/office/drawing/2014/chart" uri="{C3380CC4-5D6E-409C-BE32-E72D297353CC}">
              <c16:uniqueId val="{00000000-B1A5-4C3D-85F9-6B19D7517DF3}"/>
            </c:ext>
          </c:extLst>
        </c:ser>
        <c:dLbls>
          <c:showLegendKey val="0"/>
          <c:showVal val="0"/>
          <c:showCatName val="0"/>
          <c:showSerName val="0"/>
          <c:showPercent val="0"/>
          <c:showBubbleSize val="0"/>
        </c:dLbls>
        <c:gapWidth val="219"/>
        <c:overlap val="-27"/>
        <c:axId val="672142968"/>
        <c:axId val="672151496"/>
      </c:barChart>
      <c:catAx>
        <c:axId val="67214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51496"/>
        <c:crosses val="autoZero"/>
        <c:auto val="1"/>
        <c:lblAlgn val="ctr"/>
        <c:lblOffset val="100"/>
        <c:noMultiLvlLbl val="0"/>
      </c:catAx>
      <c:valAx>
        <c:axId val="67215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42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[Case-study1-Assignment-Trucks.xlsx]Category-4!PivotTable26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 transported to Pittsburgh by</a:t>
            </a:r>
            <a:r>
              <a:rPr lang="en-US" baseline="0"/>
              <a:t> Truck - 1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barChart>
        <c:barDir val="col"/>
        <c:grouping val="clustered"/>
        <c:varyColors val="0"/>
        <c:ser>
          <c:idx val="0"/>
          <c:order val="0"/>
          <c:tx>
            <c:strRef>
              <c:f>'Category-4'!$F$3:$F$4</c:f>
              <c:strCache>
                <c:ptCount val="1"/>
                <c:pt idx="0">
                  <c:v>Pittsburgh</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DDF3-4F7B-B952-16264D5AC6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'Category-4'!$E$5:$E$6</c:f>
              <c:strCache>
                <c:ptCount val="1"/>
                <c:pt idx="0">
                  <c:v>truck 1</c:v>
                </c:pt>
              </c:strCache>
            </c:strRef>
          </c:cat>
          <c:val>
            <c:numRef>
              <c:f>'Category-4'!$F$5:$F$6</c:f>
              <c:numCache>
                <c:formatCode>General</c:formatCode>
                <c:ptCount val="1"/>
                <c:pt idx="0">
                  <c:v>75</c:v>
                </c:pt>
              </c:numCache>
            </c:numRef>
          </c:val>
          <c:extLst>
            <c:ext xmlns:c16="http://schemas.microsoft.com/office/drawing/2014/chart" uri="{C3380CC4-5D6E-409C-BE32-E72D297353CC}">
              <c16:uniqueId val="{00000002-DDF3-4F7B-B952-16264D5AC699}"/>
            </c:ext>
          </c:extLst>
        </c:ser>
        <c:dLbls>
          <c:showLegendKey val="0"/>
          <c:showVal val="0"/>
          <c:showCatName val="0"/>
          <c:showSerName val="0"/>
          <c:showPercent val="0"/>
          <c:showBubbleSize val="0"/>
        </c:dLbls>
        <c:gapWidth val="100"/>
        <c:axId val="755224680"/>
        <c:axId val="755234848"/>
      </c:barChart>
      <c:catAx>
        <c:axId val="755224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34848"/>
        <c:crosses val="autoZero"/>
        <c:auto val="1"/>
        <c:lblAlgn val="ctr"/>
        <c:lblOffset val="100"/>
        <c:noMultiLvlLbl val="0"/>
      </c:catAx>
      <c:valAx>
        <c:axId val="75523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24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[Case-study1-Assignment-Trucks.xlsx]Category-4!PivotTable5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items transported to </a:t>
            </a:r>
          </a:p>
          <a:p>
            <a:pPr>
              <a:defRPr sz="1400" b="0" i="0" u="none" strike="noStrike" kern="1200" spc="0" baseline="0">
                <a:solidFill>
                  <a:schemeClr val="tx1">
                    <a:lumMod val="65000"/>
                    <a:lumOff val="35000"/>
                  </a:schemeClr>
                </a:solidFill>
                <a:latin typeface="+mn-lt"/>
                <a:ea typeface="+mn-ea"/>
                <a:cs typeface="+mn-cs"/>
              </a:defRPr>
            </a:pPr>
            <a:r>
              <a:rPr lang="en-US" baseline="0"/>
              <a:t>Philadelphia, NY &amp; Baltimore</a:t>
            </a:r>
            <a:endParaRPr lang="en-US"/>
          </a:p>
        </c:rich>
      </c:tx>
      <c:layout>
        <c:manualLayout>
          <c:xMode val="edge"/>
          <c:yMode val="edge"/>
          <c:x val="0.225055555555555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'Category-4'!$C$10</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40BA-4A51-A074-2D4184054827}"/>
              </c:ext>
            </c:extLst>
          </c:dPt>
          <c:dPt>
            <c:idx val="1"/>
            <c:invertIfNegative val="0"/>
            <c:bubble3D val="0"/>
            <c:extLst>
              <c:ext xmlns:c16="http://schemas.microsoft.com/office/drawing/2014/chart" uri="{C3380CC4-5D6E-409C-BE32-E72D297353CC}">
                <c16:uniqueId val="{00000001-40BA-4A51-A074-2D41840548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'Category-4'!$B$11:$B$14</c:f>
              <c:strCache>
                <c:ptCount val="3"/>
                <c:pt idx="0">
                  <c:v>Baltimore</c:v>
                </c:pt>
                <c:pt idx="1">
                  <c:v>NY</c:v>
                </c:pt>
                <c:pt idx="2">
                  <c:v>Philadelphia</c:v>
                </c:pt>
              </c:strCache>
            </c:strRef>
          </c:cat>
          <c:val>
            <c:numRef>
              <c:f>'Category-4'!$C$11:$C$14</c:f>
              <c:numCache>
                <c:formatCode>General</c:formatCode>
                <c:ptCount val="3"/>
                <c:pt idx="0">
                  <c:v>115</c:v>
                </c:pt>
                <c:pt idx="1">
                  <c:v>131</c:v>
                </c:pt>
                <c:pt idx="2">
                  <c:v>140</c:v>
                </c:pt>
              </c:numCache>
            </c:numRef>
          </c:val>
          <c:extLst>
            <c:ext xmlns:c16="http://schemas.microsoft.com/office/drawing/2014/chart" uri="{C3380CC4-5D6E-409C-BE32-E72D297353CC}">
              <c16:uniqueId val="{00000002-40BA-4A51-A074-2D4184054827}"/>
            </c:ext>
          </c:extLst>
        </c:ser>
        <c:dLbls>
          <c:dLblPos val="outEnd"/>
          <c:showLegendKey val="0"/>
          <c:showVal val="1"/>
          <c:showCatName val="0"/>
          <c:showSerName val="0"/>
          <c:showPercent val="0"/>
          <c:showBubbleSize val="0"/>
        </c:dLbls>
        <c:gapWidth val="182"/>
        <c:axId val="666805936"/>
        <c:axId val="666807576"/>
      </c:barChart>
      <c:catAx>
        <c:axId val="66680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07576"/>
        <c:crosses val="autoZero"/>
        <c:auto val="1"/>
        <c:lblAlgn val="ctr"/>
        <c:lblOffset val="100"/>
        <c:noMultiLvlLbl val="0"/>
      </c:catAx>
      <c:valAx>
        <c:axId val="666807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0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[Case-study1-Assignment-Trucks.xlsx]Category-4!PivotTable7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accent2">
                    <a:lumMod val="75000"/>
                  </a:schemeClr>
                </a:solidFill>
              </a:rPr>
              <a:t>Items Shipped</a:t>
            </a:r>
            <a:r>
              <a:rPr lang="en-IN" b="1" u="sng" baseline="0">
                <a:solidFill>
                  <a:schemeClr val="accent2">
                    <a:lumMod val="75000"/>
                  </a:schemeClr>
                </a:solidFill>
              </a:rPr>
              <a:t>  to NY, Philadelphia, Pittsburgh  and Boston</a:t>
            </a:r>
            <a:endParaRPr lang="en-IN" b="1" u="sng">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'Category-4'!$C$21:$C$22</c:f>
              <c:strCache>
                <c:ptCount val="1"/>
                <c:pt idx="0">
                  <c:v>microwave</c:v>
                </c:pt>
              </c:strCache>
            </c:strRef>
          </c:tx>
          <c:spPr>
            <a:solidFill>
              <a:schemeClr val="accent6"/>
            </a:solidFill>
            <a:ln>
              <a:noFill/>
            </a:ln>
            <a:effectLst/>
          </c:spPr>
          <c:invertIfNegative val="0"/>
          <c:cat>
            <c:strRef>
              <c:f>'Category-4'!$B$23:$B$28</c:f>
              <c:strCache>
                <c:ptCount val="5"/>
                <c:pt idx="0">
                  <c:v>Baltimore</c:v>
                </c:pt>
                <c:pt idx="1">
                  <c:v>Boston</c:v>
                </c:pt>
                <c:pt idx="2">
                  <c:v>NY</c:v>
                </c:pt>
                <c:pt idx="3">
                  <c:v>Philadelphia</c:v>
                </c:pt>
                <c:pt idx="4">
                  <c:v>Pittsburgh</c:v>
                </c:pt>
              </c:strCache>
            </c:strRef>
          </c:cat>
          <c:val>
            <c:numRef>
              <c:f>'Category-4'!$C$23:$C$28</c:f>
              <c:numCache>
                <c:formatCode>General</c:formatCode>
                <c:ptCount val="5"/>
                <c:pt idx="1">
                  <c:v>40</c:v>
                </c:pt>
                <c:pt idx="2">
                  <c:v>25</c:v>
                </c:pt>
                <c:pt idx="3">
                  <c:v>25</c:v>
                </c:pt>
                <c:pt idx="4">
                  <c:v>30</c:v>
                </c:pt>
              </c:numCache>
            </c:numRef>
          </c:val>
          <c:extLst>
            <c:ext xmlns:c16="http://schemas.microsoft.com/office/drawing/2014/chart" uri="{C3380CC4-5D6E-409C-BE32-E72D297353CC}">
              <c16:uniqueId val="{00000000-8D13-4CF4-B48E-D1B935563383}"/>
            </c:ext>
          </c:extLst>
        </c:ser>
        <c:ser>
          <c:idx val="1"/>
          <c:order val="1"/>
          <c:tx>
            <c:strRef>
              <c:f>'Category-4'!$D$21:$D$22</c:f>
              <c:strCache>
                <c:ptCount val="1"/>
                <c:pt idx="0">
                  <c:v>refrigerator</c:v>
                </c:pt>
              </c:strCache>
            </c:strRef>
          </c:tx>
          <c:spPr>
            <a:solidFill>
              <a:schemeClr val="accent5"/>
            </a:solidFill>
            <a:ln>
              <a:noFill/>
            </a:ln>
            <a:effectLst/>
          </c:spPr>
          <c:invertIfNegative val="0"/>
          <c:cat>
            <c:strRef>
              <c:f>'Category-4'!$B$23:$B$28</c:f>
              <c:strCache>
                <c:ptCount val="5"/>
                <c:pt idx="0">
                  <c:v>Baltimore</c:v>
                </c:pt>
                <c:pt idx="1">
                  <c:v>Boston</c:v>
                </c:pt>
                <c:pt idx="2">
                  <c:v>NY</c:v>
                </c:pt>
                <c:pt idx="3">
                  <c:v>Philadelphia</c:v>
                </c:pt>
                <c:pt idx="4">
                  <c:v>Pittsburgh</c:v>
                </c:pt>
              </c:strCache>
            </c:strRef>
          </c:cat>
          <c:val>
            <c:numRef>
              <c:f>'Category-4'!$D$23:$D$28</c:f>
              <c:numCache>
                <c:formatCode>General</c:formatCode>
                <c:ptCount val="5"/>
                <c:pt idx="0">
                  <c:v>25</c:v>
                </c:pt>
                <c:pt idx="1">
                  <c:v>25</c:v>
                </c:pt>
                <c:pt idx="2">
                  <c:v>15</c:v>
                </c:pt>
                <c:pt idx="3">
                  <c:v>40</c:v>
                </c:pt>
              </c:numCache>
            </c:numRef>
          </c:val>
          <c:extLst>
            <c:ext xmlns:c16="http://schemas.microsoft.com/office/drawing/2014/chart" uri="{C3380CC4-5D6E-409C-BE32-E72D297353CC}">
              <c16:uniqueId val="{00000001-8D13-4CF4-B48E-D1B935563383}"/>
            </c:ext>
          </c:extLst>
        </c:ser>
        <c:ser>
          <c:idx val="2"/>
          <c:order val="2"/>
          <c:tx>
            <c:strRef>
              <c:f>'Category-4'!$E$21:$E$22</c:f>
              <c:strCache>
                <c:ptCount val="1"/>
                <c:pt idx="0">
                  <c:v>TV</c:v>
                </c:pt>
              </c:strCache>
            </c:strRef>
          </c:tx>
          <c:spPr>
            <a:solidFill>
              <a:schemeClr val="accent4"/>
            </a:solidFill>
            <a:ln>
              <a:noFill/>
            </a:ln>
            <a:effectLst/>
          </c:spPr>
          <c:invertIfNegative val="0"/>
          <c:cat>
            <c:strRef>
              <c:f>'Category-4'!$B$23:$B$28</c:f>
              <c:strCache>
                <c:ptCount val="5"/>
                <c:pt idx="0">
                  <c:v>Baltimore</c:v>
                </c:pt>
                <c:pt idx="1">
                  <c:v>Boston</c:v>
                </c:pt>
                <c:pt idx="2">
                  <c:v>NY</c:v>
                </c:pt>
                <c:pt idx="3">
                  <c:v>Philadelphia</c:v>
                </c:pt>
                <c:pt idx="4">
                  <c:v>Pittsburgh</c:v>
                </c:pt>
              </c:strCache>
            </c:strRef>
          </c:cat>
          <c:val>
            <c:numRef>
              <c:f>'Category-4'!$E$23:$E$28</c:f>
              <c:numCache>
                <c:formatCode>General</c:formatCode>
                <c:ptCount val="5"/>
                <c:pt idx="1">
                  <c:v>25</c:v>
                </c:pt>
                <c:pt idx="2">
                  <c:v>32</c:v>
                </c:pt>
                <c:pt idx="3">
                  <c:v>60</c:v>
                </c:pt>
                <c:pt idx="4">
                  <c:v>45</c:v>
                </c:pt>
              </c:numCache>
            </c:numRef>
          </c:val>
          <c:extLst>
            <c:ext xmlns:c16="http://schemas.microsoft.com/office/drawing/2014/chart" uri="{C3380CC4-5D6E-409C-BE32-E72D297353CC}">
              <c16:uniqueId val="{00000002-8D13-4CF4-B48E-D1B935563383}"/>
            </c:ext>
          </c:extLst>
        </c:ser>
        <c:ser>
          <c:idx val="3"/>
          <c:order val="3"/>
          <c:tx>
            <c:strRef>
              <c:f>'Category-4'!$F$21:$F$22</c:f>
              <c:strCache>
                <c:ptCount val="1"/>
                <c:pt idx="0">
                  <c:v>washing machine</c:v>
                </c:pt>
              </c:strCache>
            </c:strRef>
          </c:tx>
          <c:spPr>
            <a:solidFill>
              <a:schemeClr val="accent6">
                <a:lumMod val="60000"/>
              </a:schemeClr>
            </a:solidFill>
            <a:ln>
              <a:noFill/>
            </a:ln>
            <a:effectLst/>
          </c:spPr>
          <c:invertIfNegative val="0"/>
          <c:cat>
            <c:strRef>
              <c:f>'Category-4'!$B$23:$B$28</c:f>
              <c:strCache>
                <c:ptCount val="5"/>
                <c:pt idx="0">
                  <c:v>Baltimore</c:v>
                </c:pt>
                <c:pt idx="1">
                  <c:v>Boston</c:v>
                </c:pt>
                <c:pt idx="2">
                  <c:v>NY</c:v>
                </c:pt>
                <c:pt idx="3">
                  <c:v>Philadelphia</c:v>
                </c:pt>
                <c:pt idx="4">
                  <c:v>Pittsburgh</c:v>
                </c:pt>
              </c:strCache>
            </c:strRef>
          </c:cat>
          <c:val>
            <c:numRef>
              <c:f>'Category-4'!$F$23:$F$28</c:f>
              <c:numCache>
                <c:formatCode>General</c:formatCode>
                <c:ptCount val="5"/>
                <c:pt idx="0">
                  <c:v>90</c:v>
                </c:pt>
                <c:pt idx="2">
                  <c:v>59</c:v>
                </c:pt>
                <c:pt idx="3">
                  <c:v>15</c:v>
                </c:pt>
              </c:numCache>
            </c:numRef>
          </c:val>
          <c:extLst>
            <c:ext xmlns:c16="http://schemas.microsoft.com/office/drawing/2014/chart" uri="{C3380CC4-5D6E-409C-BE32-E72D297353CC}">
              <c16:uniqueId val="{00000003-8D13-4CF4-B48E-D1B935563383}"/>
            </c:ext>
          </c:extLst>
        </c:ser>
        <c:dLbls>
          <c:showLegendKey val="0"/>
          <c:showVal val="0"/>
          <c:showCatName val="0"/>
          <c:showSerName val="0"/>
          <c:showPercent val="0"/>
          <c:showBubbleSize val="0"/>
        </c:dLbls>
        <c:gapWidth val="219"/>
        <c:axId val="666791832"/>
        <c:axId val="666794128"/>
      </c:barChart>
      <c:catAx>
        <c:axId val="666791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794128"/>
        <c:crosses val="autoZero"/>
        <c:auto val="1"/>
        <c:lblAlgn val="ctr"/>
        <c:lblOffset val="100"/>
        <c:noMultiLvlLbl val="0"/>
      </c:catAx>
      <c:valAx>
        <c:axId val="66679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791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State that</a:t>
            </a:r>
            <a:r>
              <a:rPr lang="en-IN" baseline="0"/>
              <a:t> received </a:t>
            </a:r>
            <a:r>
              <a:rPr lang="en-IN"/>
              <a:t>Maximum Transportation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
        <c:idx val="11"/>
        <c:spPr>
          <a:solidFill>
            <a:schemeClr val="accent5"/>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3"/>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5"/>
          </a:solidFill>
          <a:ln>
            <a:noFill/>
          </a:ln>
          <a:effectLst>
            <a:outerShdw blurRad="254000" sx="102000" sy="102000" algn="ctr" rotWithShape="0">
              <a:prstClr val="black">
                <a:alpha val="20000"/>
              </a:prstClr>
            </a:outerShdw>
          </a:effectLst>
        </c:spPr>
      </c:pivotFmt>
    </c:pivotFmts>
    <c:plotArea>
      <c:layout/>
      <c:barChart>
        <c:barDir val="col"/>
        <c:grouping val="clustered"/>
        <c:varyColors val="0"/>
        <c:ser>
          <c:idx val="0"/>
          <c:order val="0"/>
          <c:tx>
            <c:v>Total</c:v>
          </c:tx>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extLst>
              <c:ext xmlns:c16="http://schemas.microsoft.com/office/drawing/2014/chart" uri="{C3380CC4-5D6E-409C-BE32-E72D297353CC}">
                <c16:uniqueId val="{00000000-E2CB-481A-82DF-AF22A9DA3256}"/>
              </c:ext>
            </c:extLst>
          </c:dPt>
          <c:dPt>
            <c:idx val="1"/>
            <c:invertIfNegative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2CB-481A-82DF-AF22A9DA3256}"/>
              </c:ext>
            </c:extLst>
          </c:dPt>
          <c:dPt>
            <c:idx val="2"/>
            <c:invertIfNegative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2CB-481A-82DF-AF22A9DA3256}"/>
              </c:ext>
            </c:extLst>
          </c:dPt>
          <c:dPt>
            <c:idx val="3"/>
            <c:invertIfNegative val="0"/>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E2CB-481A-82DF-AF22A9DA3256}"/>
              </c:ext>
            </c:extLst>
          </c:dPt>
          <c:dPt>
            <c:idx val="4"/>
            <c:invertIfNegative val="0"/>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E2CB-481A-82DF-AF22A9DA3256}"/>
              </c:ext>
            </c:extLst>
          </c:dPt>
          <c:trendline>
            <c:spPr>
              <a:ln w="19050" cap="rnd">
                <a:solidFill>
                  <a:schemeClr val="accent1"/>
                </a:solidFill>
              </a:ln>
              <a:effectLst/>
            </c:spPr>
            <c:trendlineType val="linear"/>
            <c:dispRSqr val="0"/>
            <c:dispEq val="0"/>
          </c:trendline>
          <c:cat>
            <c:strLit>
              <c:ptCount val="5"/>
              <c:pt idx="0">
                <c:v>Baltimore</c:v>
              </c:pt>
              <c:pt idx="1">
                <c:v>Boston</c:v>
              </c:pt>
              <c:pt idx="2">
                <c:v>NY</c:v>
              </c:pt>
              <c:pt idx="3">
                <c:v>Philadelphia</c:v>
              </c:pt>
              <c:pt idx="4">
                <c:v>Pittsburgh</c:v>
              </c:pt>
            </c:strLit>
          </c:cat>
          <c:val>
            <c:numLit>
              <c:formatCode>General</c:formatCode>
              <c:ptCount val="5"/>
              <c:pt idx="0">
                <c:v>5</c:v>
              </c:pt>
              <c:pt idx="1">
                <c:v>4</c:v>
              </c:pt>
              <c:pt idx="2">
                <c:v>6</c:v>
              </c:pt>
              <c:pt idx="3">
                <c:v>6</c:v>
              </c:pt>
              <c:pt idx="4">
                <c:v>3</c:v>
              </c:pt>
            </c:numLit>
          </c:val>
          <c:extLst>
            <c:ext xmlns:c16="http://schemas.microsoft.com/office/drawing/2014/chart" uri="{C3380CC4-5D6E-409C-BE32-E72D297353CC}">
              <c16:uniqueId val="{0000000A-E2CB-481A-82DF-AF22A9DA3256}"/>
            </c:ext>
          </c:extLst>
        </c:ser>
        <c:dLbls>
          <c:showLegendKey val="0"/>
          <c:showVal val="0"/>
          <c:showCatName val="0"/>
          <c:showSerName val="0"/>
          <c:showPercent val="0"/>
          <c:showBubbleSize val="0"/>
        </c:dLbls>
        <c:gapWidth val="100"/>
        <c:axId val="555266096"/>
        <c:axId val="555263800"/>
      </c:barChart>
      <c:catAx>
        <c:axId val="55526609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5263800"/>
        <c:crosses val="autoZero"/>
        <c:auto val="1"/>
        <c:lblAlgn val="ctr"/>
        <c:lblOffset val="100"/>
        <c:noMultiLvlLbl val="0"/>
      </c:catAx>
      <c:valAx>
        <c:axId val="5552638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526609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orders from Boston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pieChart>
        <c:varyColors val="1"/>
        <c:ser>
          <c:idx val="0"/>
          <c:order val="0"/>
          <c:tx>
            <c:strRef>
              <c:f>'Category-1'!$C$4:$C$5</c:f>
              <c:strCache>
                <c:ptCount val="1"/>
                <c:pt idx="0">
                  <c:v>Boston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17-4B1D-BBA4-FA4079A2B6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17-4B1D-BBA4-FA4079A2B6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17-4B1D-BBA4-FA4079A2B62A}"/>
              </c:ext>
            </c:extLst>
          </c:dPt>
          <c:cat>
            <c:strRef>
              <c:f>'Category-1'!$B$6:$B$9</c:f>
              <c:strCache>
                <c:ptCount val="3"/>
                <c:pt idx="0">
                  <c:v>microwave</c:v>
                </c:pt>
                <c:pt idx="1">
                  <c:v>refrigerator</c:v>
                </c:pt>
                <c:pt idx="2">
                  <c:v>TV</c:v>
                </c:pt>
              </c:strCache>
            </c:strRef>
          </c:cat>
          <c:val>
            <c:numRef>
              <c:f>'Category-1'!$C$6:$C$9</c:f>
              <c:numCache>
                <c:formatCode>General</c:formatCode>
                <c:ptCount val="3"/>
                <c:pt idx="0">
                  <c:v>2</c:v>
                </c:pt>
                <c:pt idx="1">
                  <c:v>1</c:v>
                </c:pt>
                <c:pt idx="2">
                  <c:v>1</c:v>
                </c:pt>
              </c:numCache>
            </c:numRef>
          </c:val>
          <c:extLst>
            <c:ext xmlns:c16="http://schemas.microsoft.com/office/drawing/2014/chart" uri="{C3380CC4-5D6E-409C-BE32-E72D297353CC}">
              <c16:uniqueId val="{00000006-9F17-4B1D-BBA4-FA4079A2B6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Journeys covered by Truck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'Category-1'!$J$4:$J$5</c:f>
              <c:strCache>
                <c:ptCount val="1"/>
                <c:pt idx="0">
                  <c:v>truck 3</c:v>
                </c:pt>
              </c:strCache>
            </c:strRef>
          </c:tx>
          <c:spPr>
            <a:solidFill>
              <a:schemeClr val="accent1"/>
            </a:solidFill>
            <a:ln>
              <a:noFill/>
            </a:ln>
            <a:effectLst/>
          </c:spPr>
          <c:invertIfNegative val="0"/>
          <c:cat>
            <c:strRef>
              <c:f>'Category-1'!$I$6:$I$10</c:f>
              <c:strCache>
                <c:ptCount val="4"/>
                <c:pt idx="0">
                  <c:v>Baltimore</c:v>
                </c:pt>
                <c:pt idx="1">
                  <c:v>Boston</c:v>
                </c:pt>
                <c:pt idx="2">
                  <c:v>NY</c:v>
                </c:pt>
                <c:pt idx="3">
                  <c:v>Philadelphia</c:v>
                </c:pt>
              </c:strCache>
            </c:strRef>
          </c:cat>
          <c:val>
            <c:numRef>
              <c:f>'Category-1'!$J$6:$J$10</c:f>
              <c:numCache>
                <c:formatCode>General</c:formatCode>
                <c:ptCount val="4"/>
                <c:pt idx="0">
                  <c:v>3</c:v>
                </c:pt>
                <c:pt idx="1">
                  <c:v>2</c:v>
                </c:pt>
                <c:pt idx="2">
                  <c:v>1</c:v>
                </c:pt>
                <c:pt idx="3">
                  <c:v>2</c:v>
                </c:pt>
              </c:numCache>
            </c:numRef>
          </c:val>
          <c:extLst>
            <c:ext xmlns:c16="http://schemas.microsoft.com/office/drawing/2014/chart" uri="{C3380CC4-5D6E-409C-BE32-E72D297353CC}">
              <c16:uniqueId val="{00000000-EA8A-4962-826B-72051C4E771E}"/>
            </c:ext>
          </c:extLst>
        </c:ser>
        <c:dLbls>
          <c:showLegendKey val="0"/>
          <c:showVal val="0"/>
          <c:showCatName val="0"/>
          <c:showSerName val="0"/>
          <c:showPercent val="0"/>
          <c:showBubbleSize val="0"/>
        </c:dLbls>
        <c:gapWidth val="219"/>
        <c:overlap val="-27"/>
        <c:axId val="554142848"/>
        <c:axId val="554136944"/>
      </c:barChart>
      <c:catAx>
        <c:axId val="55414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36944"/>
        <c:crosses val="autoZero"/>
        <c:auto val="1"/>
        <c:lblAlgn val="ctr"/>
        <c:lblOffset val="100"/>
        <c:noMultiLvlLbl val="0"/>
      </c:catAx>
      <c:valAx>
        <c:axId val="5541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4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Journeys convered by Drivers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'Category-1'!$M$4</c:f>
              <c:strCache>
                <c:ptCount val="1"/>
                <c:pt idx="0">
                  <c:v>Total</c:v>
                </c:pt>
              </c:strCache>
            </c:strRef>
          </c:tx>
          <c:spPr>
            <a:solidFill>
              <a:schemeClr val="accent1"/>
            </a:solidFill>
            <a:ln>
              <a:noFill/>
            </a:ln>
            <a:effectLst/>
          </c:spPr>
          <c:invertIfNegative val="0"/>
          <c:cat>
            <c:strRef>
              <c:f>'Category-1'!$L$5:$L$10</c:f>
              <c:strCache>
                <c:ptCount val="5"/>
                <c:pt idx="0">
                  <c:v>Carl Nowak</c:v>
                </c:pt>
                <c:pt idx="1">
                  <c:v>George Ramsay</c:v>
                </c:pt>
                <c:pt idx="2">
                  <c:v>John May</c:v>
                </c:pt>
                <c:pt idx="3">
                  <c:v>Mertl Pavel</c:v>
                </c:pt>
                <c:pt idx="4">
                  <c:v>Peter White</c:v>
                </c:pt>
              </c:strCache>
            </c:strRef>
          </c:cat>
          <c:val>
            <c:numRef>
              <c:f>'Category-1'!$M$5:$M$10</c:f>
              <c:numCache>
                <c:formatCode>General</c:formatCode>
                <c:ptCount val="5"/>
                <c:pt idx="0">
                  <c:v>5</c:v>
                </c:pt>
                <c:pt idx="1">
                  <c:v>5</c:v>
                </c:pt>
                <c:pt idx="2">
                  <c:v>7</c:v>
                </c:pt>
                <c:pt idx="3">
                  <c:v>1</c:v>
                </c:pt>
                <c:pt idx="4">
                  <c:v>6</c:v>
                </c:pt>
              </c:numCache>
            </c:numRef>
          </c:val>
          <c:extLst>
            <c:ext xmlns:c16="http://schemas.microsoft.com/office/drawing/2014/chart" uri="{C3380CC4-5D6E-409C-BE32-E72D297353CC}">
              <c16:uniqueId val="{00000000-7E2C-45AB-9023-2CB476831459}"/>
            </c:ext>
          </c:extLst>
        </c:ser>
        <c:dLbls>
          <c:showLegendKey val="0"/>
          <c:showVal val="0"/>
          <c:showCatName val="0"/>
          <c:showSerName val="0"/>
          <c:showPercent val="0"/>
          <c:showBubbleSize val="0"/>
        </c:dLbls>
        <c:gapWidth val="219"/>
        <c:overlap val="-27"/>
        <c:axId val="554355912"/>
        <c:axId val="554354928"/>
      </c:barChart>
      <c:catAx>
        <c:axId val="554355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54928"/>
        <c:crosses val="autoZero"/>
        <c:auto val="1"/>
        <c:lblAlgn val="ctr"/>
        <c:lblOffset val="100"/>
        <c:noMultiLvlLbl val="0"/>
      </c:catAx>
      <c:valAx>
        <c:axId val="55435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55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Total sum of items</a:t>
            </a:r>
            <a:r>
              <a:rPr lang="en-US" baseline="0">
                <a:solidFill>
                  <a:srgbClr val="FF0000"/>
                </a:solidFill>
              </a:rPr>
              <a:t> - Destination wise</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'Category-1'!$G$14</c:f>
              <c:strCache>
                <c:ptCount val="1"/>
                <c:pt idx="0">
                  <c:v>Total</c:v>
                </c:pt>
              </c:strCache>
            </c:strRef>
          </c:tx>
          <c:spPr>
            <a:solidFill>
              <a:schemeClr val="accent1"/>
            </a:solidFill>
            <a:ln>
              <a:noFill/>
            </a:ln>
            <a:effectLst/>
          </c:spPr>
          <c:invertIfNegative val="0"/>
          <c:cat>
            <c:strRef>
              <c:f>'Category-1'!$F$15:$F$20</c:f>
              <c:strCache>
                <c:ptCount val="5"/>
                <c:pt idx="0">
                  <c:v>Baltimore</c:v>
                </c:pt>
                <c:pt idx="1">
                  <c:v>Boston</c:v>
                </c:pt>
                <c:pt idx="2">
                  <c:v>NY</c:v>
                </c:pt>
                <c:pt idx="3">
                  <c:v>Philadelphia</c:v>
                </c:pt>
                <c:pt idx="4">
                  <c:v>Pittsburgh</c:v>
                </c:pt>
              </c:strCache>
            </c:strRef>
          </c:cat>
          <c:val>
            <c:numRef>
              <c:f>'Category-1'!$G$15:$G$20</c:f>
              <c:numCache>
                <c:formatCode>General</c:formatCode>
                <c:ptCount val="5"/>
                <c:pt idx="0">
                  <c:v>115</c:v>
                </c:pt>
                <c:pt idx="1">
                  <c:v>90</c:v>
                </c:pt>
                <c:pt idx="2">
                  <c:v>131</c:v>
                </c:pt>
                <c:pt idx="3">
                  <c:v>140</c:v>
                </c:pt>
                <c:pt idx="4">
                  <c:v>75</c:v>
                </c:pt>
              </c:numCache>
            </c:numRef>
          </c:val>
          <c:extLst>
            <c:ext xmlns:c16="http://schemas.microsoft.com/office/drawing/2014/chart" uri="{C3380CC4-5D6E-409C-BE32-E72D297353CC}">
              <c16:uniqueId val="{00000000-24FF-44CA-A0BC-F94649767789}"/>
            </c:ext>
          </c:extLst>
        </c:ser>
        <c:dLbls>
          <c:showLegendKey val="0"/>
          <c:showVal val="0"/>
          <c:showCatName val="0"/>
          <c:showSerName val="0"/>
          <c:showPercent val="0"/>
          <c:showBubbleSize val="0"/>
        </c:dLbls>
        <c:gapWidth val="219"/>
        <c:overlap val="-27"/>
        <c:axId val="761361136"/>
        <c:axId val="761360808"/>
      </c:barChart>
      <c:catAx>
        <c:axId val="7613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60808"/>
        <c:crosses val="autoZero"/>
        <c:auto val="1"/>
        <c:lblAlgn val="ctr"/>
        <c:lblOffset val="100"/>
        <c:noMultiLvlLbl val="0"/>
      </c:catAx>
      <c:valAx>
        <c:axId val="76136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6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List of all Item transported to respective Destinations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'Category-1'!$C$25:$C$26</c:f>
              <c:strCache>
                <c:ptCount val="1"/>
                <c:pt idx="0">
                  <c:v>microwave</c:v>
                </c:pt>
              </c:strCache>
            </c:strRef>
          </c:tx>
          <c:spPr>
            <a:solidFill>
              <a:schemeClr val="accent1"/>
            </a:solidFill>
            <a:ln>
              <a:noFill/>
            </a:ln>
            <a:effectLst/>
          </c:spPr>
          <c:invertIfNegative val="0"/>
          <c:cat>
            <c:strRef>
              <c:f>'Category-1'!$B$27:$B$32</c:f>
              <c:strCache>
                <c:ptCount val="5"/>
                <c:pt idx="0">
                  <c:v>Baltimore</c:v>
                </c:pt>
                <c:pt idx="1">
                  <c:v>Boston</c:v>
                </c:pt>
                <c:pt idx="2">
                  <c:v>NY</c:v>
                </c:pt>
                <c:pt idx="3">
                  <c:v>Philadelphia</c:v>
                </c:pt>
                <c:pt idx="4">
                  <c:v>Pittsburgh</c:v>
                </c:pt>
              </c:strCache>
            </c:strRef>
          </c:cat>
          <c:val>
            <c:numRef>
              <c:f>'Category-1'!$C$27:$C$32</c:f>
              <c:numCache>
                <c:formatCode>General</c:formatCode>
                <c:ptCount val="5"/>
                <c:pt idx="1">
                  <c:v>40</c:v>
                </c:pt>
                <c:pt idx="2">
                  <c:v>25</c:v>
                </c:pt>
                <c:pt idx="3">
                  <c:v>25</c:v>
                </c:pt>
                <c:pt idx="4">
                  <c:v>30</c:v>
                </c:pt>
              </c:numCache>
            </c:numRef>
          </c:val>
          <c:extLst>
            <c:ext xmlns:c16="http://schemas.microsoft.com/office/drawing/2014/chart" uri="{C3380CC4-5D6E-409C-BE32-E72D297353CC}">
              <c16:uniqueId val="{00000000-79D0-4A70-8FEA-45794EB8EFA5}"/>
            </c:ext>
          </c:extLst>
        </c:ser>
        <c:ser>
          <c:idx val="1"/>
          <c:order val="1"/>
          <c:tx>
            <c:strRef>
              <c:f>'Category-1'!$D$25:$D$26</c:f>
              <c:strCache>
                <c:ptCount val="1"/>
                <c:pt idx="0">
                  <c:v>refrigerator</c:v>
                </c:pt>
              </c:strCache>
            </c:strRef>
          </c:tx>
          <c:spPr>
            <a:solidFill>
              <a:schemeClr val="accent2"/>
            </a:solidFill>
            <a:ln>
              <a:noFill/>
            </a:ln>
            <a:effectLst/>
          </c:spPr>
          <c:invertIfNegative val="0"/>
          <c:cat>
            <c:strRef>
              <c:f>'Category-1'!$B$27:$B$32</c:f>
              <c:strCache>
                <c:ptCount val="5"/>
                <c:pt idx="0">
                  <c:v>Baltimore</c:v>
                </c:pt>
                <c:pt idx="1">
                  <c:v>Boston</c:v>
                </c:pt>
                <c:pt idx="2">
                  <c:v>NY</c:v>
                </c:pt>
                <c:pt idx="3">
                  <c:v>Philadelphia</c:v>
                </c:pt>
                <c:pt idx="4">
                  <c:v>Pittsburgh</c:v>
                </c:pt>
              </c:strCache>
            </c:strRef>
          </c:cat>
          <c:val>
            <c:numRef>
              <c:f>'Category-1'!$D$27:$D$32</c:f>
              <c:numCache>
                <c:formatCode>General</c:formatCode>
                <c:ptCount val="5"/>
                <c:pt idx="0">
                  <c:v>25</c:v>
                </c:pt>
                <c:pt idx="1">
                  <c:v>25</c:v>
                </c:pt>
                <c:pt idx="2">
                  <c:v>15</c:v>
                </c:pt>
                <c:pt idx="3">
                  <c:v>40</c:v>
                </c:pt>
              </c:numCache>
            </c:numRef>
          </c:val>
          <c:extLst>
            <c:ext xmlns:c16="http://schemas.microsoft.com/office/drawing/2014/chart" uri="{C3380CC4-5D6E-409C-BE32-E72D297353CC}">
              <c16:uniqueId val="{00000001-79D0-4A70-8FEA-45794EB8EFA5}"/>
            </c:ext>
          </c:extLst>
        </c:ser>
        <c:ser>
          <c:idx val="2"/>
          <c:order val="2"/>
          <c:tx>
            <c:strRef>
              <c:f>'Category-1'!$E$25:$E$26</c:f>
              <c:strCache>
                <c:ptCount val="1"/>
                <c:pt idx="0">
                  <c:v>TV</c:v>
                </c:pt>
              </c:strCache>
            </c:strRef>
          </c:tx>
          <c:spPr>
            <a:solidFill>
              <a:schemeClr val="accent3"/>
            </a:solidFill>
            <a:ln>
              <a:noFill/>
            </a:ln>
            <a:effectLst/>
          </c:spPr>
          <c:invertIfNegative val="0"/>
          <c:cat>
            <c:strRef>
              <c:f>'Category-1'!$B$27:$B$32</c:f>
              <c:strCache>
                <c:ptCount val="5"/>
                <c:pt idx="0">
                  <c:v>Baltimore</c:v>
                </c:pt>
                <c:pt idx="1">
                  <c:v>Boston</c:v>
                </c:pt>
                <c:pt idx="2">
                  <c:v>NY</c:v>
                </c:pt>
                <c:pt idx="3">
                  <c:v>Philadelphia</c:v>
                </c:pt>
                <c:pt idx="4">
                  <c:v>Pittsburgh</c:v>
                </c:pt>
              </c:strCache>
            </c:strRef>
          </c:cat>
          <c:val>
            <c:numRef>
              <c:f>'Category-1'!$E$27:$E$32</c:f>
              <c:numCache>
                <c:formatCode>General</c:formatCode>
                <c:ptCount val="5"/>
                <c:pt idx="1">
                  <c:v>25</c:v>
                </c:pt>
                <c:pt idx="2">
                  <c:v>32</c:v>
                </c:pt>
                <c:pt idx="3">
                  <c:v>60</c:v>
                </c:pt>
                <c:pt idx="4">
                  <c:v>45</c:v>
                </c:pt>
              </c:numCache>
            </c:numRef>
          </c:val>
          <c:extLst>
            <c:ext xmlns:c16="http://schemas.microsoft.com/office/drawing/2014/chart" uri="{C3380CC4-5D6E-409C-BE32-E72D297353CC}">
              <c16:uniqueId val="{00000002-79D0-4A70-8FEA-45794EB8EFA5}"/>
            </c:ext>
          </c:extLst>
        </c:ser>
        <c:ser>
          <c:idx val="3"/>
          <c:order val="3"/>
          <c:tx>
            <c:strRef>
              <c:f>'Category-1'!$F$25:$F$26</c:f>
              <c:strCache>
                <c:ptCount val="1"/>
                <c:pt idx="0">
                  <c:v>washing machine</c:v>
                </c:pt>
              </c:strCache>
            </c:strRef>
          </c:tx>
          <c:spPr>
            <a:solidFill>
              <a:schemeClr val="accent4"/>
            </a:solidFill>
            <a:ln>
              <a:noFill/>
            </a:ln>
            <a:effectLst/>
          </c:spPr>
          <c:invertIfNegative val="0"/>
          <c:cat>
            <c:strRef>
              <c:f>'Category-1'!$B$27:$B$32</c:f>
              <c:strCache>
                <c:ptCount val="5"/>
                <c:pt idx="0">
                  <c:v>Baltimore</c:v>
                </c:pt>
                <c:pt idx="1">
                  <c:v>Boston</c:v>
                </c:pt>
                <c:pt idx="2">
                  <c:v>NY</c:v>
                </c:pt>
                <c:pt idx="3">
                  <c:v>Philadelphia</c:v>
                </c:pt>
                <c:pt idx="4">
                  <c:v>Pittsburgh</c:v>
                </c:pt>
              </c:strCache>
            </c:strRef>
          </c:cat>
          <c:val>
            <c:numRef>
              <c:f>'Category-1'!$F$27:$F$32</c:f>
              <c:numCache>
                <c:formatCode>General</c:formatCode>
                <c:ptCount val="5"/>
                <c:pt idx="0">
                  <c:v>90</c:v>
                </c:pt>
                <c:pt idx="2">
                  <c:v>59</c:v>
                </c:pt>
                <c:pt idx="3">
                  <c:v>15</c:v>
                </c:pt>
              </c:numCache>
            </c:numRef>
          </c:val>
          <c:extLst>
            <c:ext xmlns:c16="http://schemas.microsoft.com/office/drawing/2014/chart" uri="{C3380CC4-5D6E-409C-BE32-E72D297353CC}">
              <c16:uniqueId val="{00000003-79D0-4A70-8FEA-45794EB8EFA5}"/>
            </c:ext>
          </c:extLst>
        </c:ser>
        <c:dLbls>
          <c:showLegendKey val="0"/>
          <c:showVal val="0"/>
          <c:showCatName val="0"/>
          <c:showSerName val="0"/>
          <c:showPercent val="0"/>
          <c:showBubbleSize val="0"/>
        </c:dLbls>
        <c:gapWidth val="219"/>
        <c:overlap val="-27"/>
        <c:axId val="761371960"/>
        <c:axId val="761373600"/>
      </c:barChart>
      <c:catAx>
        <c:axId val="761371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73600"/>
        <c:crosses val="autoZero"/>
        <c:auto val="1"/>
        <c:lblAlgn val="ctr"/>
        <c:lblOffset val="100"/>
        <c:noMultiLvlLbl val="0"/>
      </c:catAx>
      <c:valAx>
        <c:axId val="76137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371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[Case-study1-Assignment-Trucks.xlsx]Category-2!PivotTable15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items transported by all Trucks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'Category-2'!$C$9</c:f>
              <c:strCache>
                <c:ptCount val="1"/>
                <c:pt idx="0">
                  <c:v>Total</c:v>
                </c:pt>
              </c:strCache>
            </c:strRef>
          </c:tx>
          <c:spPr>
            <a:solidFill>
              <a:schemeClr val="accent2"/>
            </a:solidFill>
            <a:ln>
              <a:noFill/>
            </a:ln>
            <a:effectLst/>
          </c:spPr>
          <c:invertIfNegative val="0"/>
          <c:cat>
            <c:strRef>
              <c:f>'Category-2'!$B$10:$B$14</c:f>
              <c:strCache>
                <c:ptCount val="4"/>
                <c:pt idx="0">
                  <c:v>truck 1</c:v>
                </c:pt>
                <c:pt idx="1">
                  <c:v>truck 2</c:v>
                </c:pt>
                <c:pt idx="2">
                  <c:v>truck 3</c:v>
                </c:pt>
                <c:pt idx="3">
                  <c:v>truck 4</c:v>
                </c:pt>
              </c:strCache>
            </c:strRef>
          </c:cat>
          <c:val>
            <c:numRef>
              <c:f>'Category-2'!$C$10:$C$14</c:f>
              <c:numCache>
                <c:formatCode>General</c:formatCode>
                <c:ptCount val="4"/>
                <c:pt idx="0">
                  <c:v>118</c:v>
                </c:pt>
                <c:pt idx="1">
                  <c:v>55</c:v>
                </c:pt>
                <c:pt idx="2">
                  <c:v>182</c:v>
                </c:pt>
                <c:pt idx="3">
                  <c:v>156</c:v>
                </c:pt>
              </c:numCache>
            </c:numRef>
          </c:val>
          <c:extLst>
            <c:ext xmlns:c16="http://schemas.microsoft.com/office/drawing/2014/chart" uri="{C3380CC4-5D6E-409C-BE32-E72D297353CC}">
              <c16:uniqueId val="{00000000-2CE8-419A-BB1D-7D55860729FE}"/>
            </c:ext>
          </c:extLst>
        </c:ser>
        <c:dLbls>
          <c:showLegendKey val="0"/>
          <c:showVal val="0"/>
          <c:showCatName val="0"/>
          <c:showSerName val="0"/>
          <c:showPercent val="0"/>
          <c:showBubbleSize val="0"/>
        </c:dLbls>
        <c:gapWidth val="219"/>
        <c:overlap val="-27"/>
        <c:axId val="284850840"/>
        <c:axId val="284851824"/>
      </c:barChart>
      <c:catAx>
        <c:axId val="28485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51824"/>
        <c:crosses val="autoZero"/>
        <c:auto val="1"/>
        <c:lblAlgn val="ctr"/>
        <c:lblOffset val="100"/>
        <c:noMultiLvlLbl val="0"/>
      </c:catAx>
      <c:valAx>
        <c:axId val="2848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50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[Case-study1-Assignment-Trucks.xlsx]Category-2!PivotTable30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r>
              <a:rPr lang="en-US" baseline="0"/>
              <a:t> Transported by all Channels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'Category-2'!$C$18</c:f>
              <c:strCache>
                <c:ptCount val="1"/>
                <c:pt idx="0">
                  <c:v>Total</c:v>
                </c:pt>
              </c:strCache>
            </c:strRef>
          </c:tx>
          <c:spPr>
            <a:solidFill>
              <a:schemeClr val="accent1"/>
            </a:solidFill>
            <a:ln>
              <a:noFill/>
            </a:ln>
            <a:effectLst/>
          </c:spPr>
          <c:invertIfNegative val="0"/>
          <c:cat>
            <c:strRef>
              <c:f>'Category-2'!$B$19:$B$24</c:f>
              <c:strCache>
                <c:ptCount val="5"/>
                <c:pt idx="0">
                  <c:v>airplane</c:v>
                </c:pt>
                <c:pt idx="1">
                  <c:v>truck 1</c:v>
                </c:pt>
                <c:pt idx="2">
                  <c:v>truck 2</c:v>
                </c:pt>
                <c:pt idx="3">
                  <c:v>truck 3</c:v>
                </c:pt>
                <c:pt idx="4">
                  <c:v>truck 4</c:v>
                </c:pt>
              </c:strCache>
            </c:strRef>
          </c:cat>
          <c:val>
            <c:numRef>
              <c:f>'Category-2'!$C$19:$C$24</c:f>
              <c:numCache>
                <c:formatCode>General</c:formatCode>
                <c:ptCount val="5"/>
                <c:pt idx="0">
                  <c:v>40</c:v>
                </c:pt>
                <c:pt idx="1">
                  <c:v>118</c:v>
                </c:pt>
                <c:pt idx="2">
                  <c:v>55</c:v>
                </c:pt>
                <c:pt idx="3">
                  <c:v>182</c:v>
                </c:pt>
                <c:pt idx="4">
                  <c:v>156</c:v>
                </c:pt>
              </c:numCache>
            </c:numRef>
          </c:val>
          <c:extLst>
            <c:ext xmlns:c16="http://schemas.microsoft.com/office/drawing/2014/chart" uri="{C3380CC4-5D6E-409C-BE32-E72D297353CC}">
              <c16:uniqueId val="{00000000-82DA-43C6-9F11-EA6ABD24DE7B}"/>
            </c:ext>
          </c:extLst>
        </c:ser>
        <c:dLbls>
          <c:showLegendKey val="0"/>
          <c:showVal val="0"/>
          <c:showCatName val="0"/>
          <c:showSerName val="0"/>
          <c:showPercent val="0"/>
          <c:showBubbleSize val="0"/>
        </c:dLbls>
        <c:gapWidth val="219"/>
        <c:overlap val="-27"/>
        <c:axId val="676411440"/>
        <c:axId val="676413080"/>
      </c:barChart>
      <c:catAx>
        <c:axId val="67641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13080"/>
        <c:crosses val="autoZero"/>
        <c:auto val="1"/>
        <c:lblAlgn val="ctr"/>
        <c:lblOffset val="100"/>
        <c:noMultiLvlLbl val="0"/>
      </c:catAx>
      <c:valAx>
        <c:axId val="67641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1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[Case-study1-Assignment-Trucks.xlsx]Category-3!PivotTable19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Microwave orders in Boston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'Category-3'!$C$3:$C$4</c:f>
              <c:strCache>
                <c:ptCount val="1"/>
                <c:pt idx="0">
                  <c:v>Boston</c:v>
                </c:pt>
              </c:strCache>
            </c:strRef>
          </c:tx>
          <c:spPr>
            <a:solidFill>
              <a:schemeClr val="accent1"/>
            </a:solidFill>
            <a:ln>
              <a:noFill/>
            </a:ln>
            <a:effectLst/>
          </c:spPr>
          <c:invertIfNegative val="0"/>
          <c:cat>
            <c:strRef>
              <c:f>'Category-3'!$B$5:$B$6</c:f>
              <c:strCache>
                <c:ptCount val="1"/>
                <c:pt idx="0">
                  <c:v>microwave</c:v>
                </c:pt>
              </c:strCache>
            </c:strRef>
          </c:cat>
          <c:val>
            <c:numRef>
              <c:f>'Category-3'!$C$5:$C$6</c:f>
              <c:numCache>
                <c:formatCode>General</c:formatCode>
                <c:ptCount val="1"/>
                <c:pt idx="0">
                  <c:v>2</c:v>
                </c:pt>
              </c:numCache>
            </c:numRef>
          </c:val>
          <c:extLst>
            <c:ext xmlns:c16="http://schemas.microsoft.com/office/drawing/2014/chart" uri="{C3380CC4-5D6E-409C-BE32-E72D297353CC}">
              <c16:uniqueId val="{00000000-DDB3-4ED2-929E-DA14AD8AE099}"/>
            </c:ext>
          </c:extLst>
        </c:ser>
        <c:dLbls>
          <c:showLegendKey val="0"/>
          <c:showVal val="0"/>
          <c:showCatName val="0"/>
          <c:showSerName val="0"/>
          <c:showPercent val="0"/>
          <c:showBubbleSize val="0"/>
        </c:dLbls>
        <c:gapWidth val="182"/>
        <c:axId val="554140224"/>
        <c:axId val="554138256"/>
      </c:barChart>
      <c:catAx>
        <c:axId val="5541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38256"/>
        <c:crosses val="autoZero"/>
        <c:auto val="1"/>
        <c:lblAlgn val="ctr"/>
        <c:lblOffset val="100"/>
        <c:noMultiLvlLbl val="0"/>
      </c:catAx>
      <c:valAx>
        <c:axId val="55413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4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11</xdr:col>
      <xdr:colOff>0</xdr:colOff>
      <xdr:row>2</xdr:row>
      <xdr:rowOff>38100</xdr:rowOff>
    </xdr:from>
    <xdr:to>
      <xdr:col>17</xdr:col>
      <xdr:colOff>152400</xdr:colOff>
      <xdr:row>14</xdr:row>
      <xdr:rowOff>0</xdr:rowOff>
    </xdr:to>
    <xdr:graphicFrame macro="">
      <xdr:nvGraphicFramePr>
        <xdr:cNvPr id="2" name="Chart 1">
          <a:extLst>
            <a:ext uri="{FF2B5EF4-FFF2-40B4-BE49-F238E27FC236}">
              <a16:creationId xmlns:a16="http://schemas.microsoft.com/office/drawing/2014/main" id="{722F544E-19F1-772D-3034-4F6DCF535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1085850</xdr:colOff>
      <xdr:row>2</xdr:row>
      <xdr:rowOff>9525</xdr:rowOff>
    </xdr:from>
    <xdr:to>
      <xdr:col>8</xdr:col>
      <xdr:colOff>9525</xdr:colOff>
      <xdr:row>14</xdr:row>
      <xdr:rowOff>142875</xdr:rowOff>
    </xdr:to>
    <xdr:graphicFrame macro="">
      <xdr:nvGraphicFramePr>
        <xdr:cNvPr id="3" name="Chart 2">
          <a:extLst>
            <a:ext uri="{FF2B5EF4-FFF2-40B4-BE49-F238E27FC236}">
              <a16:creationId xmlns:a16="http://schemas.microsoft.com/office/drawing/2014/main" id="{1649B775-06F7-4BA6-B55D-890C52908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1085850</xdr:colOff>
      <xdr:row>19</xdr:row>
      <xdr:rowOff>171450</xdr:rowOff>
    </xdr:from>
    <xdr:to>
      <xdr:col>8</xdr:col>
      <xdr:colOff>0</xdr:colOff>
      <xdr:row>34</xdr:row>
      <xdr:rowOff>57150</xdr:rowOff>
    </xdr:to>
    <xdr:graphicFrame macro="">
      <xdr:nvGraphicFramePr>
        <xdr:cNvPr id="4" name="Chart 3">
          <a:extLst>
            <a:ext uri="{FF2B5EF4-FFF2-40B4-BE49-F238E27FC236}">
              <a16:creationId xmlns:a16="http://schemas.microsoft.com/office/drawing/2014/main" id="{FCE0F762-6656-47F8-A156-3306EB256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20</xdr:row>
      <xdr:rowOff>0</xdr:rowOff>
    </xdr:from>
    <xdr:to>
      <xdr:col>18</xdr:col>
      <xdr:colOff>304800</xdr:colOff>
      <xdr:row>34</xdr:row>
      <xdr:rowOff>76200</xdr:rowOff>
    </xdr:to>
    <xdr:graphicFrame macro="">
      <xdr:nvGraphicFramePr>
        <xdr:cNvPr id="5" name="Chart 4">
          <a:extLst>
            <a:ext uri="{FF2B5EF4-FFF2-40B4-BE49-F238E27FC236}">
              <a16:creationId xmlns:a16="http://schemas.microsoft.com/office/drawing/2014/main" id="{7B7AF309-0198-443E-BFAB-C3DAA8EF8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962025</xdr:colOff>
      <xdr:row>44</xdr:row>
      <xdr:rowOff>104775</xdr:rowOff>
    </xdr:from>
    <xdr:to>
      <xdr:col>7</xdr:col>
      <xdr:colOff>409575</xdr:colOff>
      <xdr:row>58</xdr:row>
      <xdr:rowOff>180975</xdr:rowOff>
    </xdr:to>
    <xdr:graphicFrame macro="">
      <xdr:nvGraphicFramePr>
        <xdr:cNvPr id="6" name="Chart 5">
          <a:extLst>
            <a:ext uri="{FF2B5EF4-FFF2-40B4-BE49-F238E27FC236}">
              <a16:creationId xmlns:a16="http://schemas.microsoft.com/office/drawing/2014/main" id="{4AE2516F-F2E7-44BB-A858-FB7B21E97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44</xdr:row>
      <xdr:rowOff>38101</xdr:rowOff>
    </xdr:from>
    <xdr:to>
      <xdr:col>18</xdr:col>
      <xdr:colOff>409575</xdr:colOff>
      <xdr:row>59</xdr:row>
      <xdr:rowOff>171451</xdr:rowOff>
    </xdr:to>
    <xdr:graphicFrame macro="">
      <xdr:nvGraphicFramePr>
        <xdr:cNvPr id="7" name="Chart 6">
          <a:extLst>
            <a:ext uri="{FF2B5EF4-FFF2-40B4-BE49-F238E27FC236}">
              <a16:creationId xmlns:a16="http://schemas.microsoft.com/office/drawing/2014/main" id="{789A2B5D-4907-4081-912C-A29CF1F05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800101</xdr:colOff>
      <xdr:row>2</xdr:row>
      <xdr:rowOff>57149</xdr:rowOff>
    </xdr:from>
    <xdr:to>
      <xdr:col>6</xdr:col>
      <xdr:colOff>133351</xdr:colOff>
      <xdr:row>17</xdr:row>
      <xdr:rowOff>0</xdr:rowOff>
    </xdr:to>
    <xdr:graphicFrame macro="">
      <xdr:nvGraphicFramePr>
        <xdr:cNvPr id="2" name="Chart 1">
          <a:extLst>
            <a:ext uri="{FF2B5EF4-FFF2-40B4-BE49-F238E27FC236}">
              <a16:creationId xmlns:a16="http://schemas.microsoft.com/office/drawing/2014/main" id="{93836C69-F660-4257-B6CF-5A715B0B3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876300</xdr:colOff>
      <xdr:row>2</xdr:row>
      <xdr:rowOff>76200</xdr:rowOff>
    </xdr:from>
    <xdr:to>
      <xdr:col>13</xdr:col>
      <xdr:colOff>76200</xdr:colOff>
      <xdr:row>16</xdr:row>
      <xdr:rowOff>152400</xdr:rowOff>
    </xdr:to>
    <xdr:graphicFrame macro="">
      <xdr:nvGraphicFramePr>
        <xdr:cNvPr id="3" name="Chart 2">
          <a:extLst>
            <a:ext uri="{FF2B5EF4-FFF2-40B4-BE49-F238E27FC236}">
              <a16:creationId xmlns:a16="http://schemas.microsoft.com/office/drawing/2014/main" id="{F909FD10-8E3E-4E3F-8478-D701C3E40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581025</xdr:colOff>
      <xdr:row>2</xdr:row>
      <xdr:rowOff>19050</xdr:rowOff>
    </xdr:from>
    <xdr:to>
      <xdr:col>7</xdr:col>
      <xdr:colOff>342900</xdr:colOff>
      <xdr:row>14</xdr:row>
      <xdr:rowOff>9525</xdr:rowOff>
    </xdr:to>
    <xdr:graphicFrame macro="">
      <xdr:nvGraphicFramePr>
        <xdr:cNvPr id="2" name="Chart 1">
          <a:extLst>
            <a:ext uri="{FF2B5EF4-FFF2-40B4-BE49-F238E27FC236}">
              <a16:creationId xmlns:a16="http://schemas.microsoft.com/office/drawing/2014/main" id="{9A22D485-3696-4DD9-8C62-F2C248D66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2</xdr:row>
      <xdr:rowOff>9525</xdr:rowOff>
    </xdr:from>
    <xdr:to>
      <xdr:col>17</xdr:col>
      <xdr:colOff>171450</xdr:colOff>
      <xdr:row>14</xdr:row>
      <xdr:rowOff>0</xdr:rowOff>
    </xdr:to>
    <xdr:graphicFrame macro="">
      <xdr:nvGraphicFramePr>
        <xdr:cNvPr id="3" name="Chart 2">
          <a:extLst>
            <a:ext uri="{FF2B5EF4-FFF2-40B4-BE49-F238E27FC236}">
              <a16:creationId xmlns:a16="http://schemas.microsoft.com/office/drawing/2014/main" id="{CFF9A580-C065-4981-9BE9-20F4969BF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38100</xdr:rowOff>
    </xdr:from>
    <xdr:to>
      <xdr:col>8</xdr:col>
      <xdr:colOff>304800</xdr:colOff>
      <xdr:row>31</xdr:row>
      <xdr:rowOff>114300</xdr:rowOff>
    </xdr:to>
    <xdr:graphicFrame macro="">
      <xdr:nvGraphicFramePr>
        <xdr:cNvPr id="4" name="Chart 3">
          <a:extLst>
            <a:ext uri="{FF2B5EF4-FFF2-40B4-BE49-F238E27FC236}">
              <a16:creationId xmlns:a16="http://schemas.microsoft.com/office/drawing/2014/main" id="{FA6A9BF9-9C91-4EF6-8345-7504AF8AD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409575</xdr:colOff>
      <xdr:row>17</xdr:row>
      <xdr:rowOff>66675</xdr:rowOff>
    </xdr:from>
    <xdr:to>
      <xdr:col>18</xdr:col>
      <xdr:colOff>104775</xdr:colOff>
      <xdr:row>31</xdr:row>
      <xdr:rowOff>142875</xdr:rowOff>
    </xdr:to>
    <xdr:graphicFrame macro="">
      <xdr:nvGraphicFramePr>
        <xdr:cNvPr id="5" name="Chart 4">
          <a:extLst>
            <a:ext uri="{FF2B5EF4-FFF2-40B4-BE49-F238E27FC236}">
              <a16:creationId xmlns:a16="http://schemas.microsoft.com/office/drawing/2014/main" id="{8E581928-FB02-4D27-846C-D9C40A860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40</xdr:row>
      <xdr:rowOff>38100</xdr:rowOff>
    </xdr:from>
    <xdr:to>
      <xdr:col>8</xdr:col>
      <xdr:colOff>485775</xdr:colOff>
      <xdr:row>54</xdr:row>
      <xdr:rowOff>19050</xdr:rowOff>
    </xdr:to>
    <xdr:graphicFrame macro="">
      <xdr:nvGraphicFramePr>
        <xdr:cNvPr id="6" name="Chart 5">
          <a:extLst>
            <a:ext uri="{FF2B5EF4-FFF2-40B4-BE49-F238E27FC236}">
              <a16:creationId xmlns:a16="http://schemas.microsoft.com/office/drawing/2014/main" id="{08EE6CFC-E484-4BF0-B361-71B174BF6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xdr:colOff>
      <xdr:row>2</xdr:row>
      <xdr:rowOff>28575</xdr:rowOff>
    </xdr:from>
    <xdr:to>
      <xdr:col>8</xdr:col>
      <xdr:colOff>85725</xdr:colOff>
      <xdr:row>15</xdr:row>
      <xdr:rowOff>57150</xdr:rowOff>
    </xdr:to>
    <xdr:graphicFrame macro="">
      <xdr:nvGraphicFramePr>
        <xdr:cNvPr id="2" name="Chart 1">
          <a:extLst>
            <a:ext uri="{FF2B5EF4-FFF2-40B4-BE49-F238E27FC236}">
              <a16:creationId xmlns:a16="http://schemas.microsoft.com/office/drawing/2014/main" id="{694283EE-82A8-48AD-AF3A-182DA9A04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2</xdr:row>
      <xdr:rowOff>9525</xdr:rowOff>
    </xdr:from>
    <xdr:to>
      <xdr:col>17</xdr:col>
      <xdr:colOff>342900</xdr:colOff>
      <xdr:row>16</xdr:row>
      <xdr:rowOff>85725</xdr:rowOff>
    </xdr:to>
    <xdr:graphicFrame macro="">
      <xdr:nvGraphicFramePr>
        <xdr:cNvPr id="3" name="Chart 2">
          <a:extLst>
            <a:ext uri="{FF2B5EF4-FFF2-40B4-BE49-F238E27FC236}">
              <a16:creationId xmlns:a16="http://schemas.microsoft.com/office/drawing/2014/main" id="{15705249-9402-44C4-AF76-FEB86C2CC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21</xdr:row>
      <xdr:rowOff>47625</xdr:rowOff>
    </xdr:from>
    <xdr:to>
      <xdr:col>8</xdr:col>
      <xdr:colOff>314325</xdr:colOff>
      <xdr:row>35</xdr:row>
      <xdr:rowOff>123825</xdr:rowOff>
    </xdr:to>
    <xdr:graphicFrame macro="">
      <xdr:nvGraphicFramePr>
        <xdr:cNvPr id="4" name="Chart 3">
          <a:extLst>
            <a:ext uri="{FF2B5EF4-FFF2-40B4-BE49-F238E27FC236}">
              <a16:creationId xmlns:a16="http://schemas.microsoft.com/office/drawing/2014/main" id="{B5D8A701-2E57-4523-84A8-EA5E1E2EA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400050</xdr:colOff>
      <xdr:row>21</xdr:row>
      <xdr:rowOff>19050</xdr:rowOff>
    </xdr:from>
    <xdr:to>
      <xdr:col>12</xdr:col>
      <xdr:colOff>400050</xdr:colOff>
      <xdr:row>30</xdr:row>
      <xdr:rowOff>123825</xdr:rowOff>
    </xdr:to>
    <mc:AlternateContent xmlns:mc="http://schemas.openxmlformats.org/markup-compatibility/2006" xmlns:a14="http://schemas.microsoft.com/office/drawing/2010/main">
      <mc:Choice Requires="a14">
        <xdr:graphicFrame macro="">
          <xdr:nvGraphicFramePr>
            <xdr:cNvPr id="5" name="Destination">
              <a:extLst>
                <a:ext uri="{FF2B5EF4-FFF2-40B4-BE49-F238E27FC236}">
                  <a16:creationId xmlns:a16="http://schemas.microsoft.com/office/drawing/2014/main" id="{8BA7F898-7A10-477B-A217-DF699D417975}"/>
                </a:ext>
              </a:extLst>
            </xdr:cNvPr>
            <xdr:cNvGraphicFramePr/>
          </xdr:nvGraphicFramePr>
          <xdr:xfrm>
            <a:off x="0" y="0"/>
            <a:ext cx="0" cy="0"/>
          </xdr:xfrm>
          <a:graphic>
            <a:graphicData uri="http://schemas.microsoft.com/office/drawing/2010/slicer">
              <sle:slicer xmlns:sle="http://schemas.microsoft.com/office/drawing/2010/slicer" name="Destination"/>
            </a:graphicData>
          </a:graphic>
        </xdr:graphicFrame>
      </mc:Choice>
      <mc:Fallback xmlns="">
        <xdr:sp macro="" textlink="">
          <xdr:nvSpPr>
            <xdr:cNvPr id="0" name=""/>
            <xdr:cNvSpPr>
              <a:spLocks noTextEdit="1"/>
            </xdr:cNvSpPr>
          </xdr:nvSpPr>
          <xdr:spPr>
            <a:xfrm>
              <a:off x="5886450" y="4019550"/>
              <a:ext cx="1828800"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44</xdr:row>
      <xdr:rowOff>0</xdr:rowOff>
    </xdr:from>
    <xdr:to>
      <xdr:col>8</xdr:col>
      <xdr:colOff>361950</xdr:colOff>
      <xdr:row>57</xdr:row>
      <xdr:rowOff>104775</xdr:rowOff>
    </xdr:to>
    <xdr:graphicFrame macro="">
      <xdr:nvGraphicFramePr>
        <xdr:cNvPr id="6" name="Chart 5">
          <a:extLst>
            <a:ext uri="{FF2B5EF4-FFF2-40B4-BE49-F238E27FC236}">
              <a16:creationId xmlns:a16="http://schemas.microsoft.com/office/drawing/2014/main" id="{4682E4B9-CFC0-43BB-8C77-E8039D14A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438150</xdr:colOff>
      <xdr:row>44</xdr:row>
      <xdr:rowOff>19051</xdr:rowOff>
    </xdr:from>
    <xdr:to>
      <xdr:col>11</xdr:col>
      <xdr:colOff>438150</xdr:colOff>
      <xdr:row>57</xdr:row>
      <xdr:rowOff>66676</xdr:rowOff>
    </xdr:to>
    <mc:AlternateContent xmlns:mc="http://schemas.openxmlformats.org/markup-compatibility/2006" xmlns:a14="http://schemas.microsoft.com/office/drawing/2010/main">
      <mc:Choice Requires="a14">
        <xdr:graphicFrame macro="">
          <xdr:nvGraphicFramePr>
            <xdr:cNvPr id="7" name="Destination 1">
              <a:extLst>
                <a:ext uri="{FF2B5EF4-FFF2-40B4-BE49-F238E27FC236}">
                  <a16:creationId xmlns:a16="http://schemas.microsoft.com/office/drawing/2014/main" id="{F5CDAE7E-43CC-4802-9A00-575515E118FA}"/>
                </a:ext>
              </a:extLst>
            </xdr:cNvPr>
            <xdr:cNvGraphicFramePr/>
          </xdr:nvGraphicFramePr>
          <xdr:xfrm>
            <a:off x="0" y="0"/>
            <a:ext cx="0" cy="0"/>
          </xdr:xfrm>
          <a:graphic>
            <a:graphicData uri="http://schemas.microsoft.com/office/drawing/2010/slicer">
              <sle:slicer xmlns:sle="http://schemas.microsoft.com/office/drawing/2010/slicer" name="Destination 1"/>
            </a:graphicData>
          </a:graphic>
        </xdr:graphicFrame>
      </mc:Choice>
      <mc:Fallback xmlns="">
        <xdr:sp macro="" textlink="">
          <xdr:nvSpPr>
            <xdr:cNvPr id="0" name=""/>
            <xdr:cNvSpPr>
              <a:spLocks noTextEdit="1"/>
            </xdr:cNvSpPr>
          </xdr:nvSpPr>
          <xdr:spPr>
            <a:xfrm>
              <a:off x="5314950" y="840105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38100</xdr:colOff>
      <xdr:row>20</xdr:row>
      <xdr:rowOff>57150</xdr:rowOff>
    </xdr:from>
    <xdr:to>
      <xdr:col>22</xdr:col>
      <xdr:colOff>95250</xdr:colOff>
      <xdr:row>34</xdr:row>
      <xdr:rowOff>57151</xdr:rowOff>
    </xdr:to>
    <xdr:graphicFrame macro="">
      <xdr:nvGraphicFramePr>
        <xdr:cNvPr id="8" name="Chart 7">
          <a:extLst>
            <a:ext uri="{FF2B5EF4-FFF2-40B4-BE49-F238E27FC236}">
              <a16:creationId xmlns:a16="http://schemas.microsoft.com/office/drawing/2014/main" id="{80718F55-51CC-48CC-897B-28C72F9BD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YAS BOSE" refreshedDate="44688.528933680558" createdVersion="7" refreshedVersion="7" minRefreshableVersion="3" recordCount="24" xr:uid="{F2CBE597-1FC3-465C-9EFD-3730584B6BA1}">
  <cacheSource type="worksheet">
    <worksheetSource ref="A1:G25" sheet="MainData"/>
  </cacheSource>
  <cacheFields count="7">
    <cacheField name="Order no." numFmtId="0">
      <sharedItems containsSemiMixedTypes="0" containsString="0" containsNumber="1" containsInteger="1" minValue="100001" maxValue="100024" count="24">
        <n v="100001"/>
        <n v="100002"/>
        <n v="100003"/>
        <n v="100004"/>
        <n v="100005"/>
        <n v="100006"/>
        <n v="100007"/>
        <n v="100008"/>
        <n v="100009"/>
        <n v="100010"/>
        <n v="100011"/>
        <n v="100012"/>
        <n v="100013"/>
        <n v="100014"/>
        <n v="100015"/>
        <n v="100016"/>
        <n v="100017"/>
        <n v="100018"/>
        <n v="100019"/>
        <n v="100020"/>
        <n v="100021"/>
        <n v="100022"/>
        <n v="100023"/>
        <n v="100024"/>
      </sharedItems>
    </cacheField>
    <cacheField name="Date" numFmtId="14">
      <sharedItems containsSemiMixedTypes="0" containsNonDate="0" containsDate="1" containsString="0" minDate="2013-02-01T00:00:00" maxDate="2013-02-10T00:00:00" count="9">
        <d v="2013-02-01T00:00:00"/>
        <d v="2013-02-02T00:00:00"/>
        <d v="2013-02-03T00:00:00"/>
        <d v="2013-02-04T00:00:00"/>
        <d v="2013-02-05T00:00:00"/>
        <d v="2013-02-06T00:00:00"/>
        <d v="2013-02-07T00:00:00"/>
        <d v="2013-02-08T00:00:00"/>
        <d v="2013-02-09T00:00:00"/>
      </sharedItems>
    </cacheField>
    <cacheField name="Driver's name" numFmtId="0">
      <sharedItems count="5">
        <s v="John May"/>
        <s v="Peter White"/>
        <s v="Carl Nowak"/>
        <s v="George Ramsay"/>
        <s v="Mertl Pavel"/>
      </sharedItems>
    </cacheField>
    <cacheField name="Item" numFmtId="0">
      <sharedItems count="4">
        <s v="TV"/>
        <s v="washing machine"/>
        <s v="refrigerator"/>
        <s v="microwave"/>
      </sharedItems>
    </cacheField>
    <cacheField name="Number of items" numFmtId="0">
      <sharedItems containsSemiMixedTypes="0" containsString="0" containsNumber="1" containsInteger="1" minValue="13" maxValue="34" count="8">
        <n v="25"/>
        <n v="30"/>
        <n v="15"/>
        <n v="32"/>
        <n v="18"/>
        <n v="14"/>
        <n v="13"/>
        <n v="34"/>
      </sharedItems>
    </cacheField>
    <cacheField name="Transport" numFmtId="0">
      <sharedItems count="5">
        <s v="truck 4"/>
        <s v="truck 3"/>
        <s v="truck 1"/>
        <s v="truck 2"/>
        <s v="airplane"/>
      </sharedItems>
    </cacheField>
    <cacheField name="Destination" numFmtId="0">
      <sharedItems count="5">
        <s v="Boston"/>
        <s v="NY"/>
        <s v="Philadelphia"/>
        <s v="Baltimore"/>
        <s v="Pittsburgh"/>
      </sharedItems>
    </cacheField>
  </cacheFields>
  <extLst>
    <ext xmlns:x14="http://schemas.microsoft.com/office/spreadsheetml/2009/9/main" uri="{725AE2AE-9491-48be-B2B4-4EB974FC3084}">
      <x14:pivotCacheDefinition pivotCacheId="1231900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x v="0"/>
    <x v="0"/>
    <x v="0"/>
  </r>
  <r>
    <x v="1"/>
    <x v="0"/>
    <x v="1"/>
    <x v="1"/>
    <x v="1"/>
    <x v="1"/>
    <x v="1"/>
  </r>
  <r>
    <x v="2"/>
    <x v="1"/>
    <x v="2"/>
    <x v="1"/>
    <x v="2"/>
    <x v="1"/>
    <x v="2"/>
  </r>
  <r>
    <x v="3"/>
    <x v="2"/>
    <x v="1"/>
    <x v="0"/>
    <x v="3"/>
    <x v="0"/>
    <x v="1"/>
  </r>
  <r>
    <x v="4"/>
    <x v="2"/>
    <x v="3"/>
    <x v="2"/>
    <x v="0"/>
    <x v="1"/>
    <x v="0"/>
  </r>
  <r>
    <x v="5"/>
    <x v="2"/>
    <x v="2"/>
    <x v="1"/>
    <x v="4"/>
    <x v="2"/>
    <x v="3"/>
  </r>
  <r>
    <x v="6"/>
    <x v="2"/>
    <x v="0"/>
    <x v="2"/>
    <x v="2"/>
    <x v="3"/>
    <x v="2"/>
  </r>
  <r>
    <x v="7"/>
    <x v="3"/>
    <x v="2"/>
    <x v="2"/>
    <x v="0"/>
    <x v="1"/>
    <x v="3"/>
  </r>
  <r>
    <x v="8"/>
    <x v="3"/>
    <x v="1"/>
    <x v="0"/>
    <x v="1"/>
    <x v="2"/>
    <x v="4"/>
  </r>
  <r>
    <x v="9"/>
    <x v="3"/>
    <x v="3"/>
    <x v="2"/>
    <x v="2"/>
    <x v="3"/>
    <x v="1"/>
  </r>
  <r>
    <x v="10"/>
    <x v="3"/>
    <x v="4"/>
    <x v="3"/>
    <x v="0"/>
    <x v="1"/>
    <x v="2"/>
  </r>
  <r>
    <x v="11"/>
    <x v="3"/>
    <x v="0"/>
    <x v="1"/>
    <x v="5"/>
    <x v="0"/>
    <x v="1"/>
  </r>
  <r>
    <x v="12"/>
    <x v="4"/>
    <x v="0"/>
    <x v="1"/>
    <x v="0"/>
    <x v="4"/>
    <x v="3"/>
  </r>
  <r>
    <x v="13"/>
    <x v="4"/>
    <x v="2"/>
    <x v="0"/>
    <x v="1"/>
    <x v="0"/>
    <x v="2"/>
  </r>
  <r>
    <x v="14"/>
    <x v="4"/>
    <x v="3"/>
    <x v="3"/>
    <x v="2"/>
    <x v="1"/>
    <x v="0"/>
  </r>
  <r>
    <x v="15"/>
    <x v="4"/>
    <x v="1"/>
    <x v="0"/>
    <x v="2"/>
    <x v="2"/>
    <x v="4"/>
  </r>
  <r>
    <x v="16"/>
    <x v="5"/>
    <x v="0"/>
    <x v="3"/>
    <x v="0"/>
    <x v="2"/>
    <x v="1"/>
  </r>
  <r>
    <x v="17"/>
    <x v="6"/>
    <x v="0"/>
    <x v="0"/>
    <x v="1"/>
    <x v="0"/>
    <x v="2"/>
  </r>
  <r>
    <x v="18"/>
    <x v="7"/>
    <x v="3"/>
    <x v="1"/>
    <x v="6"/>
    <x v="1"/>
    <x v="3"/>
  </r>
  <r>
    <x v="19"/>
    <x v="7"/>
    <x v="1"/>
    <x v="2"/>
    <x v="0"/>
    <x v="3"/>
    <x v="2"/>
  </r>
  <r>
    <x v="20"/>
    <x v="7"/>
    <x v="2"/>
    <x v="3"/>
    <x v="1"/>
    <x v="2"/>
    <x v="4"/>
  </r>
  <r>
    <x v="21"/>
    <x v="7"/>
    <x v="1"/>
    <x v="1"/>
    <x v="2"/>
    <x v="4"/>
    <x v="1"/>
  </r>
  <r>
    <x v="22"/>
    <x v="7"/>
    <x v="0"/>
    <x v="3"/>
    <x v="0"/>
    <x v="0"/>
    <x v="0"/>
  </r>
  <r>
    <x v="23"/>
    <x v="8"/>
    <x v="3"/>
    <x v="1"/>
    <x v="7"/>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C3286D-9358-467F-AF58-C37E750C0377}"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4:K20" firstHeaderRow="1" firstDataRow="1" firstDataCol="1"/>
  <pivotFields count="7">
    <pivotField dataField="1" showAll="0"/>
    <pivotField numFmtId="14" showAll="0"/>
    <pivotField showAll="0"/>
    <pivotField showAll="0"/>
    <pivotField showAll="0"/>
    <pivotField axis="axisRow" showAll="0">
      <items count="6">
        <item x="4"/>
        <item x="2"/>
        <item x="3"/>
        <item x="1"/>
        <item x="0"/>
        <item t="default"/>
      </items>
    </pivotField>
    <pivotField showAll="0"/>
  </pivotFields>
  <rowFields count="1">
    <field x="5"/>
  </rowFields>
  <rowItems count="6">
    <i>
      <x/>
    </i>
    <i>
      <x v="1"/>
    </i>
    <i>
      <x v="2"/>
    </i>
    <i>
      <x v="3"/>
    </i>
    <i>
      <x v="4"/>
    </i>
    <i t="grand">
      <x/>
    </i>
  </rowItems>
  <colItems count="1">
    <i/>
  </colItems>
  <dataFields count="1">
    <dataField name="Count of Order 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CEEC4E-EBF3-445E-9B5F-4BD1F63B641F}" name="PivotTable1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ode of Transport">
  <location ref="B9:C14" firstHeaderRow="1" firstDataRow="1" firstDataCol="1"/>
  <pivotFields count="7">
    <pivotField showAll="0"/>
    <pivotField numFmtId="14" showAll="0"/>
    <pivotField showAll="0"/>
    <pivotField showAll="0">
      <items count="5">
        <item x="3"/>
        <item x="2"/>
        <item x="0"/>
        <item x="1"/>
        <item t="default"/>
      </items>
    </pivotField>
    <pivotField dataField="1" showAll="0"/>
    <pivotField axis="axisRow" showAll="0">
      <items count="6">
        <item h="1" x="4"/>
        <item x="2"/>
        <item x="3"/>
        <item x="1"/>
        <item x="0"/>
        <item t="default"/>
      </items>
    </pivotField>
    <pivotField showAll="0">
      <items count="6">
        <item x="3"/>
        <item x="0"/>
        <item x="1"/>
        <item x="2"/>
        <item x="4"/>
        <item t="default"/>
      </items>
    </pivotField>
  </pivotFields>
  <rowFields count="1">
    <field x="5"/>
  </rowFields>
  <rowItems count="5">
    <i>
      <x v="1"/>
    </i>
    <i>
      <x v="2"/>
    </i>
    <i>
      <x v="3"/>
    </i>
    <i>
      <x v="4"/>
    </i>
    <i t="grand">
      <x/>
    </i>
  </rowItems>
  <colItems count="1">
    <i/>
  </colItems>
  <dataFields count="1">
    <dataField name="Total of items" fld="4" baseField="0" baseItem="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1F1419-C710-409E-A18D-F7D1CF2EE997}" name="PivotTable1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I5" firstHeaderRow="1" firstDataRow="1" firstDataCol="1"/>
  <pivotFields count="7">
    <pivotField showAll="0"/>
    <pivotField numFmtId="14" showAll="0"/>
    <pivotField showAll="0"/>
    <pivotField showAll="0"/>
    <pivotField dataField="1" showAll="0">
      <items count="9">
        <item x="6"/>
        <item x="5"/>
        <item x="2"/>
        <item x="4"/>
        <item x="0"/>
        <item x="1"/>
        <item x="3"/>
        <item x="7"/>
        <item t="default"/>
      </items>
    </pivotField>
    <pivotField axis="axisRow" showAll="0">
      <items count="6">
        <item h="1" x="4"/>
        <item h="1" x="2"/>
        <item h="1" x="3"/>
        <item h="1" x="1"/>
        <item x="0"/>
        <item t="default"/>
      </items>
    </pivotField>
    <pivotField showAll="0"/>
  </pivotFields>
  <rowFields count="1">
    <field x="5"/>
  </rowFields>
  <rowItems count="2">
    <i>
      <x v="4"/>
    </i>
    <i t="grand">
      <x/>
    </i>
  </rowItems>
  <colItems count="1">
    <i/>
  </colItems>
  <dataFields count="1">
    <dataField name="Sum of item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BFFEC69-3DF4-4948-BA87-869F4845CD2E}" name="PivotTable1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F5" firstHeaderRow="1" firstDataRow="1" firstDataCol="1"/>
  <pivotFields count="7">
    <pivotField showAll="0"/>
    <pivotField numFmtId="14" showAll="0"/>
    <pivotField showAll="0"/>
    <pivotField axis="axisRow" showAll="0">
      <items count="5">
        <item h="1" x="3"/>
        <item h="1" x="2"/>
        <item h="1" x="0"/>
        <item x="1"/>
        <item t="default"/>
      </items>
    </pivotField>
    <pivotField dataField="1" showAll="0">
      <items count="9">
        <item x="6"/>
        <item x="5"/>
        <item x="2"/>
        <item x="4"/>
        <item x="0"/>
        <item x="1"/>
        <item x="3"/>
        <item x="7"/>
        <item t="default"/>
      </items>
    </pivotField>
    <pivotField showAll="0"/>
    <pivotField showAll="0"/>
  </pivotFields>
  <rowFields count="1">
    <field x="3"/>
  </rowFields>
  <rowItems count="2">
    <i>
      <x v="3"/>
    </i>
    <i t="grand">
      <x/>
    </i>
  </rowItems>
  <colItems count="1">
    <i/>
  </colItems>
  <dataFields count="1">
    <dataField name="Sum of Number of item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8E838BA-6FD2-4241-AF53-50CF31A91726}"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C5" firstHeaderRow="1" firstDataRow="1" firstDataCol="1"/>
  <pivotFields count="7">
    <pivotField showAll="0"/>
    <pivotField numFmtId="14" showAll="0"/>
    <pivotField showAll="0"/>
    <pivotField axis="axisRow" showAll="0">
      <items count="5">
        <item h="1" x="3"/>
        <item x="2"/>
        <item h="1" x="0"/>
        <item h="1" x="1"/>
        <item t="default"/>
      </items>
    </pivotField>
    <pivotField dataField="1" showAll="0">
      <items count="9">
        <item x="6"/>
        <item x="5"/>
        <item x="2"/>
        <item x="4"/>
        <item x="0"/>
        <item x="1"/>
        <item x="3"/>
        <item x="7"/>
        <item t="default"/>
      </items>
    </pivotField>
    <pivotField showAll="0"/>
    <pivotField showAll="0"/>
  </pivotFields>
  <rowFields count="1">
    <field x="3"/>
  </rowFields>
  <rowItems count="2">
    <i>
      <x v="1"/>
    </i>
    <i t="grand">
      <x/>
    </i>
  </rowItems>
  <colItems count="1">
    <i/>
  </colItems>
  <dataFields count="1">
    <dataField name="Sum  of refrigerato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BBF7D6D-883D-45F3-8EBF-FFEFB44787E3}" name="PivotTable3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18:C24" firstHeaderRow="1" firstDataRow="1" firstDataCol="1"/>
  <pivotFields count="7">
    <pivotField showAll="0"/>
    <pivotField numFmtId="14" showAll="0"/>
    <pivotField showAll="0"/>
    <pivotField showAll="0"/>
    <pivotField dataField="1" showAll="0"/>
    <pivotField axis="axisRow" showAll="0">
      <items count="6">
        <item x="4"/>
        <item x="2"/>
        <item x="3"/>
        <item x="1"/>
        <item x="0"/>
        <item t="default"/>
      </items>
    </pivotField>
    <pivotField showAll="0"/>
  </pivotFields>
  <rowFields count="1">
    <field x="5"/>
  </rowFields>
  <rowItems count="6">
    <i>
      <x/>
    </i>
    <i>
      <x v="1"/>
    </i>
    <i>
      <x v="2"/>
    </i>
    <i>
      <x v="3"/>
    </i>
    <i>
      <x v="4"/>
    </i>
    <i t="grand">
      <x/>
    </i>
  </rowItems>
  <colItems count="1">
    <i/>
  </colItems>
  <dataFields count="1">
    <dataField name="Sum of Number of item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1F07B5C-87B9-4A1B-9D9D-E96138AA099D}" name="PivotTable31"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F12:G17" firstHeaderRow="1" firstDataRow="2" firstDataCol="1"/>
  <pivotFields count="7">
    <pivotField showAll="0"/>
    <pivotField numFmtId="14" showAll="0"/>
    <pivotField axis="axisRow" showAll="0">
      <items count="6">
        <item x="2"/>
        <item x="3"/>
        <item x="0"/>
        <item x="4"/>
        <item x="1"/>
        <item t="default"/>
      </items>
    </pivotField>
    <pivotField showAll="0"/>
    <pivotField showAll="0"/>
    <pivotField axis="axisCol" dataField="1" showAll="0">
      <items count="6">
        <item h="1" x="4"/>
        <item x="2"/>
        <item h="1" x="3"/>
        <item h="1" x="1"/>
        <item h="1" x="0"/>
        <item t="default"/>
      </items>
    </pivotField>
    <pivotField showAll="0"/>
  </pivotFields>
  <rowFields count="1">
    <field x="2"/>
  </rowFields>
  <rowItems count="4">
    <i>
      <x/>
    </i>
    <i>
      <x v="2"/>
    </i>
    <i>
      <x v="4"/>
    </i>
    <i t="grand">
      <x/>
    </i>
  </rowItems>
  <colFields count="1">
    <field x="5"/>
  </colFields>
  <colItems count="1">
    <i>
      <x v="1"/>
    </i>
  </colItems>
  <dataFields count="1">
    <dataField name="Count of Transport"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A966068-9DDE-4D01-A66F-CCC248A9003B}" name="PivotTable3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21:D27" firstHeaderRow="1" firstDataRow="1" firstDataCol="1"/>
  <pivotFields count="7">
    <pivotField showAll="0"/>
    <pivotField numFmtId="14" showAll="0"/>
    <pivotField axis="axisRow" showAll="0">
      <items count="6">
        <item x="2"/>
        <item x="3"/>
        <item x="0"/>
        <item x="4"/>
        <item x="1"/>
        <item t="default"/>
      </items>
    </pivotField>
    <pivotField showAll="0"/>
    <pivotField showAll="0"/>
    <pivotField dataField="1" showAll="0">
      <items count="6">
        <item x="4"/>
        <item x="2"/>
        <item x="3"/>
        <item x="1"/>
        <item x="0"/>
        <item t="default"/>
      </items>
    </pivotField>
    <pivotField showAll="0"/>
  </pivotFields>
  <rowFields count="1">
    <field x="2"/>
  </rowFields>
  <rowItems count="6">
    <i>
      <x/>
    </i>
    <i>
      <x v="1"/>
    </i>
    <i>
      <x v="2"/>
    </i>
    <i>
      <x v="3"/>
    </i>
    <i>
      <x v="4"/>
    </i>
    <i t="grand">
      <x/>
    </i>
  </rowItems>
  <colItems count="1">
    <i/>
  </colItems>
  <dataFields count="1">
    <dataField name="Count of Transport"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1437E52-5552-4566-BDD8-2998BA4DA3AD}" name="PivotTable24"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B12:C14" firstHeaderRow="1" firstDataRow="2" firstDataCol="1"/>
  <pivotFields count="7">
    <pivotField dataField="1" showAll="0"/>
    <pivotField axis="axisRow" numFmtId="14" showAll="0" measureFilter="1">
      <items count="10">
        <item x="0"/>
        <item x="1"/>
        <item x="2"/>
        <item x="3"/>
        <item x="4"/>
        <item x="5"/>
        <item x="6"/>
        <item x="7"/>
        <item x="8"/>
        <item t="default"/>
      </items>
    </pivotField>
    <pivotField showAll="0"/>
    <pivotField showAll="0"/>
    <pivotField showAll="0"/>
    <pivotField showAll="0"/>
    <pivotField axis="axisCol" showAll="0">
      <items count="6">
        <item h="1" x="3"/>
        <item x="0"/>
        <item h="1" x="1"/>
        <item h="1" x="2"/>
        <item h="1" x="4"/>
        <item t="default"/>
      </items>
    </pivotField>
  </pivotFields>
  <rowFields count="1">
    <field x="1"/>
  </rowFields>
  <rowItems count="1">
    <i t="grand">
      <x/>
    </i>
  </rowItems>
  <colFields count="1">
    <field x="6"/>
  </colFields>
  <colItems count="1">
    <i>
      <x v="1"/>
    </i>
  </colItems>
  <dataFields count="1">
    <dataField name="Count of Order no." fld="0" subtotal="count" baseField="0" baseItem="0"/>
  </dataFields>
  <pivotTableStyleInfo name="PivotStyleLight16" showRowHeaders="1" showColHeaders="1" showRowStripes="0" showColStripes="0" showLastColumn="1"/>
  <filters count="1">
    <filter fld="1" type="valueBetween" evalOrder="-1" id="5" iMeasureFld="0">
      <autoFilter ref="A1">
        <filterColumn colId="0">
          <customFilters and="1">
            <customFilter operator="greaterThanOrEqual" val="41308"/>
            <customFilter operator="lessThanOrEqual" val="4131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7C39E41-5FBF-42BD-BC1A-5F46BC5FEB53}" name="PivotTable20"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F3:G6" firstHeaderRow="1" firstDataRow="2" firstDataCol="1"/>
  <pivotFields count="7">
    <pivotField showAll="0"/>
    <pivotField numFmtId="14" showAll="0"/>
    <pivotField axis="axisRow" showAll="0">
      <items count="6">
        <item h="1" x="2"/>
        <item h="1" x="3"/>
        <item h="1" x="0"/>
        <item h="1" x="4"/>
        <item x="1"/>
        <item t="default"/>
      </items>
    </pivotField>
    <pivotField showAll="0"/>
    <pivotField showAll="0"/>
    <pivotField axis="axisCol" dataField="1" showAll="0">
      <items count="6">
        <item h="1" x="4"/>
        <item x="2"/>
        <item h="1" x="3"/>
        <item h="1" x="1"/>
        <item h="1" x="0"/>
        <item t="default"/>
      </items>
    </pivotField>
    <pivotField showAll="0"/>
  </pivotFields>
  <rowFields count="1">
    <field x="2"/>
  </rowFields>
  <rowItems count="2">
    <i>
      <x v="4"/>
    </i>
    <i t="grand">
      <x/>
    </i>
  </rowItems>
  <colFields count="1">
    <field x="5"/>
  </colFields>
  <colItems count="1">
    <i>
      <x v="1"/>
    </i>
  </colItems>
  <dataFields count="1">
    <dataField name="Count of Transpor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F1AD127-3B3C-4645-BE09-A4BEE3715CC2}" name="PivotTable32"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F21:J28" firstHeaderRow="1" firstDataRow="2" firstDataCol="1"/>
  <pivotFields count="7">
    <pivotField showAll="0"/>
    <pivotField numFmtId="14" showAll="0"/>
    <pivotField axis="axisRow" showAll="0">
      <items count="6">
        <item x="2"/>
        <item x="3"/>
        <item x="0"/>
        <item x="4"/>
        <item x="1"/>
        <item t="default"/>
      </items>
    </pivotField>
    <pivotField showAll="0"/>
    <pivotField showAll="0"/>
    <pivotField axis="axisCol" dataField="1" showAll="0">
      <items count="6">
        <item h="1" x="4"/>
        <item x="2"/>
        <item x="3"/>
        <item x="1"/>
        <item x="0"/>
        <item t="default"/>
      </items>
    </pivotField>
    <pivotField showAll="0"/>
  </pivotFields>
  <rowFields count="1">
    <field x="2"/>
  </rowFields>
  <rowItems count="6">
    <i>
      <x/>
    </i>
    <i>
      <x v="1"/>
    </i>
    <i>
      <x v="2"/>
    </i>
    <i>
      <x v="3"/>
    </i>
    <i>
      <x v="4"/>
    </i>
    <i t="grand">
      <x/>
    </i>
  </rowItems>
  <colFields count="1">
    <field x="5"/>
  </colFields>
  <colItems count="4">
    <i>
      <x v="1"/>
    </i>
    <i>
      <x v="2"/>
    </i>
    <i>
      <x v="3"/>
    </i>
    <i>
      <x v="4"/>
    </i>
  </colItems>
  <dataFields count="1">
    <dataField name="Count of Transport" fld="5" subtotal="count" baseField="0" baseItem="0"/>
  </dataFields>
  <chartFormats count="5">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2" format="12" series="1">
      <pivotArea type="data" outline="0" fieldPosition="0">
        <references count="2">
          <reference field="4294967294" count="1" selected="0">
            <x v="0"/>
          </reference>
          <reference field="5" count="1" selected="0">
            <x v="2"/>
          </reference>
        </references>
      </pivotArea>
    </chartFormat>
    <chartFormat chart="2" format="13" series="1">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DD82C4-4317-48FE-98E1-D64710A3E0D7}"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4:C20" firstHeaderRow="1" firstDataRow="1" firstDataCol="1"/>
  <pivotFields count="7">
    <pivotField showAll="0"/>
    <pivotField numFmtId="14" showAll="0"/>
    <pivotField showAll="0"/>
    <pivotField showAll="0">
      <items count="5">
        <item x="3"/>
        <item x="2"/>
        <item x="0"/>
        <item x="1"/>
        <item t="default"/>
      </items>
    </pivotField>
    <pivotField dataField="1" showAll="0" sortType="ascending">
      <items count="9">
        <item x="6"/>
        <item x="5"/>
        <item x="2"/>
        <item x="4"/>
        <item x="0"/>
        <item x="1"/>
        <item x="3"/>
        <item x="7"/>
        <item t="default"/>
      </items>
    </pivotField>
    <pivotField showAll="0"/>
    <pivotField axis="axisRow" showAll="0">
      <items count="6">
        <item x="3"/>
        <item x="0"/>
        <item x="1"/>
        <item x="2"/>
        <item x="4"/>
        <item t="default"/>
      </items>
    </pivotField>
  </pivotFields>
  <rowFields count="1">
    <field x="6"/>
  </rowFields>
  <rowItems count="6">
    <i>
      <x/>
    </i>
    <i>
      <x v="1"/>
    </i>
    <i>
      <x v="2"/>
    </i>
    <i>
      <x v="3"/>
    </i>
    <i>
      <x v="4"/>
    </i>
    <i t="grand">
      <x/>
    </i>
  </rowItems>
  <colItems count="1">
    <i/>
  </colItems>
  <dataFields count="1">
    <dataField name="Count of Number of items" fld="4"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1FD7272-A62A-4B0B-BD27-42DD12FDD21C}" name="PivotTable19"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B3:C6" firstHeaderRow="1" firstDataRow="2" firstDataCol="1"/>
  <pivotFields count="7">
    <pivotField showAll="0"/>
    <pivotField numFmtId="14" showAll="0"/>
    <pivotField showAll="0"/>
    <pivotField axis="axisRow" showAll="0">
      <items count="5">
        <item x="3"/>
        <item h="1" x="2"/>
        <item h="1" x="0"/>
        <item h="1" x="1"/>
        <item t="default"/>
      </items>
    </pivotField>
    <pivotField dataField="1" showAll="0"/>
    <pivotField showAll="0"/>
    <pivotField axis="axisCol" showAll="0">
      <items count="6">
        <item h="1" x="3"/>
        <item x="0"/>
        <item h="1" x="1"/>
        <item h="1" x="2"/>
        <item h="1" x="4"/>
        <item t="default"/>
      </items>
    </pivotField>
  </pivotFields>
  <rowFields count="1">
    <field x="3"/>
  </rowFields>
  <rowItems count="2">
    <i>
      <x/>
    </i>
    <i t="grand">
      <x/>
    </i>
  </rowItems>
  <colFields count="1">
    <field x="6"/>
  </colFields>
  <colItems count="1">
    <i>
      <x v="1"/>
    </i>
  </colItems>
  <dataFields count="1">
    <dataField name="Count of items" fld="4"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C70DD8F-CEB3-48E4-8ADE-B1BEE81697C6}" name="PivotTable21"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I3:J5" firstHeaderRow="1" firstDataRow="2" firstDataCol="1"/>
  <pivotFields count="7">
    <pivotField showAll="0"/>
    <pivotField axis="axisRow" numFmtId="14" showAll="0" measureFilter="1">
      <items count="10">
        <item x="0"/>
        <item x="1"/>
        <item x="2"/>
        <item x="3"/>
        <item x="4"/>
        <item x="5"/>
        <item x="6"/>
        <item x="7"/>
        <item x="8"/>
        <item t="default"/>
      </items>
    </pivotField>
    <pivotField showAll="0"/>
    <pivotField dataField="1" showAll="0">
      <items count="5">
        <item x="3"/>
        <item x="2"/>
        <item x="0"/>
        <item x="1"/>
        <item t="default"/>
      </items>
    </pivotField>
    <pivotField showAll="0">
      <items count="9">
        <item x="6"/>
        <item x="5"/>
        <item x="2"/>
        <item x="4"/>
        <item x="0"/>
        <item x="1"/>
        <item x="3"/>
        <item x="7"/>
        <item t="default"/>
      </items>
    </pivotField>
    <pivotField showAll="0"/>
    <pivotField axis="axisCol" multipleItemSelectionAllowed="1" showAll="0">
      <items count="6">
        <item h="1" x="3"/>
        <item x="0"/>
        <item h="1" x="1"/>
        <item h="1" x="2"/>
        <item h="1" x="4"/>
        <item t="default"/>
      </items>
    </pivotField>
  </pivotFields>
  <rowFields count="1">
    <field x="1"/>
  </rowFields>
  <rowItems count="1">
    <i t="grand">
      <x/>
    </i>
  </rowItems>
  <colFields count="1">
    <field x="6"/>
  </colFields>
  <colItems count="1">
    <i>
      <x v="1"/>
    </i>
  </colItems>
  <dataFields count="1">
    <dataField name="Count of Item" fld="3" subtotal="count" baseField="0" baseItem="0"/>
  </dataFields>
  <pivotTableStyleInfo name="PivotStyleLight16" showRowHeaders="1" showColHeaders="1" showRowStripes="0" showColStripes="0" showLastColumn="1"/>
  <filters count="1">
    <filter fld="1" type="valueGreaterThan" evalOrder="-1" id="3" iMeasureFld="0">
      <autoFilter ref="A1">
        <filterColumn colId="0">
          <customFilters>
            <customFilter operator="greaterThan" val="41308"/>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89650BE-9E52-4789-914B-F60344F74308}" name="PivotTable3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31:D37" firstHeaderRow="1" firstDataRow="1" firstDataCol="1"/>
  <pivotFields count="7">
    <pivotField showAll="0"/>
    <pivotField numFmtId="14" showAll="0"/>
    <pivotField showAll="0"/>
    <pivotField showAll="0"/>
    <pivotField dataField="1" showAll="0"/>
    <pivotField axis="axisRow" showAll="0">
      <items count="6">
        <item x="4"/>
        <item x="2"/>
        <item x="3"/>
        <item x="1"/>
        <item x="0"/>
        <item t="default"/>
      </items>
    </pivotField>
    <pivotField showAll="0"/>
  </pivotFields>
  <rowFields count="1">
    <field x="5"/>
  </rowFields>
  <rowItems count="6">
    <i>
      <x/>
    </i>
    <i>
      <x v="1"/>
    </i>
    <i>
      <x v="2"/>
    </i>
    <i>
      <x v="3"/>
    </i>
    <i>
      <x v="4"/>
    </i>
    <i t="grand">
      <x/>
    </i>
  </rowItems>
  <colItems count="1">
    <i/>
  </colItems>
  <dataFields count="1">
    <dataField name="Num-of items" fld="4"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DE9FBD9-D627-40F1-858C-DAB8662D12FE}" name="PivotTable25"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B3:C6" firstHeaderRow="1" firstDataRow="2" firstDataCol="1"/>
  <pivotFields count="7">
    <pivotField showAll="0"/>
    <pivotField numFmtId="14" showAll="0"/>
    <pivotField showAll="0"/>
    <pivotField axis="axisRow" showAll="0">
      <items count="5">
        <item x="3"/>
        <item h="1" x="2"/>
        <item h="1" x="0"/>
        <item h="1" x="1"/>
        <item t="default"/>
      </items>
    </pivotField>
    <pivotField dataField="1" showAll="0"/>
    <pivotField showAll="0"/>
    <pivotField axis="axisCol" showAll="0">
      <items count="6">
        <item h="1" x="3"/>
        <item h="1" x="0"/>
        <item x="1"/>
        <item h="1" x="2"/>
        <item h="1" x="4"/>
        <item t="default"/>
      </items>
    </pivotField>
  </pivotFields>
  <rowFields count="1">
    <field x="3"/>
  </rowFields>
  <rowItems count="2">
    <i>
      <x/>
    </i>
    <i t="grand">
      <x/>
    </i>
  </rowItems>
  <colFields count="1">
    <field x="6"/>
  </colFields>
  <colItems count="1">
    <i>
      <x v="2"/>
    </i>
  </colItems>
  <dataFields count="1">
    <dataField name="Sum of Number of item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544E7969-B143-4B35-83F8-A29948DF1D27}"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10:C14" firstHeaderRow="1" firstDataRow="1" firstDataCol="1"/>
  <pivotFields count="7">
    <pivotField showAll="0"/>
    <pivotField numFmtId="14" showAll="0"/>
    <pivotField showAll="0"/>
    <pivotField showAll="0"/>
    <pivotField dataField="1" showAll="0"/>
    <pivotField showAll="0"/>
    <pivotField axis="axisRow" showAll="0">
      <items count="6">
        <item x="3"/>
        <item h="1" x="0"/>
        <item x="1"/>
        <item x="2"/>
        <item h="1" x="4"/>
        <item t="default"/>
      </items>
    </pivotField>
  </pivotFields>
  <rowFields count="1">
    <field x="6"/>
  </rowFields>
  <rowItems count="4">
    <i>
      <x/>
    </i>
    <i>
      <x v="2"/>
    </i>
    <i>
      <x v="3"/>
    </i>
    <i t="grand">
      <x/>
    </i>
  </rowItems>
  <colItems count="1">
    <i/>
  </colItems>
  <dataFields count="1">
    <dataField name="Sum of Number of items" fld="4"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7FF43B46-005F-4D45-AD19-DF56FF8805FE}" name="PivotTable27"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I3:J5" firstHeaderRow="1" firstDataRow="2" firstDataCol="1"/>
  <pivotFields count="7">
    <pivotField dataField="1" showAll="0"/>
    <pivotField axis="axisRow" numFmtId="14" showAll="0" measureFilter="1">
      <items count="10">
        <item x="0"/>
        <item x="1"/>
        <item x="2"/>
        <item x="3"/>
        <item x="4"/>
        <item x="5"/>
        <item x="6"/>
        <item x="7"/>
        <item x="8"/>
        <item t="default"/>
      </items>
    </pivotField>
    <pivotField showAll="0"/>
    <pivotField showAll="0"/>
    <pivotField showAll="0"/>
    <pivotField showAll="0"/>
    <pivotField axis="axisCol" showAll="0">
      <items count="6">
        <item h="1" x="3"/>
        <item x="0"/>
        <item h="1" x="1"/>
        <item h="1" x="2"/>
        <item h="1" x="4"/>
        <item t="default"/>
      </items>
    </pivotField>
  </pivotFields>
  <rowFields count="1">
    <field x="1"/>
  </rowFields>
  <rowItems count="1">
    <i t="grand">
      <x/>
    </i>
  </rowItems>
  <colFields count="1">
    <field x="6"/>
  </colFields>
  <colItems count="1">
    <i>
      <x v="1"/>
    </i>
  </colItems>
  <dataFields count="1">
    <dataField name="Sum of Order no." fld="0" baseField="1" baseItem="0"/>
  </dataFields>
  <pivotTableStyleInfo name="PivotStyleLight16" showRowHeaders="1" showColHeaders="1" showRowStripes="0" showColStripes="0" showLastColumn="1"/>
  <filters count="1">
    <filter fld="1" type="valueBetween" evalOrder="-1" id="5" iMeasureFld="0">
      <autoFilter ref="A1">
        <filterColumn colId="0">
          <customFilters and="1">
            <customFilter operator="greaterThanOrEqual" val="41308"/>
            <customFilter operator="lessThanOrEqual" val="4131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5B1B7A3-490B-45BB-A4B4-6AEF5F0CB419}" name="PivotTable29"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
  <location ref="E10:F15" firstHeaderRow="1" firstDataRow="2" firstDataCol="1"/>
  <pivotFields count="7">
    <pivotField showAll="0"/>
    <pivotField numFmtId="14" showAll="0"/>
    <pivotField showAll="0"/>
    <pivotField showAll="0"/>
    <pivotField dataField="1" showAll="0"/>
    <pivotField axis="axisCol" showAll="0">
      <items count="6">
        <item h="1" x="4"/>
        <item x="2"/>
        <item h="1" x="3"/>
        <item h="1" x="1"/>
        <item h="1" x="0"/>
        <item t="default"/>
      </items>
    </pivotField>
    <pivotField axis="axisRow" showAll="0">
      <items count="6">
        <item x="3"/>
        <item x="0"/>
        <item x="1"/>
        <item x="2"/>
        <item x="4"/>
        <item t="default"/>
      </items>
    </pivotField>
  </pivotFields>
  <rowFields count="1">
    <field x="6"/>
  </rowFields>
  <rowItems count="4">
    <i>
      <x/>
    </i>
    <i>
      <x v="2"/>
    </i>
    <i>
      <x v="4"/>
    </i>
    <i t="grand">
      <x/>
    </i>
  </rowItems>
  <colFields count="1">
    <field x="5"/>
  </colFields>
  <colItems count="1">
    <i>
      <x v="1"/>
    </i>
  </colItems>
  <dataFields count="1">
    <dataField name="Sum of Number of items" fld="4" baseField="0" baseItem="0"/>
  </dataFields>
  <chartFormats count="2">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5938FF9B-9FFD-4820-A93F-455D611EC39C}" name="PivotTable26"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E3:F6" firstHeaderRow="1" firstDataRow="2" firstDataCol="1"/>
  <pivotFields count="7">
    <pivotField showAll="0"/>
    <pivotField numFmtId="14" showAll="0"/>
    <pivotField showAll="0"/>
    <pivotField showAll="0"/>
    <pivotField dataField="1" showAll="0"/>
    <pivotField axis="axisRow" showAll="0">
      <items count="6">
        <item h="1" x="4"/>
        <item x="2"/>
        <item h="1" x="3"/>
        <item h="1" x="1"/>
        <item h="1" x="0"/>
        <item t="default"/>
      </items>
    </pivotField>
    <pivotField axis="axisCol" showAll="0">
      <items count="6">
        <item h="1" x="3"/>
        <item h="1" x="0"/>
        <item h="1" x="1"/>
        <item h="1" x="2"/>
        <item x="4"/>
        <item t="default"/>
      </items>
    </pivotField>
  </pivotFields>
  <rowFields count="1">
    <field x="5"/>
  </rowFields>
  <rowItems count="2">
    <i>
      <x v="1"/>
    </i>
    <i t="grand">
      <x/>
    </i>
  </rowItems>
  <colFields count="1">
    <field x="6"/>
  </colFields>
  <colItems count="1">
    <i>
      <x v="4"/>
    </i>
  </colItems>
  <dataFields count="1">
    <dataField name="Sum of Number of items" fld="4" baseField="0" baseItem="0"/>
  </dataFields>
  <chartFormats count="2">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796FCE11-451C-4E2F-8E7B-AD6E02BE0697}" name="PivotTable3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I9:J15" firstHeaderRow="1" firstDataRow="1" firstDataCol="1"/>
  <pivotFields count="7">
    <pivotField showAll="0"/>
    <pivotField numFmtId="14" showAll="0"/>
    <pivotField showAll="0"/>
    <pivotField showAll="0"/>
    <pivotField showAll="0"/>
    <pivotField dataField="1" showAll="0">
      <items count="6">
        <item x="4"/>
        <item x="2"/>
        <item x="3"/>
        <item x="1"/>
        <item x="0"/>
        <item t="default"/>
      </items>
    </pivotField>
    <pivotField axis="axisRow" showAll="0">
      <items count="6">
        <item x="3"/>
        <item x="0"/>
        <item x="1"/>
        <item x="2"/>
        <item x="4"/>
        <item t="default"/>
      </items>
    </pivotField>
  </pivotFields>
  <rowFields count="1">
    <field x="6"/>
  </rowFields>
  <rowItems count="6">
    <i>
      <x/>
    </i>
    <i>
      <x v="1"/>
    </i>
    <i>
      <x v="2"/>
    </i>
    <i>
      <x v="3"/>
    </i>
    <i>
      <x v="4"/>
    </i>
    <i t="grand">
      <x/>
    </i>
  </rowItems>
  <colItems count="1">
    <i/>
  </colItems>
  <dataFields count="1">
    <dataField name="Count of Transport" fld="5" subtotal="count" baseField="6"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3BEEBDEC-1758-4B14-B46C-1F93474CD140}" name="PivotTable7"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B21:F28" firstHeaderRow="1" firstDataRow="2" firstDataCol="1"/>
  <pivotFields count="7">
    <pivotField showAll="0"/>
    <pivotField numFmtId="14" showAll="0"/>
    <pivotField showAll="0"/>
    <pivotField axis="axisCol" showAll="0">
      <items count="5">
        <item x="3"/>
        <item x="2"/>
        <item x="0"/>
        <item x="1"/>
        <item t="default"/>
      </items>
    </pivotField>
    <pivotField dataField="1" showAll="0"/>
    <pivotField showAll="0"/>
    <pivotField axis="axisRow" showAll="0">
      <items count="6">
        <item x="3"/>
        <item x="0"/>
        <item x="1"/>
        <item x="2"/>
        <item x="4"/>
        <item t="default"/>
      </items>
    </pivotField>
  </pivotFields>
  <rowFields count="1">
    <field x="6"/>
  </rowFields>
  <rowItems count="6">
    <i>
      <x/>
    </i>
    <i>
      <x v="1"/>
    </i>
    <i>
      <x v="2"/>
    </i>
    <i>
      <x v="3"/>
    </i>
    <i>
      <x v="4"/>
    </i>
    <i t="grand">
      <x/>
    </i>
  </rowItems>
  <colFields count="1">
    <field x="3"/>
  </colFields>
  <colItems count="4">
    <i>
      <x/>
    </i>
    <i>
      <x v="1"/>
    </i>
    <i>
      <x v="2"/>
    </i>
    <i>
      <x v="3"/>
    </i>
  </colItems>
  <dataFields count="1">
    <dataField name="Sum of Number of items" fld="4" baseField="0" baseItem="0"/>
  </dataFields>
  <chartFormats count="4">
    <chartFormat chart="2" format="18" series="1">
      <pivotArea type="data" outline="0" fieldPosition="0">
        <references count="2">
          <reference field="4294967294" count="1" selected="0">
            <x v="0"/>
          </reference>
          <reference field="3" count="1" selected="0">
            <x v="0"/>
          </reference>
        </references>
      </pivotArea>
    </chartFormat>
    <chartFormat chart="2" format="19" series="1">
      <pivotArea type="data" outline="0" fieldPosition="0">
        <references count="2">
          <reference field="4294967294" count="1" selected="0">
            <x v="0"/>
          </reference>
          <reference field="3" count="1" selected="0">
            <x v="1"/>
          </reference>
        </references>
      </pivotArea>
    </chartFormat>
    <chartFormat chart="2" format="20" series="1">
      <pivotArea type="data" outline="0" fieldPosition="0">
        <references count="2">
          <reference field="4294967294" count="1" selected="0">
            <x v="0"/>
          </reference>
          <reference field="3" count="1" selected="0">
            <x v="2"/>
          </reference>
        </references>
      </pivotArea>
    </chartFormat>
    <chartFormat chart="2" format="2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7ADBD3-8DD0-42A1-99A3-21E64F133A72}"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L4:M10" firstHeaderRow="1" firstDataRow="1" firstDataCol="1"/>
  <pivotFields count="7">
    <pivotField showAll="0"/>
    <pivotField numFmtId="14" showAll="0"/>
    <pivotField axis="axisRow" showAll="0">
      <items count="6">
        <item x="2"/>
        <item x="3"/>
        <item x="0"/>
        <item x="4"/>
        <item x="1"/>
        <item t="default"/>
      </items>
    </pivotField>
    <pivotField showAll="0"/>
    <pivotField showAll="0"/>
    <pivotField showAll="0"/>
    <pivotField dataField="1" showAll="0">
      <items count="6">
        <item x="3"/>
        <item x="0"/>
        <item x="1"/>
        <item x="2"/>
        <item x="4"/>
        <item t="default"/>
      </items>
    </pivotField>
  </pivotFields>
  <rowFields count="1">
    <field x="2"/>
  </rowFields>
  <rowItems count="6">
    <i>
      <x/>
    </i>
    <i>
      <x v="1"/>
    </i>
    <i>
      <x v="2"/>
    </i>
    <i>
      <x v="3"/>
    </i>
    <i>
      <x v="4"/>
    </i>
    <i t="grand">
      <x/>
    </i>
  </rowItems>
  <colItems count="1">
    <i/>
  </colItems>
  <dataFields count="1">
    <dataField name="Count of Destination" fld="6" subtotal="count"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579692-B444-4B0F-8595-B5F833768ECC}" name="PivotTable1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5:G32" firstHeaderRow="1" firstDataRow="2" firstDataCol="1"/>
  <pivotFields count="7">
    <pivotField showAll="0"/>
    <pivotField numFmtId="14" showAll="0"/>
    <pivotField showAll="0"/>
    <pivotField axis="axisCol" showAll="0">
      <items count="5">
        <item x="3"/>
        <item x="2"/>
        <item x="0"/>
        <item x="1"/>
        <item t="default"/>
      </items>
    </pivotField>
    <pivotField dataField="1" showAll="0"/>
    <pivotField showAll="0"/>
    <pivotField axis="axisRow" showAll="0">
      <items count="6">
        <item x="3"/>
        <item x="0"/>
        <item x="1"/>
        <item x="2"/>
        <item x="4"/>
        <item t="default"/>
      </items>
    </pivotField>
  </pivotFields>
  <rowFields count="1">
    <field x="6"/>
  </rowFields>
  <rowItems count="6">
    <i>
      <x/>
    </i>
    <i>
      <x v="1"/>
    </i>
    <i>
      <x v="2"/>
    </i>
    <i>
      <x v="3"/>
    </i>
    <i>
      <x v="4"/>
    </i>
    <i t="grand">
      <x/>
    </i>
  </rowItems>
  <colFields count="1">
    <field x="3"/>
  </colFields>
  <colItems count="5">
    <i>
      <x/>
    </i>
    <i>
      <x v="1"/>
    </i>
    <i>
      <x v="2"/>
    </i>
    <i>
      <x v="3"/>
    </i>
    <i t="grand">
      <x/>
    </i>
  </colItems>
  <dataFields count="1">
    <dataField name="Sum of Number of items" fld="4" baseField="0" baseItem="0"/>
  </dataFields>
  <chartFormats count="4">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D87B67-0970-4AF9-85D4-B6302A4C78C7}" name="PivotTable8"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4">
  <location ref="I4:J10" firstHeaderRow="1" firstDataRow="2" firstDataCol="1"/>
  <pivotFields count="7">
    <pivotField showAll="0"/>
    <pivotField numFmtId="14" showAll="0"/>
    <pivotField showAll="0"/>
    <pivotField showAll="0"/>
    <pivotField dataField="1" showAll="0"/>
    <pivotField axis="axisCol" showAll="0">
      <items count="6">
        <item h="1" x="4"/>
        <item h="1" x="2"/>
        <item h="1" x="3"/>
        <item x="1"/>
        <item h="1" x="0"/>
        <item t="default"/>
      </items>
    </pivotField>
    <pivotField axis="axisRow" showAll="0">
      <items count="6">
        <item x="3"/>
        <item x="0"/>
        <item x="1"/>
        <item x="2"/>
        <item x="4"/>
        <item t="default"/>
      </items>
    </pivotField>
  </pivotFields>
  <rowFields count="1">
    <field x="6"/>
  </rowFields>
  <rowItems count="5">
    <i>
      <x/>
    </i>
    <i>
      <x v="1"/>
    </i>
    <i>
      <x v="2"/>
    </i>
    <i>
      <x v="3"/>
    </i>
    <i t="grand">
      <x/>
    </i>
  </rowItems>
  <colFields count="1">
    <field x="5"/>
  </colFields>
  <colItems count="1">
    <i>
      <x v="3"/>
    </i>
  </colItems>
  <dataFields count="1">
    <dataField name="Count of Number of items" fld="4" subtotal="count" baseField="6" baseItem="0"/>
  </dataFields>
  <chartFormats count="3">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04EBD1-B8C1-46B5-8BA5-69AE4AC5B3D4}" name="PivotTable6"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B4:C9" firstHeaderRow="1" firstDataRow="2" firstDataCol="1"/>
  <pivotFields count="7">
    <pivotField showAll="0"/>
    <pivotField numFmtId="14" showAll="0"/>
    <pivotField showAll="0"/>
    <pivotField axis="axisRow" showAll="0">
      <items count="5">
        <item x="3"/>
        <item x="2"/>
        <item x="0"/>
        <item x="1"/>
        <item t="default"/>
      </items>
    </pivotField>
    <pivotField dataField="1" showAll="0"/>
    <pivotField showAll="0"/>
    <pivotField axis="axisCol" showAll="0">
      <items count="6">
        <item h="1" x="3"/>
        <item x="0"/>
        <item h="1" x="1"/>
        <item h="1" x="2"/>
        <item h="1" x="4"/>
        <item t="default"/>
      </items>
    </pivotField>
  </pivotFields>
  <rowFields count="1">
    <field x="3"/>
  </rowFields>
  <rowItems count="4">
    <i>
      <x/>
    </i>
    <i>
      <x v="1"/>
    </i>
    <i>
      <x v="2"/>
    </i>
    <i t="grand">
      <x/>
    </i>
  </rowItems>
  <colFields count="1">
    <field x="6"/>
  </colFields>
  <colItems count="1">
    <i>
      <x v="1"/>
    </i>
  </colItems>
  <dataFields count="1">
    <dataField name="Count of Number of items" fld="4"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A6889B-A1E0-45BF-9BF7-7606D1563515}" name="PivotTable1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25:J30" firstHeaderRow="1" firstDataRow="1" firstDataCol="1"/>
  <pivotFields count="7">
    <pivotField showAll="0"/>
    <pivotField numFmtId="14" showAll="0"/>
    <pivotField showAll="0"/>
    <pivotField showAll="0">
      <items count="5">
        <item x="3"/>
        <item x="2"/>
        <item x="0"/>
        <item x="1"/>
        <item t="default"/>
      </items>
    </pivotField>
    <pivotField axis="axisRow" dataField="1" showAll="0">
      <items count="9">
        <item x="6"/>
        <item x="5"/>
        <item x="2"/>
        <item x="4"/>
        <item x="0"/>
        <item x="1"/>
        <item x="3"/>
        <item x="7"/>
        <item t="default"/>
      </items>
    </pivotField>
    <pivotField showAll="0"/>
    <pivotField showAll="0"/>
  </pivotFields>
  <rowFields count="1">
    <field x="4"/>
  </rowFields>
  <rowItems count="5">
    <i>
      <x/>
    </i>
    <i>
      <x v="1"/>
    </i>
    <i>
      <x v="2"/>
    </i>
    <i>
      <x v="3"/>
    </i>
    <i t="grand">
      <x/>
    </i>
  </rowItems>
  <colItems count="1">
    <i/>
  </colItems>
  <dataFields count="1">
    <dataField name="Num. of items" fld="4" subtotal="count" baseField="4" baseItem="0"/>
  </dataFields>
  <pivotTableStyleInfo name="PivotStyleLight16" showRowHeaders="1" showColHeaders="1" showRowStripes="0" showColStripes="0" showLastColumn="1"/>
  <filters count="1">
    <filter fld="4" type="captionLessThan" evalOrder="-1" id="5" stringValue1="20">
      <autoFilter ref="A1">
        <filterColumn colId="0">
          <customFilters>
            <customFilter operator="lessThan" val="2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D095CA-DDD2-47A8-AC09-A76062A7FD2D}"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ode of Transport">
  <location ref="F14:G20" firstHeaderRow="1" firstDataRow="1" firstDataCol="1"/>
  <pivotFields count="7">
    <pivotField showAll="0"/>
    <pivotField numFmtId="14" showAll="0"/>
    <pivotField showAll="0"/>
    <pivotField showAll="0">
      <items count="5">
        <item x="3"/>
        <item x="2"/>
        <item x="0"/>
        <item x="1"/>
        <item t="default"/>
      </items>
    </pivotField>
    <pivotField dataField="1" showAll="0"/>
    <pivotField showAll="0">
      <items count="6">
        <item x="4"/>
        <item x="2"/>
        <item x="3"/>
        <item x="1"/>
        <item x="0"/>
        <item t="default"/>
      </items>
    </pivotField>
    <pivotField axis="axisRow" showAll="0">
      <items count="6">
        <item x="3"/>
        <item x="0"/>
        <item x="1"/>
        <item x="2"/>
        <item x="4"/>
        <item t="default"/>
      </items>
    </pivotField>
  </pivotFields>
  <rowFields count="1">
    <field x="6"/>
  </rowFields>
  <rowItems count="6">
    <i>
      <x/>
    </i>
    <i>
      <x v="1"/>
    </i>
    <i>
      <x v="2"/>
    </i>
    <i>
      <x v="3"/>
    </i>
    <i>
      <x v="4"/>
    </i>
    <i t="grand">
      <x/>
    </i>
  </rowItems>
  <colItems count="1">
    <i/>
  </colItems>
  <dataFields count="1">
    <dataField name="Sum of Number of item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1005F3-27AF-4869-8344-C494ED599D6D}"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4:G6" firstHeaderRow="1" firstDataRow="1" firstDataCol="1"/>
  <pivotFields count="7">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14" showAll="0"/>
    <pivotField showAll="0"/>
    <pivotField axis="axisRow" dataField="1" showAll="0">
      <items count="5">
        <item x="3"/>
        <item h="1" x="2"/>
        <item h="1" x="0"/>
        <item h="1" x="1"/>
        <item t="default"/>
      </items>
    </pivotField>
    <pivotField showAll="0">
      <items count="9">
        <item x="6"/>
        <item x="5"/>
        <item x="2"/>
        <item x="4"/>
        <item x="0"/>
        <item x="1"/>
        <item x="3"/>
        <item x="7"/>
        <item t="default"/>
      </items>
    </pivotField>
    <pivotField showAll="0"/>
    <pivotField showAll="0"/>
  </pivotFields>
  <rowFields count="1">
    <field x="3"/>
  </rowFields>
  <rowItems count="2">
    <i>
      <x/>
    </i>
    <i t="grand">
      <x/>
    </i>
  </rowItems>
  <colItems count="1">
    <i/>
  </colItems>
  <dataFields count="1">
    <dataField name="Count of Item" fld="3" subtotal="count" baseField="0" baseItem="0"/>
  </dataFields>
  <chartFormats count="1">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 xr10:uid="{04097C03-7BCE-456F-975D-7DD09F85BF0D}" sourceName="Destination">
  <pivotTables>
    <pivotTable tabId="24" name="PivotTable5"/>
  </pivotTables>
  <data>
    <tabular pivotCacheId="1231900821">
      <items count="5">
        <i x="3" s="1"/>
        <i x="0"/>
        <i x="1" s="1"/>
        <i x="2" s="1"/>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1" xr10:uid="{F1E19E1C-F6F1-495D-AEEF-7664A24E831F}" sourceName="Destination">
  <pivotTables>
    <pivotTable tabId="24" name="PivotTable7"/>
  </pivotTables>
  <data>
    <tabular pivotCacheId="1231900821">
      <items count="5">
        <i x="3" s="1"/>
        <i x="0"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tination" xr10:uid="{98C13109-E15E-4679-BB34-863F159F45D2}" cache="Slicer_Destination" caption="Destination" rowHeight="241300"/>
  <slicer name="Destination 1" xr10:uid="{7EE7429B-184D-4D91-9FF7-1D5376D28806}" cache="Slicer_Destination1" caption="Destin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22.xml"/><Relationship Id="rId3" Type="http://schemas.openxmlformats.org/officeDocument/2006/relationships/pivotTable" Target="../pivotTables/pivotTable17.xml"/><Relationship Id="rId7" Type="http://schemas.openxmlformats.org/officeDocument/2006/relationships/pivotTable" Target="../pivotTables/pivotTable21.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5.xml"/><Relationship Id="rId7" Type="http://schemas.openxmlformats.org/officeDocument/2006/relationships/pivotTable" Target="../pivotTables/pivotTable29.xml"/><Relationship Id="rId2" Type="http://schemas.openxmlformats.org/officeDocument/2006/relationships/pivotTable" Target="../pivotTables/pivotTable24.xml"/><Relationship Id="rId1" Type="http://schemas.openxmlformats.org/officeDocument/2006/relationships/pivotTable" Target="../pivotTables/pivotTable23.xml"/><Relationship Id="rId6" Type="http://schemas.openxmlformats.org/officeDocument/2006/relationships/pivotTable" Target="../pivotTables/pivotTable28.xml"/><Relationship Id="rId5" Type="http://schemas.openxmlformats.org/officeDocument/2006/relationships/pivotTable" Target="../pivotTables/pivotTable27.xml"/><Relationship Id="rId4" Type="http://schemas.openxmlformats.org/officeDocument/2006/relationships/pivotTable" Target="../pivotTables/pivot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F5BB8-6B47-4103-8522-35C0A127BA8B}">
  <dimension ref="B3:C12"/>
  <sheetViews>
    <sheetView workbookViewId="0">
      <selection activeCell="B3" sqref="B3:C3"/>
    </sheetView>
  </sheetViews>
  <sheetFormatPr defaultRowHeight="15" x14ac:dyDescent="0.25"/>
  <cols>
    <col min="1" max="1" width="8.42578125" style="22" customWidth="1"/>
    <col min="2" max="2" width="20.42578125" style="22" customWidth="1"/>
    <col min="3" max="3" width="85.85546875" style="25" customWidth="1"/>
    <col min="4" max="16384" width="9.140625" style="22"/>
  </cols>
  <sheetData>
    <row r="3" spans="2:3" ht="35.25" customHeight="1" x14ac:dyDescent="0.25">
      <c r="B3" s="23" t="s">
        <v>134</v>
      </c>
      <c r="C3" s="26" t="s">
        <v>135</v>
      </c>
    </row>
    <row r="4" spans="2:3" ht="26.25" customHeight="1" x14ac:dyDescent="0.25">
      <c r="C4" s="26" t="s">
        <v>136</v>
      </c>
    </row>
    <row r="5" spans="2:3" x14ac:dyDescent="0.25">
      <c r="C5" s="26" t="s">
        <v>137</v>
      </c>
    </row>
    <row r="6" spans="2:3" ht="30" x14ac:dyDescent="0.25">
      <c r="C6" s="25" t="s">
        <v>138</v>
      </c>
    </row>
    <row r="7" spans="2:3" x14ac:dyDescent="0.25">
      <c r="C7" s="26" t="s">
        <v>139</v>
      </c>
    </row>
    <row r="9" spans="2:3" ht="25.5" x14ac:dyDescent="0.25">
      <c r="B9" s="23" t="s">
        <v>140</v>
      </c>
      <c r="C9" s="26" t="s">
        <v>141</v>
      </c>
    </row>
    <row r="10" spans="2:3" ht="25.5" x14ac:dyDescent="0.25">
      <c r="C10" s="26" t="s">
        <v>142</v>
      </c>
    </row>
    <row r="12" spans="2:3" x14ac:dyDescent="0.25">
      <c r="C12" s="25" t="s">
        <v>143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8FC05-AC5F-4B61-A51B-243353E0C4C1}">
  <sheetPr>
    <tabColor theme="7" tint="0.59999389629810485"/>
  </sheetPr>
  <dimension ref="B20:P65"/>
  <sheetViews>
    <sheetView tabSelected="1" topLeftCell="A58" workbookViewId="0">
      <selection activeCell="C69" sqref="C69"/>
    </sheetView>
  </sheetViews>
  <sheetFormatPr defaultRowHeight="15" x14ac:dyDescent="0.25"/>
  <sheetData>
    <row r="20" spans="16:16" x14ac:dyDescent="0.25">
      <c r="P20" s="22" t="s">
        <v>129</v>
      </c>
    </row>
    <row r="37" spans="2:16" x14ac:dyDescent="0.25">
      <c r="P37" s="10" t="s">
        <v>54</v>
      </c>
    </row>
    <row r="39" spans="2:16" x14ac:dyDescent="0.25">
      <c r="B39" s="10" t="s">
        <v>53</v>
      </c>
      <c r="P39" t="s">
        <v>63</v>
      </c>
    </row>
    <row r="40" spans="2:16" x14ac:dyDescent="0.25">
      <c r="B40" t="s">
        <v>132</v>
      </c>
      <c r="P40" t="s">
        <v>64</v>
      </c>
    </row>
    <row r="41" spans="2:16" x14ac:dyDescent="0.25">
      <c r="B41" t="s">
        <v>61</v>
      </c>
      <c r="P41" t="s">
        <v>65</v>
      </c>
    </row>
    <row r="42" spans="2:16" x14ac:dyDescent="0.25">
      <c r="B42" t="s">
        <v>62</v>
      </c>
      <c r="P42" t="s">
        <v>66</v>
      </c>
    </row>
    <row r="60" spans="2:13" x14ac:dyDescent="0.25">
      <c r="B60" s="10" t="s">
        <v>54</v>
      </c>
    </row>
    <row r="61" spans="2:13" x14ac:dyDescent="0.25">
      <c r="B61" s="34" t="s">
        <v>59</v>
      </c>
      <c r="C61" s="34"/>
      <c r="D61" s="34"/>
      <c r="E61" s="34"/>
      <c r="F61" s="34"/>
      <c r="G61" s="34"/>
      <c r="H61" s="34"/>
      <c r="I61" s="34"/>
      <c r="J61" s="34"/>
      <c r="K61" s="34"/>
      <c r="L61" s="34"/>
    </row>
    <row r="62" spans="2:13" x14ac:dyDescent="0.25">
      <c r="B62" s="34" t="s">
        <v>57</v>
      </c>
      <c r="C62" s="34"/>
      <c r="D62" s="34"/>
      <c r="E62" s="34"/>
      <c r="F62" s="34"/>
      <c r="G62" s="34"/>
      <c r="H62" s="34"/>
      <c r="I62" s="34"/>
      <c r="J62" s="34"/>
      <c r="K62" s="34"/>
      <c r="L62" s="34"/>
      <c r="M62" s="34"/>
    </row>
    <row r="63" spans="2:13" x14ac:dyDescent="0.25">
      <c r="B63" t="s">
        <v>55</v>
      </c>
    </row>
    <row r="64" spans="2:13" x14ac:dyDescent="0.25">
      <c r="B64" t="s">
        <v>56</v>
      </c>
    </row>
    <row r="65" spans="2:2" x14ac:dyDescent="0.25">
      <c r="B65" t="s">
        <v>58</v>
      </c>
    </row>
  </sheetData>
  <mergeCells count="2">
    <mergeCell ref="B61:L61"/>
    <mergeCell ref="B62:M6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zoomScale="110" zoomScaleNormal="110" workbookViewId="0">
      <pane ySplit="1" topLeftCell="A8" activePane="bottomLeft" state="frozen"/>
      <selection pane="bottomLeft" activeCell="H3" sqref="H3"/>
    </sheetView>
  </sheetViews>
  <sheetFormatPr defaultRowHeight="15" x14ac:dyDescent="0.25"/>
  <cols>
    <col min="1" max="1" width="11.28515625" customWidth="1"/>
    <col min="2" max="2" width="13" customWidth="1"/>
    <col min="3" max="3" width="17.42578125" customWidth="1"/>
    <col min="4" max="4" width="16.42578125" bestFit="1" customWidth="1"/>
    <col min="5" max="5" width="12.140625" customWidth="1"/>
    <col min="6" max="7" width="13.28515625" customWidth="1"/>
    <col min="10" max="10" width="13.140625" bestFit="1" customWidth="1"/>
    <col min="11" max="11" width="13.5703125" customWidth="1"/>
    <col min="12" max="12" width="23" bestFit="1" customWidth="1"/>
    <col min="13" max="15" width="7.140625" bestFit="1" customWidth="1"/>
    <col min="16" max="16" width="11.42578125" bestFit="1" customWidth="1"/>
  </cols>
  <sheetData>
    <row r="1" spans="1:15" ht="30" x14ac:dyDescent="0.25">
      <c r="A1" s="5" t="s">
        <v>29</v>
      </c>
      <c r="B1" s="5" t="s">
        <v>1</v>
      </c>
      <c r="C1" s="5" t="s">
        <v>6</v>
      </c>
      <c r="D1" s="5" t="s">
        <v>7</v>
      </c>
      <c r="E1" s="5" t="s">
        <v>11</v>
      </c>
      <c r="F1" s="5" t="s">
        <v>46</v>
      </c>
      <c r="G1" s="5" t="s">
        <v>12</v>
      </c>
      <c r="I1" s="11"/>
    </row>
    <row r="2" spans="1:15" x14ac:dyDescent="0.25">
      <c r="A2" s="2">
        <v>100001</v>
      </c>
      <c r="B2" s="1">
        <v>41306</v>
      </c>
      <c r="C2" s="2" t="s">
        <v>13</v>
      </c>
      <c r="D2" s="2" t="s">
        <v>8</v>
      </c>
      <c r="E2" s="2">
        <v>25</v>
      </c>
      <c r="F2" s="2" t="s">
        <v>2</v>
      </c>
      <c r="G2" s="2" t="s">
        <v>18</v>
      </c>
    </row>
    <row r="3" spans="1:15" x14ac:dyDescent="0.25">
      <c r="A3" s="2">
        <v>100002</v>
      </c>
      <c r="B3" s="1">
        <v>41306</v>
      </c>
      <c r="C3" s="2" t="s">
        <v>14</v>
      </c>
      <c r="D3" s="2" t="s">
        <v>9</v>
      </c>
      <c r="E3" s="2">
        <v>30</v>
      </c>
      <c r="F3" s="2" t="s">
        <v>3</v>
      </c>
      <c r="G3" s="2" t="s">
        <v>19</v>
      </c>
    </row>
    <row r="4" spans="1:15" x14ac:dyDescent="0.25">
      <c r="A4" s="2">
        <v>100003</v>
      </c>
      <c r="B4" s="1">
        <v>41307</v>
      </c>
      <c r="C4" s="2" t="s">
        <v>15</v>
      </c>
      <c r="D4" s="2" t="s">
        <v>9</v>
      </c>
      <c r="E4" s="2">
        <v>15</v>
      </c>
      <c r="F4" s="2" t="s">
        <v>3</v>
      </c>
      <c r="G4" s="2" t="s">
        <v>20</v>
      </c>
    </row>
    <row r="5" spans="1:15" x14ac:dyDescent="0.25">
      <c r="A5" s="2">
        <v>100004</v>
      </c>
      <c r="B5" s="1">
        <v>41308</v>
      </c>
      <c r="C5" s="2" t="s">
        <v>14</v>
      </c>
      <c r="D5" s="2" t="s">
        <v>8</v>
      </c>
      <c r="E5" s="2">
        <v>32</v>
      </c>
      <c r="F5" s="2" t="s">
        <v>2</v>
      </c>
      <c r="G5" s="2" t="s">
        <v>19</v>
      </c>
    </row>
    <row r="6" spans="1:15" x14ac:dyDescent="0.25">
      <c r="A6" s="2">
        <v>100005</v>
      </c>
      <c r="B6" s="1">
        <v>41308</v>
      </c>
      <c r="C6" s="2" t="s">
        <v>16</v>
      </c>
      <c r="D6" s="2" t="s">
        <v>10</v>
      </c>
      <c r="E6" s="2">
        <v>25</v>
      </c>
      <c r="F6" s="2" t="s">
        <v>3</v>
      </c>
      <c r="G6" s="2" t="s">
        <v>18</v>
      </c>
    </row>
    <row r="7" spans="1:15" x14ac:dyDescent="0.25">
      <c r="A7" s="2">
        <v>100006</v>
      </c>
      <c r="B7" s="1">
        <v>41308</v>
      </c>
      <c r="C7" s="2" t="s">
        <v>15</v>
      </c>
      <c r="D7" s="2" t="s">
        <v>9</v>
      </c>
      <c r="E7" s="2">
        <v>18</v>
      </c>
      <c r="F7" s="2" t="s">
        <v>4</v>
      </c>
      <c r="G7" s="2" t="s">
        <v>21</v>
      </c>
    </row>
    <row r="8" spans="1:15" x14ac:dyDescent="0.25">
      <c r="A8" s="2">
        <v>100007</v>
      </c>
      <c r="B8" s="1">
        <v>41308</v>
      </c>
      <c r="C8" s="2" t="s">
        <v>13</v>
      </c>
      <c r="D8" s="2" t="s">
        <v>10</v>
      </c>
      <c r="E8" s="2">
        <v>15</v>
      </c>
      <c r="F8" s="2" t="s">
        <v>5</v>
      </c>
      <c r="G8" s="2" t="s">
        <v>20</v>
      </c>
    </row>
    <row r="9" spans="1:15" x14ac:dyDescent="0.25">
      <c r="A9" s="2">
        <v>100008</v>
      </c>
      <c r="B9" s="1">
        <v>41309</v>
      </c>
      <c r="C9" s="2" t="s">
        <v>15</v>
      </c>
      <c r="D9" s="2" t="s">
        <v>10</v>
      </c>
      <c r="E9" s="2">
        <v>25</v>
      </c>
      <c r="F9" s="2" t="s">
        <v>3</v>
      </c>
      <c r="G9" s="2" t="s">
        <v>21</v>
      </c>
    </row>
    <row r="10" spans="1:15" x14ac:dyDescent="0.25">
      <c r="A10" s="2">
        <v>100009</v>
      </c>
      <c r="B10" s="1">
        <v>41309</v>
      </c>
      <c r="C10" s="2" t="s">
        <v>14</v>
      </c>
      <c r="D10" s="2" t="s">
        <v>8</v>
      </c>
      <c r="E10" s="2">
        <v>30</v>
      </c>
      <c r="F10" s="2" t="s">
        <v>4</v>
      </c>
      <c r="G10" s="2" t="s">
        <v>22</v>
      </c>
    </row>
    <row r="11" spans="1:15" x14ac:dyDescent="0.25">
      <c r="A11" s="2">
        <v>100010</v>
      </c>
      <c r="B11" s="1">
        <v>41309</v>
      </c>
      <c r="C11" s="2" t="s">
        <v>16</v>
      </c>
      <c r="D11" s="2" t="s">
        <v>10</v>
      </c>
      <c r="E11" s="2">
        <v>15</v>
      </c>
      <c r="F11" s="2" t="s">
        <v>5</v>
      </c>
      <c r="G11" s="2" t="s">
        <v>19</v>
      </c>
      <c r="O11" t="s">
        <v>51</v>
      </c>
    </row>
    <row r="12" spans="1:15" x14ac:dyDescent="0.25">
      <c r="A12" s="2">
        <v>100011</v>
      </c>
      <c r="B12" s="1">
        <v>41309</v>
      </c>
      <c r="C12" s="2" t="s">
        <v>0</v>
      </c>
      <c r="D12" s="2" t="s">
        <v>17</v>
      </c>
      <c r="E12" s="2">
        <v>25</v>
      </c>
      <c r="F12" s="2" t="s">
        <v>3</v>
      </c>
      <c r="G12" s="2" t="s">
        <v>20</v>
      </c>
      <c r="O12">
        <v>0</v>
      </c>
    </row>
    <row r="13" spans="1:15" x14ac:dyDescent="0.25">
      <c r="A13" s="2">
        <v>100012</v>
      </c>
      <c r="B13" s="1">
        <v>41309</v>
      </c>
      <c r="C13" s="2" t="s">
        <v>13</v>
      </c>
      <c r="D13" s="2" t="s">
        <v>9</v>
      </c>
      <c r="E13" s="2">
        <v>14</v>
      </c>
      <c r="F13" s="2" t="s">
        <v>2</v>
      </c>
      <c r="G13" s="2" t="s">
        <v>19</v>
      </c>
    </row>
    <row r="14" spans="1:15" x14ac:dyDescent="0.25">
      <c r="A14" s="2">
        <v>100013</v>
      </c>
      <c r="B14" s="1">
        <v>41310</v>
      </c>
      <c r="C14" s="2" t="s">
        <v>13</v>
      </c>
      <c r="D14" s="2" t="s">
        <v>9</v>
      </c>
      <c r="E14" s="2">
        <v>25</v>
      </c>
      <c r="F14" s="4" t="s">
        <v>45</v>
      </c>
      <c r="G14" s="2" t="s">
        <v>21</v>
      </c>
      <c r="J14" s="7" t="s">
        <v>47</v>
      </c>
      <c r="K14" t="s">
        <v>49</v>
      </c>
    </row>
    <row r="15" spans="1:15" x14ac:dyDescent="0.25">
      <c r="A15" s="2">
        <v>100014</v>
      </c>
      <c r="B15" s="1">
        <v>41310</v>
      </c>
      <c r="C15" s="2" t="s">
        <v>15</v>
      </c>
      <c r="D15" s="2" t="s">
        <v>8</v>
      </c>
      <c r="E15" s="2">
        <v>30</v>
      </c>
      <c r="F15" s="2" t="s">
        <v>2</v>
      </c>
      <c r="G15" s="2" t="s">
        <v>20</v>
      </c>
      <c r="J15" s="8" t="s">
        <v>45</v>
      </c>
      <c r="K15" s="9">
        <v>2</v>
      </c>
    </row>
    <row r="16" spans="1:15" x14ac:dyDescent="0.25">
      <c r="A16" s="2">
        <v>100015</v>
      </c>
      <c r="B16" s="1">
        <v>41310</v>
      </c>
      <c r="C16" s="2" t="s">
        <v>16</v>
      </c>
      <c r="D16" s="2" t="s">
        <v>17</v>
      </c>
      <c r="E16" s="2">
        <v>15</v>
      </c>
      <c r="F16" s="2" t="s">
        <v>3</v>
      </c>
      <c r="G16" s="2" t="s">
        <v>18</v>
      </c>
      <c r="J16" s="8" t="s">
        <v>4</v>
      </c>
      <c r="K16" s="9">
        <v>5</v>
      </c>
    </row>
    <row r="17" spans="1:11" x14ac:dyDescent="0.25">
      <c r="A17" s="2">
        <v>100016</v>
      </c>
      <c r="B17" s="1">
        <v>41310</v>
      </c>
      <c r="C17" s="2" t="s">
        <v>14</v>
      </c>
      <c r="D17" s="2" t="s">
        <v>8</v>
      </c>
      <c r="E17" s="2">
        <v>15</v>
      </c>
      <c r="F17" s="2" t="s">
        <v>4</v>
      </c>
      <c r="G17" s="2" t="s">
        <v>22</v>
      </c>
      <c r="J17" s="8" t="s">
        <v>5</v>
      </c>
      <c r="K17" s="9">
        <v>3</v>
      </c>
    </row>
    <row r="18" spans="1:11" x14ac:dyDescent="0.25">
      <c r="A18" s="2">
        <v>100017</v>
      </c>
      <c r="B18" s="1">
        <v>41311</v>
      </c>
      <c r="C18" s="2" t="s">
        <v>13</v>
      </c>
      <c r="D18" s="2" t="s">
        <v>17</v>
      </c>
      <c r="E18" s="2">
        <v>25</v>
      </c>
      <c r="F18" s="2" t="s">
        <v>4</v>
      </c>
      <c r="G18" s="2" t="s">
        <v>19</v>
      </c>
      <c r="J18" s="8" t="s">
        <v>3</v>
      </c>
      <c r="K18" s="9">
        <v>8</v>
      </c>
    </row>
    <row r="19" spans="1:11" x14ac:dyDescent="0.25">
      <c r="A19" s="2">
        <v>100018</v>
      </c>
      <c r="B19" s="1">
        <v>41312</v>
      </c>
      <c r="C19" s="2" t="s">
        <v>13</v>
      </c>
      <c r="D19" s="2" t="s">
        <v>8</v>
      </c>
      <c r="E19" s="2">
        <v>30</v>
      </c>
      <c r="F19" s="2" t="s">
        <v>2</v>
      </c>
      <c r="G19" s="2" t="s">
        <v>20</v>
      </c>
      <c r="J19" s="8" t="s">
        <v>2</v>
      </c>
      <c r="K19" s="9">
        <v>6</v>
      </c>
    </row>
    <row r="20" spans="1:11" x14ac:dyDescent="0.25">
      <c r="A20" s="2">
        <v>100019</v>
      </c>
      <c r="B20" s="1">
        <v>41313</v>
      </c>
      <c r="C20" s="2" t="s">
        <v>16</v>
      </c>
      <c r="D20" s="2" t="s">
        <v>9</v>
      </c>
      <c r="E20" s="2">
        <v>13</v>
      </c>
      <c r="F20" s="2" t="s">
        <v>3</v>
      </c>
      <c r="G20" s="2" t="s">
        <v>21</v>
      </c>
      <c r="J20" s="8" t="s">
        <v>48</v>
      </c>
      <c r="K20" s="9">
        <v>24</v>
      </c>
    </row>
    <row r="21" spans="1:11" x14ac:dyDescent="0.25">
      <c r="A21" s="2">
        <v>100020</v>
      </c>
      <c r="B21" s="1">
        <v>41313</v>
      </c>
      <c r="C21" s="2" t="s">
        <v>14</v>
      </c>
      <c r="D21" s="2" t="s">
        <v>10</v>
      </c>
      <c r="E21" s="2">
        <v>25</v>
      </c>
      <c r="F21" s="2" t="s">
        <v>5</v>
      </c>
      <c r="G21" s="2" t="s">
        <v>20</v>
      </c>
    </row>
    <row r="22" spans="1:11" x14ac:dyDescent="0.25">
      <c r="A22" s="2">
        <v>100021</v>
      </c>
      <c r="B22" s="1">
        <v>41313</v>
      </c>
      <c r="C22" s="2" t="s">
        <v>15</v>
      </c>
      <c r="D22" s="2" t="s">
        <v>17</v>
      </c>
      <c r="E22" s="2">
        <v>30</v>
      </c>
      <c r="F22" s="2" t="s">
        <v>4</v>
      </c>
      <c r="G22" s="2" t="s">
        <v>22</v>
      </c>
    </row>
    <row r="23" spans="1:11" x14ac:dyDescent="0.25">
      <c r="A23" s="2">
        <v>100022</v>
      </c>
      <c r="B23" s="1">
        <v>41313</v>
      </c>
      <c r="C23" s="2" t="s">
        <v>14</v>
      </c>
      <c r="D23" s="2" t="s">
        <v>9</v>
      </c>
      <c r="E23" s="2">
        <v>15</v>
      </c>
      <c r="F23" s="2" t="s">
        <v>45</v>
      </c>
      <c r="G23" s="2" t="s">
        <v>19</v>
      </c>
    </row>
    <row r="24" spans="1:11" x14ac:dyDescent="0.25">
      <c r="A24" s="2">
        <v>100023</v>
      </c>
      <c r="B24" s="1">
        <v>41313</v>
      </c>
      <c r="C24" s="2" t="s">
        <v>13</v>
      </c>
      <c r="D24" s="2" t="s">
        <v>17</v>
      </c>
      <c r="E24" s="2">
        <v>25</v>
      </c>
      <c r="F24" s="2" t="s">
        <v>2</v>
      </c>
      <c r="G24" s="2" t="s">
        <v>18</v>
      </c>
    </row>
    <row r="25" spans="1:11" x14ac:dyDescent="0.25">
      <c r="A25" s="2">
        <v>100024</v>
      </c>
      <c r="B25" s="1">
        <v>41314</v>
      </c>
      <c r="C25" s="2" t="s">
        <v>16</v>
      </c>
      <c r="D25" s="2" t="s">
        <v>9</v>
      </c>
      <c r="E25" s="2">
        <v>34</v>
      </c>
      <c r="F25" s="2" t="s">
        <v>3</v>
      </c>
      <c r="G25" s="2" t="s">
        <v>21</v>
      </c>
    </row>
    <row r="27" spans="1:11" x14ac:dyDescent="0.25">
      <c r="H27" s="10" t="s">
        <v>42</v>
      </c>
    </row>
    <row r="28" spans="1:11" x14ac:dyDescent="0.25">
      <c r="F28" s="10" t="s">
        <v>23</v>
      </c>
    </row>
    <row r="29" spans="1:11" x14ac:dyDescent="0.25">
      <c r="A29" s="27" t="s">
        <v>72</v>
      </c>
      <c r="E29" s="3" t="s">
        <v>34</v>
      </c>
      <c r="H29">
        <f>COUNTIFS(G2:G25,"Boston")</f>
        <v>4</v>
      </c>
    </row>
    <row r="30" spans="1:11" x14ac:dyDescent="0.25">
      <c r="A30" s="27"/>
      <c r="E30" s="3" t="s">
        <v>35</v>
      </c>
      <c r="H30">
        <f>COUNTIFS(D2:D25,"microwave")</f>
        <v>5</v>
      </c>
    </row>
    <row r="31" spans="1:11" x14ac:dyDescent="0.25">
      <c r="A31" s="27"/>
      <c r="E31" s="3" t="s">
        <v>36</v>
      </c>
      <c r="H31">
        <f>COUNTIFS(F2:F25,"truck 3")</f>
        <v>8</v>
      </c>
    </row>
    <row r="32" spans="1:11" x14ac:dyDescent="0.25">
      <c r="A32" s="27"/>
      <c r="E32" s="3" t="s">
        <v>37</v>
      </c>
      <c r="H32">
        <f>COUNTIFS(C2:C25,"Peter White")</f>
        <v>6</v>
      </c>
    </row>
    <row r="33" spans="1:8" x14ac:dyDescent="0.25">
      <c r="A33" s="27"/>
      <c r="E33" s="3" t="s">
        <v>30</v>
      </c>
      <c r="H33">
        <f>COUNTIFS(E2:E25,"&lt;20")</f>
        <v>9</v>
      </c>
    </row>
    <row r="35" spans="1:8" x14ac:dyDescent="0.25">
      <c r="F35" s="12" t="s">
        <v>24</v>
      </c>
    </row>
    <row r="36" spans="1:8" x14ac:dyDescent="0.25">
      <c r="A36" s="28" t="s">
        <v>73</v>
      </c>
      <c r="E36" s="3" t="s">
        <v>27</v>
      </c>
      <c r="H36">
        <f>SUMIFS(E2:E25,D2:D25,"refrigerator")</f>
        <v>105</v>
      </c>
    </row>
    <row r="37" spans="1:8" x14ac:dyDescent="0.25">
      <c r="A37" s="28"/>
      <c r="E37" s="3" t="s">
        <v>28</v>
      </c>
      <c r="H37">
        <f>SUMIFS(E2:E25,D2:D25,"washing machine")</f>
        <v>164</v>
      </c>
    </row>
    <row r="38" spans="1:8" x14ac:dyDescent="0.25">
      <c r="A38" s="28"/>
      <c r="E38" s="3" t="s">
        <v>33</v>
      </c>
      <c r="H38">
        <f>SUMIFS(E2:E25,F2:F25,"truck 4")</f>
        <v>156</v>
      </c>
    </row>
    <row r="39" spans="1:8" x14ac:dyDescent="0.25">
      <c r="A39" s="28"/>
      <c r="E39" s="3" t="s">
        <v>44</v>
      </c>
      <c r="H39">
        <f>SUMIFS(E2:E25,F2:F25,"truck*")</f>
        <v>511</v>
      </c>
    </row>
    <row r="40" spans="1:8" x14ac:dyDescent="0.25">
      <c r="A40" s="11"/>
    </row>
    <row r="41" spans="1:8" x14ac:dyDescent="0.25">
      <c r="A41" s="11"/>
      <c r="E41" s="3"/>
      <c r="F41" s="10" t="s">
        <v>25</v>
      </c>
    </row>
    <row r="42" spans="1:8" x14ac:dyDescent="0.25">
      <c r="A42" s="29" t="s">
        <v>74</v>
      </c>
      <c r="E42" s="3" t="s">
        <v>38</v>
      </c>
      <c r="H42">
        <f>COUNTIFS(D2:D25,"microwave",G2:G25,"Boston")</f>
        <v>2</v>
      </c>
    </row>
    <row r="43" spans="1:8" x14ac:dyDescent="0.25">
      <c r="A43" s="29"/>
      <c r="E43" s="3" t="s">
        <v>39</v>
      </c>
      <c r="H43">
        <f>COUNTIFS(C2:C25,"Peter White",F2:F25,"truck 1")</f>
        <v>2</v>
      </c>
    </row>
    <row r="44" spans="1:8" x14ac:dyDescent="0.25">
      <c r="A44" s="29"/>
      <c r="E44" s="3" t="s">
        <v>40</v>
      </c>
      <c r="H44">
        <f>COUNTIFS(G2:G25,"Boston",B2:B25,"&gt;2/3/2013")</f>
        <v>0</v>
      </c>
    </row>
    <row r="45" spans="1:8" x14ac:dyDescent="0.25">
      <c r="A45" s="29"/>
      <c r="E45" s="3" t="s">
        <v>41</v>
      </c>
      <c r="H45">
        <f>COUNTIFS(B2:B25,"&gt;=2/3/2013",B2:B25,"&lt;=2/6/2013")</f>
        <v>0</v>
      </c>
    </row>
    <row r="46" spans="1:8" x14ac:dyDescent="0.25">
      <c r="A46" s="11"/>
      <c r="D46" s="6"/>
      <c r="E46" s="6"/>
      <c r="F46" s="10" t="s">
        <v>26</v>
      </c>
    </row>
    <row r="47" spans="1:8" x14ac:dyDescent="0.25">
      <c r="A47" s="30" t="s">
        <v>75</v>
      </c>
      <c r="E47" s="3" t="s">
        <v>31</v>
      </c>
      <c r="H47">
        <f>SUMIFS(E2:E25,D2:D25,"microwave",G2:G25,"NY")</f>
        <v>25</v>
      </c>
    </row>
    <row r="48" spans="1:8" x14ac:dyDescent="0.25">
      <c r="A48" s="30"/>
      <c r="E48" s="3" t="s">
        <v>67</v>
      </c>
      <c r="H48">
        <f>SUMIFS(E2:E25,G2:G25,"Pittsburgh",F2:F25,"truck 1")</f>
        <v>75</v>
      </c>
    </row>
    <row r="49" spans="1:8" x14ac:dyDescent="0.25">
      <c r="A49" s="30"/>
      <c r="E49" s="3" t="s">
        <v>43</v>
      </c>
      <c r="H49">
        <f>SUMIFS(E2:E25,B2:B25,"&gt;=2/3/2013",B2:B25,"&lt;=2/6/2013")</f>
        <v>0</v>
      </c>
    </row>
    <row r="52" spans="1:8" x14ac:dyDescent="0.25">
      <c r="A52" s="13" t="s">
        <v>76</v>
      </c>
      <c r="E52" s="3" t="s">
        <v>32</v>
      </c>
      <c r="H52">
        <f>SUMIFS(E2:E25,G2:G25,"NY")+SUMIFS(E2:E25,G2:G25,"Baltimore")+SUMIFS(E2:E25,G2:G25,"Philadelphia")</f>
        <v>386</v>
      </c>
    </row>
  </sheetData>
  <autoFilter ref="A1:G25" xr:uid="{00000000-0001-0000-0000-000000000000}"/>
  <sortState xmlns:xlrd2="http://schemas.microsoft.com/office/spreadsheetml/2017/richdata2" columnSort="1" ref="J3:L9">
    <sortCondition ref="K3"/>
  </sortState>
  <mergeCells count="4">
    <mergeCell ref="A29:A33"/>
    <mergeCell ref="A36:A39"/>
    <mergeCell ref="A42:A45"/>
    <mergeCell ref="A47:A4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E8E0-1363-4B07-A480-BF1F3082CFC1}">
  <sheetPr>
    <tabColor rgb="FFFFFF00"/>
  </sheetPr>
  <dimension ref="B2:M32"/>
  <sheetViews>
    <sheetView workbookViewId="0">
      <selection activeCell="M8" sqref="M8"/>
    </sheetView>
  </sheetViews>
  <sheetFormatPr defaultRowHeight="15" x14ac:dyDescent="0.25"/>
  <cols>
    <col min="2" max="2" width="13.140625" bestFit="1" customWidth="1"/>
    <col min="3" max="3" width="24.42578125" bestFit="1" customWidth="1"/>
    <col min="4" max="4" width="11.28515625" bestFit="1" customWidth="1"/>
    <col min="5" max="5" width="4.85546875" customWidth="1"/>
    <col min="6" max="6" width="13.140625" bestFit="1" customWidth="1"/>
    <col min="7" max="7" width="13.28515625" bestFit="1" customWidth="1"/>
    <col min="8" max="8" width="11.28515625" bestFit="1" customWidth="1"/>
    <col min="9" max="9" width="24.42578125" bestFit="1" customWidth="1"/>
    <col min="10" max="10" width="16.28515625" bestFit="1" customWidth="1"/>
    <col min="12" max="12" width="16" customWidth="1"/>
    <col min="13" max="13" width="21.28515625" customWidth="1"/>
    <col min="14" max="14" width="13.42578125" customWidth="1"/>
  </cols>
  <sheetData>
    <row r="2" spans="2:13" x14ac:dyDescent="0.25">
      <c r="B2">
        <v>1</v>
      </c>
      <c r="F2">
        <v>2</v>
      </c>
      <c r="I2">
        <v>3</v>
      </c>
      <c r="L2" s="22">
        <v>4</v>
      </c>
    </row>
    <row r="3" spans="2:13" x14ac:dyDescent="0.25">
      <c r="B3" s="14" t="s">
        <v>77</v>
      </c>
      <c r="C3" s="14"/>
      <c r="D3" s="17"/>
      <c r="F3" s="14" t="s">
        <v>96</v>
      </c>
      <c r="G3" s="14"/>
      <c r="I3" s="14" t="s">
        <v>78</v>
      </c>
      <c r="J3" s="14"/>
      <c r="L3" s="14" t="s">
        <v>80</v>
      </c>
      <c r="M3" s="14"/>
    </row>
    <row r="4" spans="2:13" x14ac:dyDescent="0.25">
      <c r="B4" s="7" t="s">
        <v>71</v>
      </c>
      <c r="C4" s="7" t="s">
        <v>52</v>
      </c>
      <c r="F4" s="7" t="s">
        <v>47</v>
      </c>
      <c r="G4" t="s">
        <v>68</v>
      </c>
      <c r="I4" s="7" t="s">
        <v>71</v>
      </c>
      <c r="J4" s="7" t="s">
        <v>52</v>
      </c>
      <c r="L4" s="7" t="s">
        <v>47</v>
      </c>
      <c r="M4" t="s">
        <v>79</v>
      </c>
    </row>
    <row r="5" spans="2:13" x14ac:dyDescent="0.25">
      <c r="B5" s="7" t="s">
        <v>47</v>
      </c>
      <c r="C5" t="s">
        <v>18</v>
      </c>
      <c r="F5" s="8" t="s">
        <v>17</v>
      </c>
      <c r="G5" s="9">
        <v>5</v>
      </c>
      <c r="I5" s="7" t="s">
        <v>47</v>
      </c>
      <c r="J5" t="s">
        <v>3</v>
      </c>
      <c r="L5" s="8" t="s">
        <v>15</v>
      </c>
      <c r="M5" s="9">
        <v>5</v>
      </c>
    </row>
    <row r="6" spans="2:13" x14ac:dyDescent="0.25">
      <c r="B6" s="8" t="s">
        <v>17</v>
      </c>
      <c r="C6" s="9">
        <v>2</v>
      </c>
      <c r="F6" s="8" t="s">
        <v>48</v>
      </c>
      <c r="G6" s="9">
        <v>5</v>
      </c>
      <c r="I6" s="8" t="s">
        <v>21</v>
      </c>
      <c r="J6" s="9">
        <v>3</v>
      </c>
      <c r="L6" s="8" t="s">
        <v>16</v>
      </c>
      <c r="M6" s="9">
        <v>5</v>
      </c>
    </row>
    <row r="7" spans="2:13" x14ac:dyDescent="0.25">
      <c r="B7" s="8" t="s">
        <v>10</v>
      </c>
      <c r="C7" s="9">
        <v>1</v>
      </c>
      <c r="I7" s="8" t="s">
        <v>18</v>
      </c>
      <c r="J7" s="9">
        <v>2</v>
      </c>
      <c r="L7" s="8" t="s">
        <v>13</v>
      </c>
      <c r="M7" s="9">
        <v>7</v>
      </c>
    </row>
    <row r="8" spans="2:13" x14ac:dyDescent="0.25">
      <c r="B8" s="8" t="s">
        <v>8</v>
      </c>
      <c r="C8" s="9">
        <v>1</v>
      </c>
      <c r="I8" s="8" t="s">
        <v>19</v>
      </c>
      <c r="J8" s="9">
        <v>1</v>
      </c>
      <c r="L8" s="8" t="s">
        <v>0</v>
      </c>
      <c r="M8" s="9">
        <v>1</v>
      </c>
    </row>
    <row r="9" spans="2:13" x14ac:dyDescent="0.25">
      <c r="B9" s="8" t="s">
        <v>48</v>
      </c>
      <c r="C9" s="9">
        <v>4</v>
      </c>
      <c r="I9" s="8" t="s">
        <v>20</v>
      </c>
      <c r="J9" s="9">
        <v>2</v>
      </c>
      <c r="L9" s="8" t="s">
        <v>14</v>
      </c>
      <c r="M9" s="9">
        <v>6</v>
      </c>
    </row>
    <row r="10" spans="2:13" x14ac:dyDescent="0.25">
      <c r="I10" s="8" t="s">
        <v>48</v>
      </c>
      <c r="J10" s="9">
        <v>8</v>
      </c>
      <c r="L10" s="8" t="s">
        <v>48</v>
      </c>
      <c r="M10" s="9">
        <v>24</v>
      </c>
    </row>
    <row r="12" spans="2:13" x14ac:dyDescent="0.25">
      <c r="B12">
        <v>5</v>
      </c>
      <c r="F12">
        <v>6</v>
      </c>
    </row>
    <row r="13" spans="2:13" x14ac:dyDescent="0.25">
      <c r="B13" s="14" t="s">
        <v>81</v>
      </c>
      <c r="C13" s="14"/>
      <c r="D13" s="14"/>
      <c r="F13" s="14" t="s">
        <v>95</v>
      </c>
      <c r="G13" s="14"/>
    </row>
    <row r="14" spans="2:13" x14ac:dyDescent="0.25">
      <c r="B14" s="7" t="s">
        <v>47</v>
      </c>
      <c r="C14" t="s">
        <v>71</v>
      </c>
      <c r="F14" s="7" t="s">
        <v>69</v>
      </c>
      <c r="G14" t="s">
        <v>50</v>
      </c>
    </row>
    <row r="15" spans="2:13" x14ac:dyDescent="0.25">
      <c r="B15" s="8" t="s">
        <v>21</v>
      </c>
      <c r="C15" s="9">
        <v>5</v>
      </c>
      <c r="F15" s="8" t="s">
        <v>21</v>
      </c>
      <c r="G15" s="9">
        <v>115</v>
      </c>
    </row>
    <row r="16" spans="2:13" x14ac:dyDescent="0.25">
      <c r="B16" s="8" t="s">
        <v>18</v>
      </c>
      <c r="C16" s="9">
        <v>4</v>
      </c>
      <c r="F16" s="8" t="s">
        <v>18</v>
      </c>
      <c r="G16" s="9">
        <v>90</v>
      </c>
    </row>
    <row r="17" spans="2:10" x14ac:dyDescent="0.25">
      <c r="B17" s="8" t="s">
        <v>19</v>
      </c>
      <c r="C17" s="9">
        <v>6</v>
      </c>
      <c r="F17" s="8" t="s">
        <v>19</v>
      </c>
      <c r="G17" s="9">
        <v>131</v>
      </c>
    </row>
    <row r="18" spans="2:10" x14ac:dyDescent="0.25">
      <c r="B18" s="8" t="s">
        <v>20</v>
      </c>
      <c r="C18" s="9">
        <v>6</v>
      </c>
      <c r="F18" s="8" t="s">
        <v>20</v>
      </c>
      <c r="G18" s="9">
        <v>140</v>
      </c>
    </row>
    <row r="19" spans="2:10" x14ac:dyDescent="0.25">
      <c r="B19" s="8" t="s">
        <v>22</v>
      </c>
      <c r="C19" s="9">
        <v>3</v>
      </c>
      <c r="F19" s="8" t="s">
        <v>22</v>
      </c>
      <c r="G19" s="9">
        <v>75</v>
      </c>
    </row>
    <row r="20" spans="2:10" x14ac:dyDescent="0.25">
      <c r="B20" s="8" t="s">
        <v>48</v>
      </c>
      <c r="C20" s="9">
        <v>24</v>
      </c>
      <c r="F20" s="8" t="s">
        <v>48</v>
      </c>
      <c r="G20" s="9">
        <v>551</v>
      </c>
    </row>
    <row r="23" spans="2:10" x14ac:dyDescent="0.25">
      <c r="B23">
        <v>7</v>
      </c>
    </row>
    <row r="24" spans="2:10" x14ac:dyDescent="0.25">
      <c r="B24" s="14" t="s">
        <v>82</v>
      </c>
      <c r="C24" s="14"/>
      <c r="D24" s="14"/>
      <c r="E24" s="14"/>
      <c r="F24" s="14"/>
      <c r="G24" s="14"/>
      <c r="I24" s="14" t="s">
        <v>86</v>
      </c>
      <c r="J24" s="14"/>
    </row>
    <row r="25" spans="2:10" x14ac:dyDescent="0.25">
      <c r="B25" s="7" t="s">
        <v>50</v>
      </c>
      <c r="C25" s="7" t="s">
        <v>52</v>
      </c>
      <c r="I25" s="7" t="s">
        <v>47</v>
      </c>
      <c r="J25" t="s">
        <v>87</v>
      </c>
    </row>
    <row r="26" spans="2:10" x14ac:dyDescent="0.25">
      <c r="B26" s="7" t="s">
        <v>47</v>
      </c>
      <c r="C26" t="s">
        <v>17</v>
      </c>
      <c r="D26" t="s">
        <v>10</v>
      </c>
      <c r="E26" t="s">
        <v>8</v>
      </c>
      <c r="F26" t="s">
        <v>9</v>
      </c>
      <c r="G26" t="s">
        <v>48</v>
      </c>
      <c r="I26" s="8">
        <v>13</v>
      </c>
      <c r="J26" s="9">
        <v>1</v>
      </c>
    </row>
    <row r="27" spans="2:10" x14ac:dyDescent="0.25">
      <c r="B27" s="8" t="s">
        <v>21</v>
      </c>
      <c r="C27" s="9"/>
      <c r="D27" s="9">
        <v>25</v>
      </c>
      <c r="E27" s="9"/>
      <c r="F27" s="9">
        <v>90</v>
      </c>
      <c r="G27" s="9">
        <v>115</v>
      </c>
      <c r="I27" s="8">
        <v>14</v>
      </c>
      <c r="J27" s="9">
        <v>1</v>
      </c>
    </row>
    <row r="28" spans="2:10" x14ac:dyDescent="0.25">
      <c r="B28" s="8" t="s">
        <v>18</v>
      </c>
      <c r="C28" s="9">
        <v>40</v>
      </c>
      <c r="D28" s="9">
        <v>25</v>
      </c>
      <c r="E28" s="9">
        <v>25</v>
      </c>
      <c r="F28" s="9"/>
      <c r="G28" s="9">
        <v>90</v>
      </c>
      <c r="I28" s="8">
        <v>15</v>
      </c>
      <c r="J28" s="9">
        <v>6</v>
      </c>
    </row>
    <row r="29" spans="2:10" x14ac:dyDescent="0.25">
      <c r="B29" s="8" t="s">
        <v>19</v>
      </c>
      <c r="C29" s="9">
        <v>25</v>
      </c>
      <c r="D29" s="9">
        <v>15</v>
      </c>
      <c r="E29" s="9">
        <v>32</v>
      </c>
      <c r="F29" s="9">
        <v>59</v>
      </c>
      <c r="G29" s="9">
        <v>131</v>
      </c>
      <c r="I29" s="8">
        <v>18</v>
      </c>
      <c r="J29" s="9">
        <v>1</v>
      </c>
    </row>
    <row r="30" spans="2:10" x14ac:dyDescent="0.25">
      <c r="B30" s="8" t="s">
        <v>20</v>
      </c>
      <c r="C30" s="9">
        <v>25</v>
      </c>
      <c r="D30" s="9">
        <v>40</v>
      </c>
      <c r="E30" s="9">
        <v>60</v>
      </c>
      <c r="F30" s="9">
        <v>15</v>
      </c>
      <c r="G30" s="9">
        <v>140</v>
      </c>
      <c r="I30" s="8" t="s">
        <v>48</v>
      </c>
      <c r="J30" s="9">
        <v>9</v>
      </c>
    </row>
    <row r="31" spans="2:10" x14ac:dyDescent="0.25">
      <c r="B31" s="8" t="s">
        <v>22</v>
      </c>
      <c r="C31" s="9">
        <v>30</v>
      </c>
      <c r="D31" s="9"/>
      <c r="E31" s="9">
        <v>45</v>
      </c>
      <c r="F31" s="9"/>
      <c r="G31" s="9">
        <v>75</v>
      </c>
    </row>
    <row r="32" spans="2:10" x14ac:dyDescent="0.25">
      <c r="B32" s="8" t="s">
        <v>48</v>
      </c>
      <c r="C32" s="9">
        <v>120</v>
      </c>
      <c r="D32" s="9">
        <v>105</v>
      </c>
      <c r="E32" s="9">
        <v>162</v>
      </c>
      <c r="F32" s="9">
        <v>164</v>
      </c>
      <c r="G32" s="9">
        <v>551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E56AF-A7D8-4D4A-ACE4-6764CCC75830}">
  <sheetPr>
    <tabColor rgb="FFFFFF00"/>
  </sheetPr>
  <dimension ref="B2:S45"/>
  <sheetViews>
    <sheetView topLeftCell="A53" workbookViewId="0">
      <selection activeCell="L39" sqref="L39"/>
    </sheetView>
  </sheetViews>
  <sheetFormatPr defaultRowHeight="15" x14ac:dyDescent="0.25"/>
  <cols>
    <col min="1" max="1" width="16.42578125" bestFit="1" customWidth="1"/>
    <col min="2" max="2" width="13.28515625" bestFit="1" customWidth="1"/>
    <col min="3" max="3" width="6.28515625" customWidth="1"/>
    <col min="4" max="4" width="6.140625" customWidth="1"/>
    <col min="5" max="5" width="11.28515625" bestFit="1" customWidth="1"/>
    <col min="6" max="6" width="7.85546875" bestFit="1" customWidth="1"/>
    <col min="7" max="7" width="11.28515625" bestFit="1" customWidth="1"/>
  </cols>
  <sheetData>
    <row r="2" spans="2:16" x14ac:dyDescent="0.25">
      <c r="B2" s="14" t="s">
        <v>108</v>
      </c>
      <c r="C2" s="14"/>
      <c r="D2" s="14"/>
      <c r="M2" s="14" t="s">
        <v>107</v>
      </c>
      <c r="N2" s="14"/>
      <c r="O2" s="14"/>
      <c r="P2" s="14"/>
    </row>
    <row r="19" spans="2:16" x14ac:dyDescent="0.25">
      <c r="B19" s="14" t="s">
        <v>109</v>
      </c>
      <c r="C19" s="14"/>
      <c r="D19" s="14"/>
      <c r="E19" s="14"/>
      <c r="M19" s="14" t="s">
        <v>110</v>
      </c>
      <c r="N19" s="14"/>
      <c r="O19" s="14"/>
      <c r="P19" s="14"/>
    </row>
    <row r="36" spans="2:19" x14ac:dyDescent="0.25">
      <c r="L36" s="10" t="s">
        <v>54</v>
      </c>
    </row>
    <row r="37" spans="2:19" x14ac:dyDescent="0.25">
      <c r="L37" t="s">
        <v>119</v>
      </c>
    </row>
    <row r="38" spans="2:19" x14ac:dyDescent="0.25">
      <c r="L38" t="s">
        <v>120</v>
      </c>
    </row>
    <row r="44" spans="2:19" x14ac:dyDescent="0.25">
      <c r="B44" s="23" t="s">
        <v>111</v>
      </c>
      <c r="C44" s="14"/>
      <c r="D44" s="14"/>
      <c r="E44" s="14"/>
      <c r="L44" s="23" t="s">
        <v>112</v>
      </c>
      <c r="M44" s="14"/>
      <c r="N44" s="14"/>
      <c r="O44" s="14"/>
      <c r="P44" s="14"/>
      <c r="Q44" s="14"/>
      <c r="R44" s="14"/>
      <c r="S44" s="14"/>
    </row>
    <row r="45" spans="2:19" x14ac:dyDescent="0.25">
      <c r="K45" s="17"/>
      <c r="L45" s="17"/>
      <c r="M45" s="17"/>
      <c r="N45" s="17"/>
      <c r="O45" s="17"/>
      <c r="P45" s="17"/>
      <c r="Q45" s="17"/>
      <c r="R45" s="17"/>
      <c r="S45" s="1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089B0-28DF-4E8A-8A9A-5A1E06711326}">
  <sheetPr>
    <tabColor theme="5" tint="0.39997558519241921"/>
  </sheetPr>
  <dimension ref="B2:J24"/>
  <sheetViews>
    <sheetView topLeftCell="A13" workbookViewId="0">
      <selection activeCell="B20" sqref="B20"/>
    </sheetView>
  </sheetViews>
  <sheetFormatPr defaultRowHeight="15" x14ac:dyDescent="0.25"/>
  <cols>
    <col min="2" max="2" width="20" bestFit="1" customWidth="1"/>
    <col min="3" max="4" width="13.28515625" bestFit="1" customWidth="1"/>
    <col min="5" max="5" width="16.42578125" bestFit="1" customWidth="1"/>
    <col min="6" max="6" width="23" bestFit="1" customWidth="1"/>
    <col min="8" max="8" width="17.140625" customWidth="1"/>
    <col min="9" max="9" width="21.42578125" customWidth="1"/>
  </cols>
  <sheetData>
    <row r="2" spans="2:10" x14ac:dyDescent="0.25">
      <c r="B2" s="15" t="s">
        <v>27</v>
      </c>
      <c r="C2" s="15"/>
      <c r="D2" s="16"/>
      <c r="E2" s="15" t="s">
        <v>98</v>
      </c>
      <c r="F2" s="15"/>
      <c r="H2" s="15" t="s">
        <v>83</v>
      </c>
      <c r="I2" s="15"/>
      <c r="J2" s="3"/>
    </row>
    <row r="3" spans="2:10" x14ac:dyDescent="0.25">
      <c r="B3" s="7" t="s">
        <v>47</v>
      </c>
      <c r="C3" t="s">
        <v>97</v>
      </c>
      <c r="E3" s="7" t="s">
        <v>47</v>
      </c>
      <c r="F3" t="s">
        <v>50</v>
      </c>
      <c r="H3" s="7" t="s">
        <v>47</v>
      </c>
      <c r="I3" t="s">
        <v>84</v>
      </c>
    </row>
    <row r="4" spans="2:10" x14ac:dyDescent="0.25">
      <c r="B4" s="8" t="s">
        <v>10</v>
      </c>
      <c r="C4" s="9">
        <v>105</v>
      </c>
      <c r="E4" s="8" t="s">
        <v>9</v>
      </c>
      <c r="F4" s="9">
        <v>164</v>
      </c>
      <c r="H4" s="8" t="s">
        <v>2</v>
      </c>
      <c r="I4" s="9">
        <v>156</v>
      </c>
    </row>
    <row r="5" spans="2:10" x14ac:dyDescent="0.25">
      <c r="B5" s="8" t="s">
        <v>48</v>
      </c>
      <c r="C5" s="9">
        <v>105</v>
      </c>
      <c r="E5" s="8" t="s">
        <v>48</v>
      </c>
      <c r="F5" s="9">
        <v>164</v>
      </c>
      <c r="H5" s="8" t="s">
        <v>48</v>
      </c>
      <c r="I5" s="9">
        <v>156</v>
      </c>
    </row>
    <row r="7" spans="2:10" x14ac:dyDescent="0.25">
      <c r="B7" t="s">
        <v>113</v>
      </c>
    </row>
    <row r="8" spans="2:10" x14ac:dyDescent="0.25">
      <c r="B8" s="15" t="s">
        <v>99</v>
      </c>
      <c r="C8" s="15"/>
      <c r="D8" s="15"/>
    </row>
    <row r="9" spans="2:10" x14ac:dyDescent="0.25">
      <c r="B9" s="7" t="s">
        <v>69</v>
      </c>
      <c r="C9" t="s">
        <v>85</v>
      </c>
    </row>
    <row r="10" spans="2:10" x14ac:dyDescent="0.25">
      <c r="B10" s="8" t="s">
        <v>4</v>
      </c>
      <c r="C10" s="9">
        <v>118</v>
      </c>
    </row>
    <row r="11" spans="2:10" x14ac:dyDescent="0.25">
      <c r="B11" s="8" t="s">
        <v>5</v>
      </c>
      <c r="C11" s="9">
        <v>55</v>
      </c>
    </row>
    <row r="12" spans="2:10" x14ac:dyDescent="0.25">
      <c r="B12" s="8" t="s">
        <v>3</v>
      </c>
      <c r="C12" s="9">
        <v>182</v>
      </c>
    </row>
    <row r="13" spans="2:10" x14ac:dyDescent="0.25">
      <c r="B13" s="8" t="s">
        <v>2</v>
      </c>
      <c r="C13" s="9">
        <v>156</v>
      </c>
    </row>
    <row r="14" spans="2:10" x14ac:dyDescent="0.25">
      <c r="B14" s="8" t="s">
        <v>48</v>
      </c>
      <c r="C14" s="9">
        <v>511</v>
      </c>
    </row>
    <row r="17" spans="2:4" x14ac:dyDescent="0.25">
      <c r="B17" s="15" t="s">
        <v>100</v>
      </c>
      <c r="C17" s="15"/>
      <c r="D17" s="15"/>
    </row>
    <row r="18" spans="2:4" x14ac:dyDescent="0.25">
      <c r="B18" s="7" t="s">
        <v>47</v>
      </c>
      <c r="C18" t="s">
        <v>50</v>
      </c>
    </row>
    <row r="19" spans="2:4" x14ac:dyDescent="0.25">
      <c r="B19" s="8" t="s">
        <v>45</v>
      </c>
      <c r="C19" s="9">
        <v>40</v>
      </c>
    </row>
    <row r="20" spans="2:4" x14ac:dyDescent="0.25">
      <c r="B20" s="8" t="s">
        <v>4</v>
      </c>
      <c r="C20" s="9">
        <v>118</v>
      </c>
    </row>
    <row r="21" spans="2:4" x14ac:dyDescent="0.25">
      <c r="B21" s="8" t="s">
        <v>5</v>
      </c>
      <c r="C21" s="9">
        <v>55</v>
      </c>
    </row>
    <row r="22" spans="2:4" x14ac:dyDescent="0.25">
      <c r="B22" s="8" t="s">
        <v>3</v>
      </c>
      <c r="C22" s="9">
        <v>182</v>
      </c>
    </row>
    <row r="23" spans="2:4" x14ac:dyDescent="0.25">
      <c r="B23" s="8" t="s">
        <v>2</v>
      </c>
      <c r="C23" s="9">
        <v>156</v>
      </c>
    </row>
    <row r="24" spans="2:4" x14ac:dyDescent="0.25">
      <c r="B24" s="8" t="s">
        <v>48</v>
      </c>
      <c r="C24" s="9">
        <v>551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2C991-6A1A-417B-A0C9-38BFB0273195}">
  <sheetPr>
    <tabColor theme="5" tint="0.39997558519241921"/>
  </sheetPr>
  <dimension ref="B2:L23"/>
  <sheetViews>
    <sheetView topLeftCell="A13" workbookViewId="0">
      <selection activeCell="J27" sqref="J27"/>
    </sheetView>
  </sheetViews>
  <sheetFormatPr defaultColWidth="13.42578125" defaultRowHeight="15" x14ac:dyDescent="0.25"/>
  <sheetData>
    <row r="2" spans="2:11" x14ac:dyDescent="0.25">
      <c r="B2" s="15" t="s">
        <v>115</v>
      </c>
      <c r="C2" s="15"/>
      <c r="D2" s="15"/>
      <c r="I2" s="15" t="s">
        <v>114</v>
      </c>
      <c r="J2" s="15"/>
      <c r="K2" s="15"/>
    </row>
    <row r="17" spans="2:12" x14ac:dyDescent="0.25">
      <c r="L17" s="2"/>
    </row>
    <row r="20" spans="2:12" x14ac:dyDescent="0.25">
      <c r="B20" s="10" t="s">
        <v>54</v>
      </c>
    </row>
    <row r="21" spans="2:12" x14ac:dyDescent="0.25">
      <c r="B21" t="s">
        <v>116</v>
      </c>
    </row>
    <row r="22" spans="2:12" x14ac:dyDescent="0.25">
      <c r="B22" t="s">
        <v>117</v>
      </c>
    </row>
    <row r="23" spans="2:12" x14ac:dyDescent="0.25">
      <c r="B23" t="s">
        <v>118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34FF-0C89-4230-9646-2C6CDD9DCF37}">
  <sheetPr>
    <tabColor theme="3" tint="0.59999389629810485"/>
  </sheetPr>
  <dimension ref="B1:K37"/>
  <sheetViews>
    <sheetView topLeftCell="A16" workbookViewId="0">
      <selection activeCell="D29" sqref="D29"/>
    </sheetView>
  </sheetViews>
  <sheetFormatPr defaultRowHeight="15" x14ac:dyDescent="0.25"/>
  <cols>
    <col min="2" max="2" width="14.140625" bestFit="1" customWidth="1"/>
    <col min="3" max="3" width="16.28515625" bestFit="1" customWidth="1"/>
    <col min="4" max="4" width="19" customWidth="1"/>
    <col min="5" max="5" width="13.85546875" customWidth="1"/>
    <col min="6" max="6" width="17.7109375" bestFit="1" customWidth="1"/>
    <col min="7" max="7" width="16.28515625" bestFit="1" customWidth="1"/>
    <col min="8" max="11" width="6.85546875" bestFit="1" customWidth="1"/>
  </cols>
  <sheetData>
    <row r="1" spans="2:10" x14ac:dyDescent="0.25">
      <c r="B1">
        <v>1</v>
      </c>
    </row>
    <row r="2" spans="2:10" x14ac:dyDescent="0.25">
      <c r="B2" s="18" t="s">
        <v>38</v>
      </c>
      <c r="C2" s="18"/>
      <c r="D2" s="17"/>
      <c r="E2" s="17"/>
      <c r="F2" s="31" t="s">
        <v>102</v>
      </c>
      <c r="G2" s="31"/>
      <c r="H2" s="19"/>
      <c r="I2" s="18" t="s">
        <v>88</v>
      </c>
      <c r="J2" s="18"/>
    </row>
    <row r="3" spans="2:10" x14ac:dyDescent="0.25">
      <c r="B3" s="7" t="s">
        <v>121</v>
      </c>
      <c r="C3" s="7" t="s">
        <v>52</v>
      </c>
      <c r="F3" s="7" t="s">
        <v>60</v>
      </c>
      <c r="G3" s="7" t="s">
        <v>52</v>
      </c>
      <c r="I3" s="7" t="s">
        <v>68</v>
      </c>
      <c r="J3" s="7" t="s">
        <v>52</v>
      </c>
    </row>
    <row r="4" spans="2:10" x14ac:dyDescent="0.25">
      <c r="B4" s="7" t="s">
        <v>47</v>
      </c>
      <c r="C4" t="s">
        <v>18</v>
      </c>
      <c r="F4" s="7" t="s">
        <v>47</v>
      </c>
      <c r="G4" t="s">
        <v>4</v>
      </c>
      <c r="I4" s="7" t="s">
        <v>47</v>
      </c>
      <c r="J4" t="s">
        <v>18</v>
      </c>
    </row>
    <row r="5" spans="2:10" x14ac:dyDescent="0.25">
      <c r="B5" s="8" t="s">
        <v>17</v>
      </c>
      <c r="C5" s="9">
        <v>2</v>
      </c>
      <c r="F5" s="8" t="s">
        <v>14</v>
      </c>
      <c r="G5" s="9">
        <v>2</v>
      </c>
      <c r="I5" s="20" t="s">
        <v>48</v>
      </c>
      <c r="J5" s="9"/>
    </row>
    <row r="6" spans="2:10" x14ac:dyDescent="0.25">
      <c r="B6" s="8" t="s">
        <v>48</v>
      </c>
      <c r="C6" s="9">
        <v>2</v>
      </c>
      <c r="F6" s="8" t="s">
        <v>48</v>
      </c>
      <c r="G6" s="9">
        <v>2</v>
      </c>
      <c r="I6" t="s">
        <v>90</v>
      </c>
    </row>
    <row r="10" spans="2:10" x14ac:dyDescent="0.25">
      <c r="F10">
        <v>2</v>
      </c>
    </row>
    <row r="11" spans="2:10" x14ac:dyDescent="0.25">
      <c r="B11" s="18" t="s">
        <v>89</v>
      </c>
      <c r="C11" s="18"/>
      <c r="F11" s="31" t="s">
        <v>101</v>
      </c>
      <c r="G11" s="31"/>
    </row>
    <row r="12" spans="2:10" x14ac:dyDescent="0.25">
      <c r="B12" s="7" t="s">
        <v>49</v>
      </c>
      <c r="C12" s="7" t="s">
        <v>52</v>
      </c>
      <c r="F12" s="7" t="s">
        <v>60</v>
      </c>
      <c r="G12" s="7" t="s">
        <v>52</v>
      </c>
    </row>
    <row r="13" spans="2:10" x14ac:dyDescent="0.25">
      <c r="B13" s="7" t="s">
        <v>47</v>
      </c>
      <c r="C13" t="s">
        <v>18</v>
      </c>
      <c r="F13" s="7" t="s">
        <v>47</v>
      </c>
      <c r="G13" t="s">
        <v>4</v>
      </c>
    </row>
    <row r="14" spans="2:10" x14ac:dyDescent="0.25">
      <c r="B14" s="20" t="s">
        <v>48</v>
      </c>
      <c r="C14" s="9"/>
      <c r="F14" s="8" t="s">
        <v>15</v>
      </c>
      <c r="G14" s="9">
        <v>2</v>
      </c>
    </row>
    <row r="15" spans="2:10" x14ac:dyDescent="0.25">
      <c r="B15" t="s">
        <v>91</v>
      </c>
      <c r="F15" s="8" t="s">
        <v>13</v>
      </c>
      <c r="G15" s="9">
        <v>1</v>
      </c>
    </row>
    <row r="16" spans="2:10" x14ac:dyDescent="0.25">
      <c r="F16" s="8" t="s">
        <v>14</v>
      </c>
      <c r="G16" s="9">
        <v>2</v>
      </c>
    </row>
    <row r="17" spans="3:11" x14ac:dyDescent="0.25">
      <c r="F17" s="8" t="s">
        <v>48</v>
      </c>
      <c r="G17" s="9">
        <v>5</v>
      </c>
    </row>
    <row r="19" spans="3:11" x14ac:dyDescent="0.25">
      <c r="C19" s="22">
        <v>3</v>
      </c>
      <c r="F19" s="22">
        <v>4</v>
      </c>
    </row>
    <row r="20" spans="3:11" x14ac:dyDescent="0.25">
      <c r="C20" s="18" t="s">
        <v>103</v>
      </c>
      <c r="D20" s="18"/>
      <c r="F20" s="31" t="s">
        <v>104</v>
      </c>
      <c r="G20" s="31"/>
      <c r="H20" s="31"/>
      <c r="I20" s="31"/>
      <c r="J20" s="31"/>
      <c r="K20" s="18"/>
    </row>
    <row r="21" spans="3:11" x14ac:dyDescent="0.25">
      <c r="C21" s="7" t="s">
        <v>47</v>
      </c>
      <c r="D21" t="s">
        <v>60</v>
      </c>
      <c r="F21" s="7" t="s">
        <v>60</v>
      </c>
      <c r="G21" s="7" t="s">
        <v>52</v>
      </c>
    </row>
    <row r="22" spans="3:11" x14ac:dyDescent="0.25">
      <c r="C22" s="8" t="s">
        <v>15</v>
      </c>
      <c r="D22" s="9">
        <v>5</v>
      </c>
      <c r="F22" s="7" t="s">
        <v>47</v>
      </c>
      <c r="G22" t="s">
        <v>4</v>
      </c>
      <c r="H22" t="s">
        <v>5</v>
      </c>
      <c r="I22" t="s">
        <v>3</v>
      </c>
      <c r="J22" t="s">
        <v>2</v>
      </c>
    </row>
    <row r="23" spans="3:11" x14ac:dyDescent="0.25">
      <c r="C23" s="8" t="s">
        <v>16</v>
      </c>
      <c r="D23" s="9">
        <v>5</v>
      </c>
      <c r="F23" s="8" t="s">
        <v>15</v>
      </c>
      <c r="G23" s="9">
        <v>2</v>
      </c>
      <c r="H23" s="9"/>
      <c r="I23" s="9">
        <v>2</v>
      </c>
      <c r="J23" s="9">
        <v>1</v>
      </c>
    </row>
    <row r="24" spans="3:11" x14ac:dyDescent="0.25">
      <c r="C24" s="8" t="s">
        <v>13</v>
      </c>
      <c r="D24" s="9">
        <v>7</v>
      </c>
      <c r="F24" s="8" t="s">
        <v>16</v>
      </c>
      <c r="G24" s="9"/>
      <c r="H24" s="9">
        <v>1</v>
      </c>
      <c r="I24" s="9">
        <v>4</v>
      </c>
      <c r="J24" s="9"/>
    </row>
    <row r="25" spans="3:11" x14ac:dyDescent="0.25">
      <c r="C25" s="8" t="s">
        <v>0</v>
      </c>
      <c r="D25" s="9">
        <v>1</v>
      </c>
      <c r="F25" s="8" t="s">
        <v>13</v>
      </c>
      <c r="G25" s="9">
        <v>1</v>
      </c>
      <c r="H25" s="9">
        <v>1</v>
      </c>
      <c r="I25" s="9"/>
      <c r="J25" s="9">
        <v>4</v>
      </c>
    </row>
    <row r="26" spans="3:11" x14ac:dyDescent="0.25">
      <c r="C26" s="8" t="s">
        <v>14</v>
      </c>
      <c r="D26" s="9">
        <v>6</v>
      </c>
      <c r="F26" s="8" t="s">
        <v>0</v>
      </c>
      <c r="G26" s="9"/>
      <c r="H26" s="9"/>
      <c r="I26" s="9">
        <v>1</v>
      </c>
      <c r="J26" s="9"/>
    </row>
    <row r="27" spans="3:11" x14ac:dyDescent="0.25">
      <c r="C27" s="8" t="s">
        <v>48</v>
      </c>
      <c r="D27" s="9">
        <v>24</v>
      </c>
      <c r="F27" s="8" t="s">
        <v>14</v>
      </c>
      <c r="G27" s="9">
        <v>2</v>
      </c>
      <c r="H27" s="9">
        <v>1</v>
      </c>
      <c r="I27" s="9">
        <v>1</v>
      </c>
      <c r="J27" s="9">
        <v>1</v>
      </c>
    </row>
    <row r="28" spans="3:11" x14ac:dyDescent="0.25">
      <c r="F28" s="8" t="s">
        <v>48</v>
      </c>
      <c r="G28" s="9">
        <v>5</v>
      </c>
      <c r="H28" s="9">
        <v>3</v>
      </c>
      <c r="I28" s="9">
        <v>8</v>
      </c>
      <c r="J28" s="9">
        <v>6</v>
      </c>
    </row>
    <row r="29" spans="3:11" x14ac:dyDescent="0.25">
      <c r="C29" s="22">
        <v>5</v>
      </c>
    </row>
    <row r="30" spans="3:11" x14ac:dyDescent="0.25">
      <c r="C30" s="18" t="s">
        <v>105</v>
      </c>
      <c r="D30" s="18"/>
      <c r="E30" s="17"/>
    </row>
    <row r="31" spans="3:11" x14ac:dyDescent="0.25">
      <c r="C31" s="7" t="s">
        <v>47</v>
      </c>
      <c r="D31" t="s">
        <v>106</v>
      </c>
    </row>
    <row r="32" spans="3:11" x14ac:dyDescent="0.25">
      <c r="C32" s="8" t="s">
        <v>45</v>
      </c>
      <c r="D32" s="9">
        <v>40</v>
      </c>
    </row>
    <row r="33" spans="3:4" x14ac:dyDescent="0.25">
      <c r="C33" s="8" t="s">
        <v>4</v>
      </c>
      <c r="D33" s="9">
        <v>118</v>
      </c>
    </row>
    <row r="34" spans="3:4" x14ac:dyDescent="0.25">
      <c r="C34" s="8" t="s">
        <v>5</v>
      </c>
      <c r="D34" s="9">
        <v>55</v>
      </c>
    </row>
    <row r="35" spans="3:4" x14ac:dyDescent="0.25">
      <c r="C35" s="8" t="s">
        <v>3</v>
      </c>
      <c r="D35" s="9">
        <v>182</v>
      </c>
    </row>
    <row r="36" spans="3:4" x14ac:dyDescent="0.25">
      <c r="C36" s="8" t="s">
        <v>2</v>
      </c>
      <c r="D36" s="9">
        <v>156</v>
      </c>
    </row>
    <row r="37" spans="3:4" x14ac:dyDescent="0.25">
      <c r="C37" s="8" t="s">
        <v>48</v>
      </c>
      <c r="D37" s="9">
        <v>551</v>
      </c>
    </row>
  </sheetData>
  <mergeCells count="3">
    <mergeCell ref="F2:G2"/>
    <mergeCell ref="F11:G11"/>
    <mergeCell ref="F20:J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46B05-5455-4DE0-A6A5-01FEF46D8EB9}">
  <sheetPr>
    <tabColor theme="4" tint="0.39997558519241921"/>
  </sheetPr>
  <dimension ref="B2:L40"/>
  <sheetViews>
    <sheetView topLeftCell="A41" workbookViewId="0">
      <selection activeCell="P56" sqref="P56"/>
    </sheetView>
  </sheetViews>
  <sheetFormatPr defaultRowHeight="15" x14ac:dyDescent="0.25"/>
  <sheetData>
    <row r="2" spans="2:11" x14ac:dyDescent="0.25">
      <c r="B2" t="s">
        <v>122</v>
      </c>
      <c r="K2" t="s">
        <v>123</v>
      </c>
    </row>
    <row r="17" spans="4:12" x14ac:dyDescent="0.25">
      <c r="D17" t="s">
        <v>124</v>
      </c>
      <c r="L17" t="s">
        <v>128</v>
      </c>
    </row>
    <row r="34" spans="2:9" x14ac:dyDescent="0.25">
      <c r="B34" s="10" t="s">
        <v>54</v>
      </c>
      <c r="C34" s="10"/>
    </row>
    <row r="35" spans="2:9" ht="27.75" customHeight="1" x14ac:dyDescent="0.25">
      <c r="B35" s="32" t="s">
        <v>125</v>
      </c>
      <c r="C35" s="32"/>
      <c r="D35" s="32"/>
      <c r="E35" s="32"/>
      <c r="F35" s="32"/>
      <c r="G35" s="32"/>
      <c r="H35" s="32"/>
      <c r="I35" s="32"/>
    </row>
    <row r="36" spans="2:9" x14ac:dyDescent="0.25">
      <c r="B36" s="13" t="s">
        <v>126</v>
      </c>
      <c r="C36" s="13"/>
      <c r="D36" s="13"/>
      <c r="E36" s="13"/>
      <c r="F36" s="13"/>
      <c r="G36" s="13"/>
      <c r="H36" s="13"/>
      <c r="I36" s="13"/>
    </row>
    <row r="37" spans="2:9" ht="32.25" customHeight="1" x14ac:dyDescent="0.25">
      <c r="B37" s="33" t="s">
        <v>127</v>
      </c>
      <c r="C37" s="33"/>
      <c r="D37" s="33"/>
      <c r="E37" s="33"/>
      <c r="F37" s="33"/>
      <c r="G37" s="33"/>
      <c r="H37" s="33"/>
      <c r="I37" s="33"/>
    </row>
    <row r="40" spans="2:9" x14ac:dyDescent="0.25">
      <c r="C40" s="22" t="s">
        <v>129</v>
      </c>
    </row>
  </sheetData>
  <mergeCells count="2">
    <mergeCell ref="B35:I35"/>
    <mergeCell ref="B37:I3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8B55F-7FA6-4427-98A2-B77DFE725F65}">
  <sheetPr>
    <tabColor theme="7" tint="0.59999389629810485"/>
  </sheetPr>
  <dimension ref="B1:J28"/>
  <sheetViews>
    <sheetView workbookViewId="0">
      <selection activeCell="I8" sqref="I8"/>
    </sheetView>
  </sheetViews>
  <sheetFormatPr defaultRowHeight="15" x14ac:dyDescent="0.25"/>
  <cols>
    <col min="2" max="2" width="23" bestFit="1" customWidth="1"/>
    <col min="3" max="3" width="16.28515625" bestFit="1" customWidth="1"/>
    <col min="4" max="4" width="11.28515625" bestFit="1" customWidth="1"/>
    <col min="5" max="5" width="11.85546875" customWidth="1"/>
    <col min="6" max="6" width="16.42578125" bestFit="1" customWidth="1"/>
    <col min="7" max="7" width="23.140625" customWidth="1"/>
    <col min="8" max="8" width="22.140625" customWidth="1"/>
    <col min="9" max="9" width="16" customWidth="1"/>
    <col min="10" max="10" width="23.42578125" customWidth="1"/>
    <col min="11" max="11" width="20.85546875" customWidth="1"/>
  </cols>
  <sheetData>
    <row r="1" spans="2:10" x14ac:dyDescent="0.25">
      <c r="B1" s="22">
        <v>1</v>
      </c>
      <c r="E1" s="22">
        <v>2</v>
      </c>
    </row>
    <row r="2" spans="2:10" x14ac:dyDescent="0.25">
      <c r="B2" s="21" t="s">
        <v>93</v>
      </c>
      <c r="C2" s="21"/>
      <c r="E2" s="21" t="s">
        <v>92</v>
      </c>
      <c r="F2" s="21"/>
      <c r="G2" s="21"/>
      <c r="H2" s="17"/>
      <c r="I2" s="21" t="s">
        <v>89</v>
      </c>
      <c r="J2" s="21"/>
    </row>
    <row r="3" spans="2:10" x14ac:dyDescent="0.25">
      <c r="B3" s="7" t="s">
        <v>50</v>
      </c>
      <c r="C3" s="7" t="s">
        <v>52</v>
      </c>
      <c r="E3" s="7" t="s">
        <v>50</v>
      </c>
      <c r="F3" s="7" t="s">
        <v>52</v>
      </c>
      <c r="H3" s="17"/>
      <c r="I3" s="7" t="s">
        <v>70</v>
      </c>
      <c r="J3" s="7" t="s">
        <v>52</v>
      </c>
    </row>
    <row r="4" spans="2:10" x14ac:dyDescent="0.25">
      <c r="B4" s="7" t="s">
        <v>47</v>
      </c>
      <c r="C4" t="s">
        <v>19</v>
      </c>
      <c r="E4" s="7" t="s">
        <v>47</v>
      </c>
      <c r="F4" t="s">
        <v>22</v>
      </c>
      <c r="H4" s="17"/>
      <c r="I4" s="7" t="s">
        <v>47</v>
      </c>
      <c r="J4" t="s">
        <v>18</v>
      </c>
    </row>
    <row r="5" spans="2:10" x14ac:dyDescent="0.25">
      <c r="B5" s="8" t="s">
        <v>17</v>
      </c>
      <c r="C5" s="9">
        <v>25</v>
      </c>
      <c r="E5" s="8" t="s">
        <v>4</v>
      </c>
      <c r="F5" s="9">
        <v>75</v>
      </c>
      <c r="H5" s="17"/>
      <c r="I5" s="20" t="s">
        <v>48</v>
      </c>
      <c r="J5" s="9"/>
    </row>
    <row r="6" spans="2:10" x14ac:dyDescent="0.25">
      <c r="B6" s="8" t="s">
        <v>48</v>
      </c>
      <c r="C6" s="9">
        <v>25</v>
      </c>
      <c r="E6" s="8" t="s">
        <v>48</v>
      </c>
      <c r="F6" s="9">
        <v>75</v>
      </c>
      <c r="H6" s="17"/>
      <c r="I6" t="s">
        <v>91</v>
      </c>
    </row>
    <row r="7" spans="2:10" x14ac:dyDescent="0.25">
      <c r="H7" s="17"/>
    </row>
    <row r="8" spans="2:10" x14ac:dyDescent="0.25">
      <c r="B8" s="22" t="s">
        <v>131</v>
      </c>
      <c r="H8" s="17"/>
      <c r="I8" s="22">
        <v>5</v>
      </c>
    </row>
    <row r="9" spans="2:10" x14ac:dyDescent="0.25">
      <c r="B9" s="21" t="s">
        <v>130</v>
      </c>
      <c r="C9" s="21"/>
      <c r="E9" s="21" t="s">
        <v>94</v>
      </c>
      <c r="F9" s="21"/>
      <c r="G9" s="21"/>
      <c r="H9" s="17"/>
      <c r="I9" s="7" t="s">
        <v>47</v>
      </c>
      <c r="J9" t="s">
        <v>60</v>
      </c>
    </row>
    <row r="10" spans="2:10" x14ac:dyDescent="0.25">
      <c r="B10" s="7" t="s">
        <v>47</v>
      </c>
      <c r="C10" t="s">
        <v>50</v>
      </c>
      <c r="E10" s="7" t="s">
        <v>50</v>
      </c>
      <c r="F10" s="7" t="s">
        <v>52</v>
      </c>
      <c r="I10" s="8" t="s">
        <v>21</v>
      </c>
      <c r="J10" s="9">
        <v>5</v>
      </c>
    </row>
    <row r="11" spans="2:10" x14ac:dyDescent="0.25">
      <c r="B11" s="8" t="s">
        <v>21</v>
      </c>
      <c r="C11" s="9">
        <v>115</v>
      </c>
      <c r="E11" s="7" t="s">
        <v>47</v>
      </c>
      <c r="F11" t="s">
        <v>4</v>
      </c>
      <c r="I11" s="8" t="s">
        <v>18</v>
      </c>
      <c r="J11" s="9">
        <v>4</v>
      </c>
    </row>
    <row r="12" spans="2:10" x14ac:dyDescent="0.25">
      <c r="B12" s="8" t="s">
        <v>19</v>
      </c>
      <c r="C12" s="9">
        <v>131</v>
      </c>
      <c r="E12" s="8" t="s">
        <v>21</v>
      </c>
      <c r="F12" s="9">
        <v>18</v>
      </c>
      <c r="I12" s="8" t="s">
        <v>19</v>
      </c>
      <c r="J12" s="9">
        <v>6</v>
      </c>
    </row>
    <row r="13" spans="2:10" x14ac:dyDescent="0.25">
      <c r="B13" s="8" t="s">
        <v>20</v>
      </c>
      <c r="C13" s="9">
        <v>140</v>
      </c>
      <c r="E13" s="8" t="s">
        <v>19</v>
      </c>
      <c r="F13" s="9">
        <v>25</v>
      </c>
      <c r="I13" s="8" t="s">
        <v>20</v>
      </c>
      <c r="J13" s="9">
        <v>6</v>
      </c>
    </row>
    <row r="14" spans="2:10" x14ac:dyDescent="0.25">
      <c r="B14" s="8" t="s">
        <v>48</v>
      </c>
      <c r="C14" s="9">
        <v>386</v>
      </c>
      <c r="E14" s="8" t="s">
        <v>22</v>
      </c>
      <c r="F14" s="9">
        <v>75</v>
      </c>
      <c r="I14" s="8" t="s">
        <v>22</v>
      </c>
      <c r="J14" s="9">
        <v>3</v>
      </c>
    </row>
    <row r="15" spans="2:10" x14ac:dyDescent="0.25">
      <c r="E15" s="8" t="s">
        <v>48</v>
      </c>
      <c r="F15" s="9">
        <v>118</v>
      </c>
      <c r="I15" s="8" t="s">
        <v>48</v>
      </c>
      <c r="J15" s="9">
        <v>24</v>
      </c>
    </row>
    <row r="18" spans="2:6" x14ac:dyDescent="0.25">
      <c r="B18" s="22">
        <v>4</v>
      </c>
    </row>
    <row r="19" spans="2:6" x14ac:dyDescent="0.25">
      <c r="B19" s="24" t="s">
        <v>133</v>
      </c>
      <c r="C19" s="24"/>
      <c r="D19" s="21"/>
      <c r="E19" s="21"/>
      <c r="F19" s="21"/>
    </row>
    <row r="21" spans="2:6" x14ac:dyDescent="0.25">
      <c r="B21" s="7" t="s">
        <v>50</v>
      </c>
      <c r="C21" s="7" t="s">
        <v>52</v>
      </c>
    </row>
    <row r="22" spans="2:6" x14ac:dyDescent="0.25">
      <c r="B22" s="7" t="s">
        <v>47</v>
      </c>
      <c r="C22" t="s">
        <v>17</v>
      </c>
      <c r="D22" t="s">
        <v>10</v>
      </c>
      <c r="E22" t="s">
        <v>8</v>
      </c>
      <c r="F22" t="s">
        <v>9</v>
      </c>
    </row>
    <row r="23" spans="2:6" x14ac:dyDescent="0.25">
      <c r="B23" s="8" t="s">
        <v>21</v>
      </c>
      <c r="C23" s="9"/>
      <c r="D23" s="9">
        <v>25</v>
      </c>
      <c r="E23" s="9"/>
      <c r="F23" s="9">
        <v>90</v>
      </c>
    </row>
    <row r="24" spans="2:6" x14ac:dyDescent="0.25">
      <c r="B24" s="8" t="s">
        <v>18</v>
      </c>
      <c r="C24" s="9">
        <v>40</v>
      </c>
      <c r="D24" s="9">
        <v>25</v>
      </c>
      <c r="E24" s="9">
        <v>25</v>
      </c>
      <c r="F24" s="9"/>
    </row>
    <row r="25" spans="2:6" x14ac:dyDescent="0.25">
      <c r="B25" s="8" t="s">
        <v>19</v>
      </c>
      <c r="C25" s="9">
        <v>25</v>
      </c>
      <c r="D25" s="9">
        <v>15</v>
      </c>
      <c r="E25" s="9">
        <v>32</v>
      </c>
      <c r="F25" s="9">
        <v>59</v>
      </c>
    </row>
    <row r="26" spans="2:6" x14ac:dyDescent="0.25">
      <c r="B26" s="8" t="s">
        <v>20</v>
      </c>
      <c r="C26" s="9">
        <v>25</v>
      </c>
      <c r="D26" s="9">
        <v>40</v>
      </c>
      <c r="E26" s="9">
        <v>60</v>
      </c>
      <c r="F26" s="9">
        <v>15</v>
      </c>
    </row>
    <row r="27" spans="2:6" x14ac:dyDescent="0.25">
      <c r="B27" s="8" t="s">
        <v>22</v>
      </c>
      <c r="C27" s="9">
        <v>30</v>
      </c>
      <c r="D27" s="9"/>
      <c r="E27" s="9">
        <v>45</v>
      </c>
      <c r="F27" s="9"/>
    </row>
    <row r="28" spans="2:6" x14ac:dyDescent="0.25">
      <c r="B28" s="8" t="s">
        <v>48</v>
      </c>
      <c r="C28" s="9">
        <v>120</v>
      </c>
      <c r="D28" s="9">
        <v>105</v>
      </c>
      <c r="E28" s="9">
        <v>162</v>
      </c>
      <c r="F28" s="9">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vt:lpstr>
      <vt:lpstr>MainData</vt:lpstr>
      <vt:lpstr>Category-1</vt:lpstr>
      <vt:lpstr>Category1-Graph</vt:lpstr>
      <vt:lpstr>Category-2</vt:lpstr>
      <vt:lpstr>Category2-Graph</vt:lpstr>
      <vt:lpstr>Category-3</vt:lpstr>
      <vt:lpstr>Category3-Graphs</vt:lpstr>
      <vt:lpstr>Category-4</vt:lpstr>
      <vt:lpstr>Category-4-Graph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Podlešák</dc:creator>
  <cp:lastModifiedBy>L E N O V O</cp:lastModifiedBy>
  <dcterms:created xsi:type="dcterms:W3CDTF">2013-06-05T17:23:06Z</dcterms:created>
  <dcterms:modified xsi:type="dcterms:W3CDTF">2022-05-13T12:18:22Z</dcterms:modified>
</cp:coreProperties>
</file>