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Физика\ЛР3.05\"/>
    </mc:Choice>
  </mc:AlternateContent>
  <xr:revisionPtr revIDLastSave="0" documentId="13_ncr:1_{BEE0185C-18A3-444D-A035-335FDA6171BB}" xr6:coauthVersionLast="47" xr6:coauthVersionMax="47" xr10:uidLastSave="{00000000-0000-0000-0000-000000000000}"/>
  <bookViews>
    <workbookView xWindow="-110" yWindow="-110" windowWidth="19420" windowHeight="10420" xr2:uid="{E9F43434-6365-457D-AE32-0813C02C32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K25" i="1"/>
  <c r="F25" i="1"/>
  <c r="F17" i="1"/>
  <c r="E22" i="1"/>
  <c r="E23" i="1"/>
  <c r="D17" i="1"/>
  <c r="I25" i="1"/>
  <c r="H30" i="1"/>
  <c r="H31" i="1"/>
  <c r="G30" i="1"/>
  <c r="G31" i="1"/>
  <c r="E25" i="1"/>
  <c r="D31" i="1"/>
  <c r="D30" i="1"/>
  <c r="C30" i="1"/>
  <c r="C31" i="1"/>
  <c r="C22" i="1"/>
  <c r="C23" i="1"/>
  <c r="K13" i="1"/>
  <c r="L13" i="1"/>
  <c r="K14" i="1"/>
  <c r="L14" i="1"/>
  <c r="D13" i="1"/>
  <c r="E13" i="1"/>
  <c r="F13" i="1"/>
  <c r="D14" i="1"/>
  <c r="E14" i="1"/>
  <c r="D4" i="1"/>
  <c r="D3" i="1"/>
  <c r="K12" i="1"/>
  <c r="L12" i="1"/>
  <c r="D12" i="1"/>
  <c r="E12" i="1" s="1"/>
  <c r="F12" i="1"/>
  <c r="L4" i="1"/>
  <c r="L5" i="1"/>
  <c r="L6" i="1"/>
  <c r="L7" i="1"/>
  <c r="L8" i="1"/>
  <c r="L9" i="1"/>
  <c r="L10" i="1"/>
  <c r="L11" i="1"/>
  <c r="L3" i="1"/>
  <c r="F4" i="1"/>
  <c r="F5" i="1"/>
  <c r="F6" i="1"/>
  <c r="F7" i="1"/>
  <c r="F8" i="1"/>
  <c r="F9" i="1"/>
  <c r="F10" i="1"/>
  <c r="F11" i="1"/>
  <c r="F3" i="1"/>
  <c r="K4" i="1"/>
  <c r="K5" i="1"/>
  <c r="K6" i="1"/>
  <c r="K7" i="1"/>
  <c r="K8" i="1"/>
  <c r="K9" i="1"/>
  <c r="K10" i="1"/>
  <c r="K11" i="1"/>
  <c r="K3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E3" i="1"/>
  <c r="G3" i="1" l="1"/>
  <c r="D27" i="1"/>
  <c r="C17" i="1"/>
  <c r="C20" i="1"/>
  <c r="C21" i="1"/>
  <c r="D26" i="1"/>
  <c r="C19" i="1"/>
  <c r="D25" i="1"/>
  <c r="C18" i="1"/>
  <c r="D28" i="1"/>
  <c r="C26" i="1"/>
  <c r="C25" i="1"/>
  <c r="C29" i="1"/>
  <c r="C28" i="1"/>
  <c r="C27" i="1"/>
  <c r="D29" i="1"/>
  <c r="E6" i="1"/>
  <c r="E5" i="1"/>
  <c r="E4" i="1"/>
  <c r="E20" i="1" l="1"/>
  <c r="G29" i="1"/>
  <c r="H29" i="1"/>
  <c r="E19" i="1" l="1"/>
  <c r="E21" i="1"/>
  <c r="E17" i="1"/>
  <c r="E18" i="1"/>
  <c r="G26" i="1"/>
  <c r="H25" i="1"/>
  <c r="H26" i="1"/>
  <c r="H28" i="1"/>
  <c r="H27" i="1"/>
  <c r="G25" i="1"/>
  <c r="G27" i="1"/>
  <c r="G28" i="1"/>
  <c r="G17" i="1" l="1"/>
</calcChain>
</file>

<file path=xl/sharedStrings.xml><?xml version="1.0" encoding="utf-8"?>
<sst xmlns="http://schemas.openxmlformats.org/spreadsheetml/2006/main" count="43" uniqueCount="34">
  <si>
    <t>Таблица 1. Полупроводниковый образец</t>
  </si>
  <si>
    <t>ln R</t>
  </si>
  <si>
    <t>T, K</t>
  </si>
  <si>
    <t>I, мкА</t>
  </si>
  <si>
    <t>U, В</t>
  </si>
  <si>
    <t>R, Ом</t>
  </si>
  <si>
    <t>10^3/T, 1/К</t>
  </si>
  <si>
    <t>T, К</t>
  </si>
  <si>
    <t>R, кОм</t>
  </si>
  <si>
    <t>t, С</t>
  </si>
  <si>
    <t>Пары</t>
  </si>
  <si>
    <t>alpha</t>
  </si>
  <si>
    <t>&lt;alpha&gt;</t>
  </si>
  <si>
    <t>пары</t>
  </si>
  <si>
    <t>k, Дж/К</t>
  </si>
  <si>
    <t>k, эВ/K</t>
  </si>
  <si>
    <t>Eg, Дж</t>
  </si>
  <si>
    <t>Eg, эВ</t>
  </si>
  <si>
    <t>&lt;Eg&gt;, Дж</t>
  </si>
  <si>
    <t>&lt;Eg&gt;, эВ</t>
  </si>
  <si>
    <t>(а-&lt;a&gt;)^2</t>
  </si>
  <si>
    <t>delta a</t>
  </si>
  <si>
    <t>delta Eg, Дж</t>
  </si>
  <si>
    <t>delta Eg, эВ</t>
  </si>
  <si>
    <t>(Eg-&lt;Eg&gt;)^2, Дж</t>
  </si>
  <si>
    <t>(E-&lt;Eg&gt;)^2, эВ</t>
  </si>
  <si>
    <t>4-9</t>
  </si>
  <si>
    <t>5-10</t>
  </si>
  <si>
    <t>1-6</t>
  </si>
  <si>
    <t>2-7</t>
  </si>
  <si>
    <t>3-8</t>
  </si>
  <si>
    <t xml:space="preserve">                       Таблица 2. Металлический образец</t>
  </si>
  <si>
    <t>"6-11"</t>
  </si>
  <si>
    <t>"7-12"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</si>
</sst>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165" fontId="0" fillId="0" borderId="2" xfId="0" applyNumberFormat="1" applyBorder="1"/>
    <xf numFmtId="11" fontId="0" fillId="0" borderId="1" xfId="0" applyNumberFormat="1" applyBorder="1"/>
    <xf numFmtId="2" fontId="0" fillId="0" borderId="1" xfId="0" applyNumberFormat="1" applyBorder="1"/>
    <xf numFmtId="166" fontId="0" fillId="0" borderId="0" xfId="0" applyNumberFormat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𝑅м = 𝑅м(𝑡)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Лист1!$L$3:$L$12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72</c:v>
                </c:pt>
                <c:pt idx="3">
                  <c:v>67</c:v>
                </c:pt>
                <c:pt idx="4">
                  <c:v>62</c:v>
                </c:pt>
                <c:pt idx="5">
                  <c:v>57</c:v>
                </c:pt>
                <c:pt idx="6">
                  <c:v>52</c:v>
                </c:pt>
                <c:pt idx="7">
                  <c:v>47</c:v>
                </c:pt>
                <c:pt idx="8">
                  <c:v>42</c:v>
                </c:pt>
                <c:pt idx="9">
                  <c:v>37</c:v>
                </c:pt>
              </c:numCache>
            </c:numRef>
          </c:xVal>
          <c:yVal>
            <c:numRef>
              <c:f>Лист1!$K$3:$K$12</c:f>
              <c:numCache>
                <c:formatCode>0.000</c:formatCode>
                <c:ptCount val="10"/>
                <c:pt idx="0">
                  <c:v>1.4436090225563909</c:v>
                </c:pt>
                <c:pt idx="1">
                  <c:v>1.4214953271028035</c:v>
                </c:pt>
                <c:pt idx="2">
                  <c:v>1.4</c:v>
                </c:pt>
                <c:pt idx="3">
                  <c:v>1.3745421245421243</c:v>
                </c:pt>
                <c:pt idx="4">
                  <c:v>1.3508612873980055</c:v>
                </c:pt>
                <c:pt idx="5">
                  <c:v>1.3270609318996416</c:v>
                </c:pt>
                <c:pt idx="6">
                  <c:v>1.3020372010628876</c:v>
                </c:pt>
                <c:pt idx="7">
                  <c:v>1.2807017543859649</c:v>
                </c:pt>
                <c:pt idx="8">
                  <c:v>1.2597741094700261</c:v>
                </c:pt>
                <c:pt idx="9">
                  <c:v>1.2420327304048233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094E-91B0-FA7FC98D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76528"/>
        <c:axId val="699178176"/>
      </c:scatterChart>
      <c:valAx>
        <c:axId val="699176528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8176"/>
        <c:crosses val="autoZero"/>
        <c:crossBetween val="midCat"/>
      </c:valAx>
      <c:valAx>
        <c:axId val="69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ln(𝑅) = ln(𝑅) (︀ 1/𝑇 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Лист1!$E$3:$E$14</c:f>
              <c:numCache>
                <c:formatCode>0.000</c:formatCode>
                <c:ptCount val="12"/>
                <c:pt idx="0">
                  <c:v>6.4060029514218213</c:v>
                </c:pt>
                <c:pt idx="1">
                  <c:v>5.5129568078559457</c:v>
                </c:pt>
                <c:pt idx="2">
                  <c:v>5.3614533629115222</c:v>
                </c:pt>
                <c:pt idx="3">
                  <c:v>5.2428450906482187</c:v>
                </c:pt>
                <c:pt idx="4">
                  <c:v>4.9546625982326304</c:v>
                </c:pt>
                <c:pt idx="5">
                  <c:v>4.7130448450192501</c:v>
                </c:pt>
                <c:pt idx="6">
                  <c:v>4.495640292088428</c:v>
                </c:pt>
                <c:pt idx="7">
                  <c:v>4.433167385395512</c:v>
                </c:pt>
                <c:pt idx="8">
                  <c:v>4.1761319101618604</c:v>
                </c:pt>
                <c:pt idx="9">
                  <c:v>3.9703585824411092</c:v>
                </c:pt>
                <c:pt idx="10">
                  <c:v>3.7907373392205606</c:v>
                </c:pt>
                <c:pt idx="11">
                  <c:v>3.6107616748499844</c:v>
                </c:pt>
              </c:numCache>
            </c:numRef>
          </c:xVal>
          <c:yVal>
            <c:numRef>
              <c:f>Лист1!$F$3:$F$14</c:f>
              <c:numCache>
                <c:formatCode>0.000</c:formatCode>
                <c:ptCount val="12"/>
                <c:pt idx="0">
                  <c:v>3.3898305084745761</c:v>
                </c:pt>
                <c:pt idx="1">
                  <c:v>3.3333333333333335</c:v>
                </c:pt>
                <c:pt idx="2">
                  <c:v>3.225806451612903</c:v>
                </c:pt>
                <c:pt idx="3">
                  <c:v>3.1746031746031744</c:v>
                </c:pt>
                <c:pt idx="4">
                  <c:v>3.125</c:v>
                </c:pt>
                <c:pt idx="5">
                  <c:v>3.0769230769230771</c:v>
                </c:pt>
                <c:pt idx="6">
                  <c:v>3.0303030303030303</c:v>
                </c:pt>
                <c:pt idx="7">
                  <c:v>2.9850746268656718</c:v>
                </c:pt>
                <c:pt idx="8">
                  <c:v>2.9411764705882355</c:v>
                </c:pt>
                <c:pt idx="9">
                  <c:v>2.8985507246376812</c:v>
                </c:pt>
                <c:pt idx="10">
                  <c:v>2.8571428571428572</c:v>
                </c:pt>
                <c:pt idx="11">
                  <c:v>2.816901408450704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B-4AB2-A69D-396A25DD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76528"/>
        <c:axId val="699178176"/>
      </c:scatterChart>
      <c:valAx>
        <c:axId val="699176528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8176"/>
        <c:crosses val="autoZero"/>
        <c:crossBetween val="midCat"/>
        <c:majorUnit val="0.5"/>
      </c:valAx>
      <c:valAx>
        <c:axId val="699178176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819384</xdr:colOff>
      <xdr:row>33</xdr:row>
      <xdr:rowOff>130274</xdr:rowOff>
    </xdr:from>
    <xdr:to>
      <xdr:col>14</xdr:col>
      <xdr:colOff>203629</xdr:colOff>
      <xdr:row>48</xdr:row>
      <xdr:rowOff>68566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F7646-0BD0-B147-9B8E-24464DA8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374650</xdr:colOff>
      <xdr:row>33</xdr:row>
      <xdr:rowOff>146050</xdr:rowOff>
    </xdr:from>
    <xdr:to>
      <xdr:col>7</xdr:col>
      <xdr:colOff>520895</xdr:colOff>
      <xdr:row>48</xdr:row>
      <xdr:rowOff>84342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5334DF-89F7-4618-965A-166B61D37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F20-528E-4A25-906E-4FC4C8C0F788}">
  <dimension ref="A1:L31"/>
  <sheetViews>
    <sheetView tabSelected="1" zoomScaleNormal="100" workbookViewId="0">
      <selection activeCell="K28" sqref="K28"/>
    </sheetView>
  </sheetViews>
  <sheetFormatPr defaultColWidth="8.81640625" defaultRowHeight="14.5" x14ac:dyDescent="0.35"/>
  <cols>
    <col min="3" max="3" width="10.81640625" customWidth="1"/>
    <col min="5" max="6" width="12" bestFit="1" customWidth="1"/>
    <col min="7" max="7" width="14.1796875" customWidth="1"/>
    <col min="8" max="8" width="12.453125" customWidth="1"/>
    <col min="9" max="9" width="10.6328125" customWidth="1"/>
    <col min="10" max="10" width="10.36328125" customWidth="1"/>
  </cols>
  <sheetData>
    <row r="1" spans="1:12" x14ac:dyDescent="0.35">
      <c r="A1" s="16" t="s">
        <v>0</v>
      </c>
      <c r="B1" s="16"/>
      <c r="C1" s="16"/>
      <c r="D1" s="16"/>
      <c r="E1" s="16"/>
      <c r="F1" s="16"/>
      <c r="H1" s="4" t="s">
        <v>31</v>
      </c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4" t="s">
        <v>4</v>
      </c>
      <c r="D2" s="4" t="s">
        <v>5</v>
      </c>
      <c r="E2" s="4" t="s">
        <v>1</v>
      </c>
      <c r="F2" s="4" t="s">
        <v>6</v>
      </c>
      <c r="H2" s="4" t="s">
        <v>7</v>
      </c>
      <c r="I2" s="4" t="s">
        <v>3</v>
      </c>
      <c r="J2" s="4" t="s">
        <v>4</v>
      </c>
      <c r="K2" s="4" t="s">
        <v>8</v>
      </c>
      <c r="L2" s="4" t="s">
        <v>9</v>
      </c>
    </row>
    <row r="3" spans="1:12" x14ac:dyDescent="0.35">
      <c r="A3" s="3">
        <v>295</v>
      </c>
      <c r="B3" s="3">
        <v>1024</v>
      </c>
      <c r="C3" s="5">
        <v>0.62</v>
      </c>
      <c r="D3" s="5">
        <f>C3/(B3/1000000)</f>
        <v>605.46875</v>
      </c>
      <c r="E3" s="5">
        <f>LN(D3)</f>
        <v>6.4060029514218213</v>
      </c>
      <c r="F3" s="5">
        <f>1000/A3</f>
        <v>3.3898305084745761</v>
      </c>
      <c r="G3" s="2">
        <f>AVERAGE(F3:F14)</f>
        <v>3.0712204719112699</v>
      </c>
      <c r="H3" s="3">
        <v>355</v>
      </c>
      <c r="I3" s="3">
        <v>1064</v>
      </c>
      <c r="J3" s="5">
        <v>1.536</v>
      </c>
      <c r="K3" s="5">
        <f>J3/(I3/1000)</f>
        <v>1.4436090225563909</v>
      </c>
      <c r="L3" s="3">
        <f>H3-273</f>
        <v>82</v>
      </c>
    </row>
    <row r="4" spans="1:12" x14ac:dyDescent="0.35">
      <c r="A4" s="3">
        <v>300</v>
      </c>
      <c r="B4" s="3">
        <v>1299</v>
      </c>
      <c r="C4" s="5">
        <v>0.32200000000000001</v>
      </c>
      <c r="D4" s="5">
        <f>C4/(B4/1000000)</f>
        <v>247.88298691301</v>
      </c>
      <c r="E4" s="5">
        <f t="shared" ref="E4:E11" si="0">LN(D4)</f>
        <v>5.5129568078559457</v>
      </c>
      <c r="F4" s="5">
        <f t="shared" ref="F4:F11" si="1">1000/A4</f>
        <v>3.3333333333333335</v>
      </c>
      <c r="H4" s="3">
        <v>350</v>
      </c>
      <c r="I4" s="3">
        <v>1070</v>
      </c>
      <c r="J4" s="5">
        <v>1.5209999999999999</v>
      </c>
      <c r="K4" s="5">
        <f t="shared" ref="K4:K11" si="2">J4/(I4/1000)</f>
        <v>1.4214953271028035</v>
      </c>
      <c r="L4" s="3">
        <f t="shared" ref="L4:L11" si="3">H4-273</f>
        <v>77</v>
      </c>
    </row>
    <row r="5" spans="1:12" x14ac:dyDescent="0.35">
      <c r="A5" s="3">
        <v>310</v>
      </c>
      <c r="B5" s="3">
        <v>1427</v>
      </c>
      <c r="C5" s="5">
        <v>0.30399999999999999</v>
      </c>
      <c r="D5" s="5">
        <f t="shared" ref="D5:D11" si="4">C5/(B5/1000000)</f>
        <v>213.03433777154868</v>
      </c>
      <c r="E5" s="5">
        <f t="shared" si="0"/>
        <v>5.3614533629115222</v>
      </c>
      <c r="F5" s="5">
        <f t="shared" si="1"/>
        <v>3.225806451612903</v>
      </c>
      <c r="H5" s="3">
        <v>345</v>
      </c>
      <c r="I5" s="3">
        <v>1080</v>
      </c>
      <c r="J5" s="5">
        <v>1.512</v>
      </c>
      <c r="K5" s="5">
        <f t="shared" si="2"/>
        <v>1.4</v>
      </c>
      <c r="L5" s="3">
        <f t="shared" si="3"/>
        <v>72</v>
      </c>
    </row>
    <row r="6" spans="1:12" x14ac:dyDescent="0.35">
      <c r="A6" s="3">
        <v>315</v>
      </c>
      <c r="B6" s="3">
        <v>1464</v>
      </c>
      <c r="C6" s="5">
        <v>0.27700000000000002</v>
      </c>
      <c r="D6" s="5">
        <f t="shared" si="4"/>
        <v>189.20765027322406</v>
      </c>
      <c r="E6" s="5">
        <f t="shared" si="0"/>
        <v>5.2428450906482187</v>
      </c>
      <c r="F6" s="5">
        <f t="shared" si="1"/>
        <v>3.1746031746031744</v>
      </c>
      <c r="H6" s="3">
        <v>340</v>
      </c>
      <c r="I6" s="3">
        <v>1092</v>
      </c>
      <c r="J6" s="5">
        <v>1.5009999999999999</v>
      </c>
      <c r="K6" s="5">
        <f t="shared" si="2"/>
        <v>1.3745421245421243</v>
      </c>
      <c r="L6" s="3">
        <f t="shared" si="3"/>
        <v>67</v>
      </c>
    </row>
    <row r="7" spans="1:12" x14ac:dyDescent="0.35">
      <c r="A7" s="3">
        <v>320</v>
      </c>
      <c r="B7" s="3">
        <v>1537</v>
      </c>
      <c r="C7" s="5">
        <v>0.218</v>
      </c>
      <c r="D7" s="5">
        <f t="shared" si="4"/>
        <v>141.83474300585556</v>
      </c>
      <c r="E7" s="5">
        <f t="shared" si="0"/>
        <v>4.9546625982326304</v>
      </c>
      <c r="F7" s="5">
        <f t="shared" si="1"/>
        <v>3.125</v>
      </c>
      <c r="H7" s="3">
        <v>335</v>
      </c>
      <c r="I7" s="3">
        <v>1103</v>
      </c>
      <c r="J7" s="5">
        <v>1.49</v>
      </c>
      <c r="K7" s="5">
        <f t="shared" si="2"/>
        <v>1.3508612873980055</v>
      </c>
      <c r="L7" s="3">
        <f t="shared" si="3"/>
        <v>62</v>
      </c>
    </row>
    <row r="8" spans="1:12" x14ac:dyDescent="0.35">
      <c r="A8" s="3">
        <v>325</v>
      </c>
      <c r="B8" s="3">
        <v>1589</v>
      </c>
      <c r="C8" s="5">
        <v>0.17699999999999999</v>
      </c>
      <c r="D8" s="5">
        <f t="shared" si="4"/>
        <v>111.39081183134047</v>
      </c>
      <c r="E8" s="5">
        <f t="shared" si="0"/>
        <v>4.7130448450192501</v>
      </c>
      <c r="F8" s="5">
        <f t="shared" si="1"/>
        <v>3.0769230769230771</v>
      </c>
      <c r="H8" s="3">
        <v>330</v>
      </c>
      <c r="I8" s="3">
        <v>1116</v>
      </c>
      <c r="J8" s="5">
        <v>1.4810000000000001</v>
      </c>
      <c r="K8" s="5">
        <f t="shared" si="2"/>
        <v>1.3270609318996416</v>
      </c>
      <c r="L8" s="3">
        <f t="shared" si="3"/>
        <v>57</v>
      </c>
    </row>
    <row r="9" spans="1:12" x14ac:dyDescent="0.35">
      <c r="A9" s="3">
        <v>330</v>
      </c>
      <c r="B9" s="3">
        <v>1629</v>
      </c>
      <c r="C9" s="5">
        <v>0.14599999999999999</v>
      </c>
      <c r="D9" s="5">
        <f t="shared" si="4"/>
        <v>89.625537139349291</v>
      </c>
      <c r="E9" s="5">
        <f t="shared" si="0"/>
        <v>4.495640292088428</v>
      </c>
      <c r="F9" s="5">
        <f t="shared" si="1"/>
        <v>3.0303030303030303</v>
      </c>
      <c r="H9" s="3">
        <v>325</v>
      </c>
      <c r="I9" s="3">
        <v>1129</v>
      </c>
      <c r="J9" s="5">
        <v>1.47</v>
      </c>
      <c r="K9" s="5">
        <f t="shared" si="2"/>
        <v>1.3020372010628876</v>
      </c>
      <c r="L9" s="3">
        <f t="shared" si="3"/>
        <v>52</v>
      </c>
    </row>
    <row r="10" spans="1:12" x14ac:dyDescent="0.35">
      <c r="A10" s="3">
        <v>335</v>
      </c>
      <c r="B10" s="3">
        <v>1639</v>
      </c>
      <c r="C10" s="5">
        <v>0.13800000000000001</v>
      </c>
      <c r="D10" s="5">
        <f t="shared" si="4"/>
        <v>84.197681513117757</v>
      </c>
      <c r="E10" s="5">
        <f t="shared" si="0"/>
        <v>4.433167385395512</v>
      </c>
      <c r="F10" s="5">
        <f t="shared" si="1"/>
        <v>2.9850746268656718</v>
      </c>
      <c r="H10" s="3">
        <v>320</v>
      </c>
      <c r="I10" s="3">
        <v>1140</v>
      </c>
      <c r="J10" s="5">
        <v>1.46</v>
      </c>
      <c r="K10" s="5">
        <f t="shared" si="2"/>
        <v>1.2807017543859649</v>
      </c>
      <c r="L10" s="3">
        <f t="shared" si="3"/>
        <v>47</v>
      </c>
    </row>
    <row r="11" spans="1:12" x14ac:dyDescent="0.35">
      <c r="A11" s="3">
        <v>340</v>
      </c>
      <c r="B11" s="3">
        <v>1674</v>
      </c>
      <c r="C11" s="5">
        <v>0.109</v>
      </c>
      <c r="D11" s="5">
        <f t="shared" si="4"/>
        <v>65.113500597371569</v>
      </c>
      <c r="E11" s="5">
        <f t="shared" si="0"/>
        <v>4.1761319101618604</v>
      </c>
      <c r="F11" s="5">
        <f t="shared" si="1"/>
        <v>2.9411764705882355</v>
      </c>
      <c r="H11" s="3">
        <v>315</v>
      </c>
      <c r="I11" s="3">
        <v>1151</v>
      </c>
      <c r="J11" s="5">
        <v>1.45</v>
      </c>
      <c r="K11" s="5">
        <f t="shared" si="2"/>
        <v>1.2597741094700261</v>
      </c>
      <c r="L11" s="3">
        <f t="shared" si="3"/>
        <v>42</v>
      </c>
    </row>
    <row r="12" spans="1:12" x14ac:dyDescent="0.35">
      <c r="A12" s="3">
        <v>345</v>
      </c>
      <c r="B12" s="3">
        <v>1698</v>
      </c>
      <c r="C12" s="5">
        <v>0.09</v>
      </c>
      <c r="D12" s="5">
        <f t="shared" ref="D12:D14" si="5">C12/(B12/1000000)</f>
        <v>53.003533568904587</v>
      </c>
      <c r="E12" s="5">
        <f t="shared" ref="E12:E14" si="6">LN(D12)</f>
        <v>3.9703585824411092</v>
      </c>
      <c r="F12" s="5">
        <f t="shared" ref="F12:F14" si="7">1000/A12</f>
        <v>2.8985507246376812</v>
      </c>
      <c r="H12" s="3">
        <v>310</v>
      </c>
      <c r="I12" s="3">
        <v>1161</v>
      </c>
      <c r="J12" s="5">
        <v>1.4419999999999999</v>
      </c>
      <c r="K12" s="5">
        <f>J12/(I12/1000)</f>
        <v>1.2420327304048233</v>
      </c>
      <c r="L12" s="3">
        <f t="shared" ref="L12:L14" si="8">H12-273</f>
        <v>37</v>
      </c>
    </row>
    <row r="13" spans="1:12" x14ac:dyDescent="0.35">
      <c r="A13" s="13">
        <v>350</v>
      </c>
      <c r="B13" s="13">
        <v>1716</v>
      </c>
      <c r="C13" s="14">
        <v>7.5999999999999998E-2</v>
      </c>
      <c r="D13" s="14">
        <f t="shared" si="5"/>
        <v>44.289044289044284</v>
      </c>
      <c r="E13" s="14">
        <f t="shared" si="6"/>
        <v>3.7907373392205606</v>
      </c>
      <c r="F13" s="14">
        <f t="shared" si="7"/>
        <v>2.8571428571428572</v>
      </c>
      <c r="H13" s="13">
        <v>300</v>
      </c>
      <c r="I13" s="13">
        <v>1185</v>
      </c>
      <c r="J13" s="14">
        <v>1.4219999999999999</v>
      </c>
      <c r="K13" s="5">
        <f t="shared" ref="K13:K14" si="9">J13/(I13/1000)</f>
        <v>1.2</v>
      </c>
      <c r="L13" s="13">
        <f t="shared" si="8"/>
        <v>27</v>
      </c>
    </row>
    <row r="14" spans="1:12" x14ac:dyDescent="0.35">
      <c r="A14" s="13">
        <v>355</v>
      </c>
      <c r="B14" s="13">
        <v>1730</v>
      </c>
      <c r="C14" s="14">
        <v>6.4000000000000001E-2</v>
      </c>
      <c r="D14" s="14">
        <f t="shared" si="5"/>
        <v>36.994219653179194</v>
      </c>
      <c r="E14" s="14">
        <f t="shared" si="6"/>
        <v>3.6107616748499844</v>
      </c>
      <c r="F14" s="14">
        <f>1000/A14</f>
        <v>2.816901408450704</v>
      </c>
      <c r="H14" s="13">
        <v>295</v>
      </c>
      <c r="I14" s="13">
        <v>1200</v>
      </c>
      <c r="J14" s="14">
        <v>1.41</v>
      </c>
      <c r="K14" s="5">
        <f t="shared" si="9"/>
        <v>1.175</v>
      </c>
      <c r="L14" s="13">
        <f t="shared" si="8"/>
        <v>22</v>
      </c>
    </row>
    <row r="16" spans="1:12" x14ac:dyDescent="0.35">
      <c r="B16" s="4" t="s">
        <v>10</v>
      </c>
      <c r="C16" s="4" t="s">
        <v>11</v>
      </c>
      <c r="D16" s="4" t="s">
        <v>12</v>
      </c>
      <c r="E16" t="s">
        <v>20</v>
      </c>
      <c r="F16" t="s">
        <v>21</v>
      </c>
      <c r="H16" t="s">
        <v>14</v>
      </c>
      <c r="I16" t="s">
        <v>15</v>
      </c>
    </row>
    <row r="17" spans="2:11" x14ac:dyDescent="0.35">
      <c r="B17" s="6" t="s">
        <v>28</v>
      </c>
      <c r="C17" s="7">
        <f>(K3-K8)/(K8*L3-K3*L8)</f>
        <v>4.3925244560953178E-3</v>
      </c>
      <c r="D17" s="7">
        <f>AVERAGE(C17:C23)</f>
        <v>4.2271640692052147E-3</v>
      </c>
      <c r="E17">
        <f>POWER((C17-$D$17), 2)</f>
        <v>2.7344057552444581E-8</v>
      </c>
      <c r="F17" s="12">
        <f>SQRT(SUM(E17:E23)/12)*3.166</f>
        <v>6.1734761233764388E-4</v>
      </c>
      <c r="G17">
        <f>F17/D17*100</f>
        <v>14.604297402010156</v>
      </c>
      <c r="H17" s="1">
        <v>1.3806490000000001E-23</v>
      </c>
      <c r="I17" s="1">
        <v>8.6173299999999997E-5</v>
      </c>
    </row>
    <row r="18" spans="2:11" x14ac:dyDescent="0.35">
      <c r="B18" s="6" t="s">
        <v>29</v>
      </c>
      <c r="C18" s="7">
        <f>(K4-K9)/(K9*L4-K4*L9)</f>
        <v>4.5353900531616229E-3</v>
      </c>
      <c r="E18">
        <f>POWER((C18-$D$17), 2)</f>
        <v>9.5003257185895991E-8</v>
      </c>
    </row>
    <row r="19" spans="2:11" x14ac:dyDescent="0.35">
      <c r="B19" s="6" t="s">
        <v>30</v>
      </c>
      <c r="C19" s="7">
        <f>(K5-K10)/(K10*L5-K5*L10)</f>
        <v>4.5170718745848239E-3</v>
      </c>
      <c r="E19">
        <f>POWER((C19-$D$17), 2)</f>
        <v>8.404653562002136E-8</v>
      </c>
    </row>
    <row r="20" spans="2:11" x14ac:dyDescent="0.35">
      <c r="B20" s="6" t="s">
        <v>26</v>
      </c>
      <c r="C20" s="7">
        <f>(K6-K11)/(K11*L6-K6*L11)</f>
        <v>4.3026018435946799E-3</v>
      </c>
      <c r="E20">
        <f>POWER((C20-$D$17), 2)</f>
        <v>5.6908578048358406E-9</v>
      </c>
    </row>
    <row r="21" spans="2:11" x14ac:dyDescent="0.35">
      <c r="B21" s="8" t="s">
        <v>27</v>
      </c>
      <c r="C21" s="9">
        <f>(K7-K12)/(K12*L7-K7*L12)</f>
        <v>4.0270835557133225E-3</v>
      </c>
      <c r="E21">
        <f>POWER((C21-$D$17), 2)</f>
        <v>4.0032211879179292E-8</v>
      </c>
    </row>
    <row r="22" spans="2:11" x14ac:dyDescent="0.35">
      <c r="B22" t="s">
        <v>32</v>
      </c>
      <c r="C22" s="9">
        <f t="shared" ref="C22:C23" si="10">(K8-K13)/(K13*L8-K8*L13)</f>
        <v>3.9012419045103661E-3</v>
      </c>
      <c r="E22">
        <f t="shared" ref="E22:E23" si="11">POWER((C22-$D$17), 2)</f>
        <v>1.0622525743937606E-7</v>
      </c>
    </row>
    <row r="23" spans="2:11" x14ac:dyDescent="0.35">
      <c r="B23" s="15" t="s">
        <v>33</v>
      </c>
      <c r="C23" s="9">
        <f t="shared" si="10"/>
        <v>3.9142347967763679E-3</v>
      </c>
      <c r="E23">
        <f t="shared" si="11"/>
        <v>9.7924729542847436E-8</v>
      </c>
    </row>
    <row r="24" spans="2:11" x14ac:dyDescent="0.35">
      <c r="B24" s="6" t="s">
        <v>13</v>
      </c>
      <c r="C24" s="4" t="s">
        <v>16</v>
      </c>
      <c r="D24" s="4" t="s">
        <v>17</v>
      </c>
      <c r="E24" s="4" t="s">
        <v>18</v>
      </c>
      <c r="F24" s="4" t="s">
        <v>19</v>
      </c>
      <c r="G24" t="s">
        <v>24</v>
      </c>
      <c r="H24" t="s">
        <v>25</v>
      </c>
      <c r="I24" t="s">
        <v>22</v>
      </c>
      <c r="J24" t="s">
        <v>23</v>
      </c>
    </row>
    <row r="25" spans="2:11" x14ac:dyDescent="0.35">
      <c r="B25" s="6" t="s">
        <v>28</v>
      </c>
      <c r="C25" s="10">
        <f t="shared" ref="C25:D29" si="12">2*H$17*$A3*$A8*LN($D3/$D8)/($A8-$A3)</f>
        <v>1.4939759692232875E-19</v>
      </c>
      <c r="D25" s="11">
        <f t="shared" si="12"/>
        <v>0.93246610390236095</v>
      </c>
      <c r="E25" s="10">
        <f>AVERAGE(C25:C31)</f>
        <v>1.1788053173383581E-19</v>
      </c>
      <c r="F25" s="11">
        <f>AVERAGE(D25:D31)</f>
        <v>0.73575212999533934</v>
      </c>
      <c r="G25">
        <f t="shared" ref="G25:H29" si="13">POWER(C25-E$25,2)</f>
        <v>9.9332539809571329E-40</v>
      </c>
      <c r="H25">
        <f t="shared" si="13"/>
        <v>3.8696387530292378E-2</v>
      </c>
      <c r="I25">
        <f>3.2*SQRT(SUM(G25:G31)/12)</f>
        <v>3.9693545917641033E-20</v>
      </c>
      <c r="J25">
        <v>8</v>
      </c>
      <c r="K25">
        <f>J25/F25*100</f>
        <v>1087.3227101701596</v>
      </c>
    </row>
    <row r="26" spans="2:11" x14ac:dyDescent="0.35">
      <c r="B26" s="6" t="s">
        <v>29</v>
      </c>
      <c r="C26" s="10">
        <f t="shared" si="12"/>
        <v>9.2700763991741888E-20</v>
      </c>
      <c r="D26" s="11">
        <f t="shared" si="12"/>
        <v>0.57859244063404736</v>
      </c>
      <c r="G26">
        <f t="shared" si="13"/>
        <v>6.3402070354579379E-40</v>
      </c>
      <c r="H26">
        <f t="shared" si="13"/>
        <v>2.4699167960137793E-2</v>
      </c>
    </row>
    <row r="27" spans="2:11" x14ac:dyDescent="0.35">
      <c r="B27" s="6" t="s">
        <v>30</v>
      </c>
      <c r="C27" s="10">
        <f t="shared" si="12"/>
        <v>1.0647841081396039E-19</v>
      </c>
      <c r="D27" s="11">
        <f t="shared" si="12"/>
        <v>0.66458571574633751</v>
      </c>
      <c r="G27">
        <f t="shared" si="13"/>
        <v>1.3000836147146066E-40</v>
      </c>
      <c r="H27">
        <f t="shared" si="13"/>
        <v>5.0646585170605303E-3</v>
      </c>
    </row>
    <row r="28" spans="2:11" x14ac:dyDescent="0.35">
      <c r="B28" s="6" t="s">
        <v>26</v>
      </c>
      <c r="C28" s="10">
        <f t="shared" si="12"/>
        <v>1.2618577571408062E-19</v>
      </c>
      <c r="D28" s="11">
        <f t="shared" si="12"/>
        <v>0.78758936604033192</v>
      </c>
      <c r="G28">
        <f t="shared" si="13"/>
        <v>6.8977077571392527E-41</v>
      </c>
      <c r="H28">
        <f t="shared" si="13"/>
        <v>2.6870990407842775E-3</v>
      </c>
    </row>
    <row r="29" spans="2:11" x14ac:dyDescent="0.35">
      <c r="B29" s="6" t="s">
        <v>27</v>
      </c>
      <c r="C29" s="10">
        <f t="shared" si="12"/>
        <v>1.2002496832230373E-19</v>
      </c>
      <c r="D29" s="11">
        <f t="shared" si="12"/>
        <v>0.74913664535507385</v>
      </c>
      <c r="G29">
        <f t="shared" si="13"/>
        <v>4.598608281959932E-42</v>
      </c>
      <c r="H29">
        <f t="shared" si="13"/>
        <v>1.7914525141496892E-4</v>
      </c>
    </row>
    <row r="30" spans="2:11" x14ac:dyDescent="0.35">
      <c r="B30" t="s">
        <v>32</v>
      </c>
      <c r="C30" s="10">
        <f t="shared" ref="C30:C31" si="14">2*H$17*$A8*$A13*LN($D8/$D13)/($A13-$A8)</f>
        <v>1.1587784713718444E-19</v>
      </c>
      <c r="D30" s="11">
        <f>2*I$17*$A8*$A13*LN($D8/$D13)/($A13-$A8)</f>
        <v>0.7232523606439244</v>
      </c>
      <c r="G30">
        <f t="shared" ref="G30:G31" si="15">POWER(C30-E$25,2)</f>
        <v>4.0107455936646631E-42</v>
      </c>
      <c r="H30">
        <f t="shared" ref="H30:H31" si="16">POWER(D30-F$25,2)</f>
        <v>1.5624423383857244E-4</v>
      </c>
    </row>
    <row r="31" spans="2:11" x14ac:dyDescent="0.35">
      <c r="B31" s="15" t="s">
        <v>33</v>
      </c>
      <c r="C31" s="10">
        <f t="shared" si="14"/>
        <v>1.1449835923525094E-19</v>
      </c>
      <c r="D31" s="11">
        <f>2*I$17*$A9*$A14*LN($D9/$D14)/($A14-$A9)</f>
        <v>0.7146422776452992</v>
      </c>
      <c r="G31">
        <f t="shared" si="15"/>
        <v>1.1439090810183843E-41</v>
      </c>
      <c r="H31">
        <f t="shared" si="16"/>
        <v>4.4562586624049557E-4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Павел</cp:lastModifiedBy>
  <dcterms:created xsi:type="dcterms:W3CDTF">2021-05-03T14:39:49Z</dcterms:created>
  <dcterms:modified xsi:type="dcterms:W3CDTF">2023-12-01T18:11:45Z</dcterms:modified>
</cp:coreProperties>
</file>