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OneDrive\Documentos\Proyectos20-21\Cursos_SelfLearning\Colegio MMC\src\othe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G24" i="1"/>
  <c r="L23" i="1"/>
  <c r="K23" i="1"/>
  <c r="J23" i="1"/>
  <c r="I23" i="1"/>
  <c r="H23" i="1"/>
  <c r="H24" i="1"/>
  <c r="G23" i="1"/>
  <c r="L22" i="1"/>
  <c r="K22" i="1"/>
  <c r="J22" i="1"/>
  <c r="I22" i="1"/>
  <c r="H22" i="1"/>
  <c r="G22" i="1"/>
  <c r="L21" i="1"/>
  <c r="K21" i="1"/>
  <c r="J21" i="1"/>
  <c r="I21" i="1"/>
  <c r="H21" i="1"/>
  <c r="G21" i="1"/>
  <c r="L20" i="1"/>
  <c r="K20" i="1"/>
  <c r="J20" i="1"/>
  <c r="I20" i="1"/>
  <c r="H20" i="1"/>
  <c r="G20" i="1"/>
  <c r="L19" i="1"/>
  <c r="K19" i="1"/>
  <c r="J19" i="1"/>
  <c r="I19" i="1"/>
  <c r="H19" i="1"/>
  <c r="G19" i="1"/>
  <c r="L18" i="1"/>
  <c r="K18" i="1"/>
  <c r="J18" i="1"/>
  <c r="I18" i="1"/>
  <c r="H18" i="1"/>
  <c r="G18" i="1"/>
  <c r="L17" i="1"/>
  <c r="K17" i="1"/>
  <c r="J17" i="1"/>
  <c r="I17" i="1"/>
  <c r="H17" i="1"/>
  <c r="G17" i="1"/>
  <c r="L16" i="1"/>
  <c r="K16" i="1"/>
  <c r="J16" i="1"/>
  <c r="I16" i="1"/>
  <c r="H16" i="1"/>
  <c r="G16" i="1"/>
  <c r="E15" i="1"/>
  <c r="J15" i="1"/>
  <c r="I15" i="1"/>
  <c r="L14" i="1"/>
  <c r="K14" i="1"/>
  <c r="J14" i="1"/>
  <c r="I14" i="1"/>
  <c r="H14" i="1"/>
  <c r="G14" i="1"/>
  <c r="L13" i="1"/>
  <c r="I13" i="1"/>
  <c r="H13" i="1"/>
  <c r="G13" i="1"/>
  <c r="F13" i="1"/>
  <c r="K13" i="1"/>
  <c r="J13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9" i="1"/>
  <c r="K9" i="1"/>
  <c r="J9" i="1"/>
  <c r="I9" i="1"/>
  <c r="H9" i="1"/>
  <c r="G9" i="1"/>
  <c r="L8" i="1"/>
  <c r="K8" i="1"/>
  <c r="J8" i="1"/>
  <c r="I8" i="1"/>
  <c r="H8" i="1"/>
  <c r="G8" i="1"/>
  <c r="F8" i="1"/>
  <c r="L7" i="1"/>
  <c r="K7" i="1"/>
  <c r="J7" i="1"/>
  <c r="I7" i="1"/>
  <c r="H7" i="1"/>
  <c r="G7" i="1"/>
  <c r="F6" i="1"/>
  <c r="L6" i="1"/>
  <c r="K6" i="1"/>
  <c r="J6" i="1"/>
  <c r="M6" i="1" s="1"/>
  <c r="N6" i="1" s="1"/>
  <c r="I6" i="1"/>
  <c r="H6" i="1"/>
  <c r="G6" i="1"/>
  <c r="H5" i="1"/>
  <c r="I5" i="1"/>
  <c r="J5" i="1"/>
  <c r="K5" i="1"/>
  <c r="L5" i="1"/>
  <c r="G5" i="1"/>
  <c r="L4" i="1"/>
  <c r="K4" i="1"/>
  <c r="J4" i="1"/>
  <c r="I4" i="1"/>
  <c r="H4" i="1"/>
  <c r="G4" i="1"/>
  <c r="M5" i="1"/>
  <c r="N5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4" i="1"/>
  <c r="N4" i="1" s="1"/>
  <c r="L24" i="1"/>
  <c r="I24" i="1"/>
  <c r="F22" i="1"/>
  <c r="F24" i="1"/>
  <c r="F23" i="1"/>
  <c r="F21" i="1"/>
  <c r="F20" i="1"/>
  <c r="F19" i="1"/>
  <c r="F18" i="1"/>
  <c r="F17" i="1"/>
  <c r="F16" i="1"/>
  <c r="F15" i="1"/>
  <c r="F14" i="1"/>
  <c r="F11" i="1"/>
  <c r="F12" i="1"/>
  <c r="E11" i="1"/>
  <c r="F10" i="1"/>
  <c r="F9" i="1"/>
  <c r="F7" i="1"/>
  <c r="F5" i="1"/>
  <c r="F4" i="1"/>
  <c r="E23" i="1"/>
  <c r="E22" i="1"/>
  <c r="E21" i="1"/>
  <c r="E19" i="1"/>
  <c r="E16" i="1"/>
  <c r="L15" i="1"/>
  <c r="E13" i="1"/>
  <c r="E14" i="1"/>
  <c r="E12" i="1"/>
  <c r="E10" i="1"/>
  <c r="E9" i="1"/>
  <c r="E8" i="1"/>
  <c r="E7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E17" i="1"/>
  <c r="E18" i="1"/>
  <c r="E20" i="1"/>
  <c r="E24" i="1"/>
  <c r="E5" i="1"/>
  <c r="E4" i="1"/>
  <c r="D5" i="1"/>
  <c r="D4" i="1"/>
  <c r="L25" i="1" l="1"/>
  <c r="G15" i="1"/>
  <c r="G25" i="1" s="1"/>
  <c r="K15" i="1"/>
  <c r="K25" i="1" s="1"/>
  <c r="F25" i="1"/>
  <c r="I25" i="1"/>
  <c r="J25" i="1"/>
  <c r="H15" i="1"/>
  <c r="H25" i="1" s="1"/>
  <c r="M7" i="1"/>
  <c r="N7" i="1" s="1"/>
  <c r="M25" i="1" l="1"/>
  <c r="M15" i="1"/>
  <c r="N15" i="1" s="1"/>
  <c r="N25" i="1" s="1"/>
</calcChain>
</file>

<file path=xl/sharedStrings.xml><?xml version="1.0" encoding="utf-8"?>
<sst xmlns="http://schemas.openxmlformats.org/spreadsheetml/2006/main" count="40" uniqueCount="40">
  <si>
    <t>Producto</t>
  </si>
  <si>
    <t>Unidades</t>
  </si>
  <si>
    <t>Costo U.</t>
  </si>
  <si>
    <t>Costo T.</t>
  </si>
  <si>
    <t>Precio Venta</t>
  </si>
  <si>
    <t>Información Productos</t>
  </si>
  <si>
    <t>Días de Venta</t>
  </si>
  <si>
    <t>Venta Totales</t>
  </si>
  <si>
    <t>Lunes</t>
  </si>
  <si>
    <t>Martes</t>
  </si>
  <si>
    <t>Miércoles</t>
  </si>
  <si>
    <t>Jueves</t>
  </si>
  <si>
    <t>Viernes</t>
  </si>
  <si>
    <t>Sabado</t>
  </si>
  <si>
    <t>Domingo</t>
  </si>
  <si>
    <t>Ganancias</t>
  </si>
  <si>
    <t>Venta</t>
  </si>
  <si>
    <t>Manzana Roja</t>
  </si>
  <si>
    <t>Manzana Verde</t>
  </si>
  <si>
    <t>Manzana Amarrilla</t>
  </si>
  <si>
    <t>Uvas (100g x Unidad)</t>
  </si>
  <si>
    <t>Banana (3 x Unidad)</t>
  </si>
  <si>
    <t>Kiwi</t>
  </si>
  <si>
    <t>Coco</t>
  </si>
  <si>
    <t>Ciruela</t>
  </si>
  <si>
    <t>Ciruela Chilena</t>
  </si>
  <si>
    <t>Almacen De Frutas Y Verduras: United Fruit Company</t>
  </si>
  <si>
    <t>Papa (1lb x Unidad)</t>
  </si>
  <si>
    <t>Tomate (1lb x Unidad)</t>
  </si>
  <si>
    <t>Cebolla (1lb x Unidad)</t>
  </si>
  <si>
    <t>Cebolla larga</t>
  </si>
  <si>
    <t>Yuca</t>
  </si>
  <si>
    <t>Lechuga</t>
  </si>
  <si>
    <t>Espinaca</t>
  </si>
  <si>
    <t>Durazno</t>
  </si>
  <si>
    <t>Pitaya</t>
  </si>
  <si>
    <t>Cilantro</t>
  </si>
  <si>
    <t>Papaya</t>
  </si>
  <si>
    <t>Sandia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</si>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</sst>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36"/>
      <color theme="0"/>
      <name val="Bodoni MT"/>
      <family val="1"/>
    </font>
    <font>
      <sz val="18"/>
      <color theme="1"/>
      <name val="Bell MT"/>
      <family val="1"/>
    </font>
    <font>
      <b/>
      <sz val="24"/>
      <color theme="1"/>
      <name val="Bell MT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 val="singleAccounting"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24994659260841701"/>
      </top>
      <bottom style="medium">
        <color theme="4" tint="-0.499984740745262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4" fillId="0" borderId="6" xfId="0" applyFont="1" applyBorder="1"/>
    <xf numFmtId="0" fontId="4" fillId="0" borderId="9" xfId="0" applyFont="1" applyBorder="1"/>
    <xf numFmtId="0" fontId="4" fillId="6" borderId="6" xfId="0" applyFont="1" applyFill="1" applyBorder="1"/>
    <xf numFmtId="164" fontId="4" fillId="0" borderId="6" xfId="0" applyNumberFormat="1" applyFont="1" applyBorder="1"/>
    <xf numFmtId="164" fontId="4" fillId="0" borderId="9" xfId="0" applyNumberFormat="1" applyFont="1" applyBorder="1"/>
    <xf numFmtId="0" fontId="2" fillId="4" borderId="8" xfId="0" applyFont="1" applyFill="1" applyBorder="1" applyAlignment="1">
      <alignment horizontal="center"/>
    </xf>
    <xf numFmtId="164" fontId="5" fillId="2" borderId="6" xfId="0" applyNumberFormat="1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4" fontId="6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N1"/>
    </sheetView>
  </sheetViews>
  <sheetFormatPr baseColWidth="10" defaultRowHeight="15" x14ac:dyDescent="0.25"/>
  <cols>
    <col min="1" max="1" width="30.7109375" customWidth="1"/>
    <col min="2" max="2" width="20" customWidth="1"/>
    <col min="3" max="3" width="17" customWidth="1"/>
    <col min="4" max="4" width="17.7109375" customWidth="1"/>
    <col min="5" max="5" width="25.42578125" customWidth="1"/>
    <col min="6" max="14" width="15.7109375" customWidth="1"/>
  </cols>
  <sheetData>
    <row r="1" spans="1:14" ht="47.25" thickTop="1" thickBot="1" x14ac:dyDescent="0.7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33" thickTop="1" thickBot="1" x14ac:dyDescent="0.55000000000000004">
      <c r="A2" s="4" t="s">
        <v>5</v>
      </c>
      <c r="B2" s="4"/>
      <c r="C2" s="4"/>
      <c r="D2" s="4"/>
      <c r="E2" s="5"/>
      <c r="F2" s="5" t="s">
        <v>6</v>
      </c>
      <c r="G2" s="5"/>
      <c r="H2" s="5"/>
      <c r="I2" s="5"/>
      <c r="J2" s="5"/>
      <c r="K2" s="5"/>
      <c r="L2" s="5"/>
      <c r="M2" s="5" t="s">
        <v>7</v>
      </c>
      <c r="N2" s="5"/>
    </row>
    <row r="3" spans="1:14" ht="24.75" thickTop="1" thickBot="1" x14ac:dyDescent="0.4">
      <c r="A3" s="6" t="s">
        <v>0</v>
      </c>
      <c r="B3" s="6" t="s">
        <v>1</v>
      </c>
      <c r="C3" s="6" t="s">
        <v>3</v>
      </c>
      <c r="D3" s="6" t="s">
        <v>2</v>
      </c>
      <c r="E3" s="7" t="s">
        <v>4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13" t="s">
        <v>16</v>
      </c>
      <c r="N3" s="13" t="s">
        <v>15</v>
      </c>
    </row>
    <row r="4" spans="1:14" ht="19.5" thickBot="1" x14ac:dyDescent="0.35">
      <c r="A4" s="10" t="s">
        <v>21</v>
      </c>
      <c r="B4" s="8">
        <v>100000</v>
      </c>
      <c r="C4" s="11">
        <v>1000</v>
      </c>
      <c r="D4" s="11">
        <f>C4/B4</f>
        <v>0.01</v>
      </c>
      <c r="E4" s="11">
        <f>(C4/B4)*122</f>
        <v>1.22</v>
      </c>
      <c r="F4" s="11">
        <f>E4*30</f>
        <v>36.6</v>
      </c>
      <c r="G4" s="11">
        <f>E4*40</f>
        <v>48.8</v>
      </c>
      <c r="H4" s="11">
        <f>E4*120</f>
        <v>146.4</v>
      </c>
      <c r="I4" s="11">
        <f>E4*440</f>
        <v>536.79999999999995</v>
      </c>
      <c r="J4" s="11">
        <f>E4*5</f>
        <v>6.1</v>
      </c>
      <c r="K4" s="11">
        <f>E4*120</f>
        <v>146.4</v>
      </c>
      <c r="L4" s="11">
        <f>E4*400</f>
        <v>488</v>
      </c>
      <c r="M4" s="14">
        <f>SUM(F4:L4)</f>
        <v>1409.1</v>
      </c>
      <c r="N4" s="14">
        <f>SUM(M4-C4)</f>
        <v>409.09999999999991</v>
      </c>
    </row>
    <row r="5" spans="1:14" ht="19.5" thickBot="1" x14ac:dyDescent="0.35">
      <c r="A5" s="9" t="s">
        <v>17</v>
      </c>
      <c r="B5" s="9">
        <v>100</v>
      </c>
      <c r="C5" s="12">
        <v>70</v>
      </c>
      <c r="D5" s="12">
        <f>C5/B5</f>
        <v>0.7</v>
      </c>
      <c r="E5" s="12">
        <f>(C5/B5)*1.2</f>
        <v>0.84</v>
      </c>
      <c r="F5" s="11">
        <f>E5*4</f>
        <v>3.36</v>
      </c>
      <c r="G5" s="11">
        <f>E5*7</f>
        <v>5.88</v>
      </c>
      <c r="H5" s="11">
        <f>E5*9</f>
        <v>7.56</v>
      </c>
      <c r="I5" s="11">
        <f>E5*10</f>
        <v>8.4</v>
      </c>
      <c r="J5" s="11">
        <f>E5*24</f>
        <v>20.16</v>
      </c>
      <c r="K5" s="11">
        <f>E5*32</f>
        <v>26.88</v>
      </c>
      <c r="L5" s="11">
        <f>E5*0</f>
        <v>0</v>
      </c>
      <c r="M5" s="14">
        <f t="shared" ref="M5:M24" si="0">SUM(F5:L5)</f>
        <v>72.239999999999995</v>
      </c>
      <c r="N5" s="14">
        <f t="shared" ref="N5:N24" si="1">SUM(M5-C5)</f>
        <v>2.2399999999999949</v>
      </c>
    </row>
    <row r="6" spans="1:14" ht="19.5" thickBot="1" x14ac:dyDescent="0.35">
      <c r="A6" s="9" t="s">
        <v>18</v>
      </c>
      <c r="B6" s="9">
        <v>125</v>
      </c>
      <c r="C6" s="12">
        <v>65</v>
      </c>
      <c r="D6" s="12">
        <f t="shared" ref="D6:D24" si="2">C6/B6</f>
        <v>0.52</v>
      </c>
      <c r="E6" s="12">
        <f>(C6/B6)*1.5</f>
        <v>0.78</v>
      </c>
      <c r="F6" s="11">
        <f>E6*12</f>
        <v>9.36</v>
      </c>
      <c r="G6" s="11">
        <f>E6*6</f>
        <v>4.68</v>
      </c>
      <c r="H6" s="11">
        <f>E6*10</f>
        <v>7.8000000000000007</v>
      </c>
      <c r="I6" s="11">
        <f>E6*12</f>
        <v>9.36</v>
      </c>
      <c r="J6" s="11">
        <f>E6*12</f>
        <v>9.36</v>
      </c>
      <c r="K6" s="11">
        <f>E6*25</f>
        <v>19.5</v>
      </c>
      <c r="L6" s="11">
        <f>E6*12</f>
        <v>9.36</v>
      </c>
      <c r="M6" s="14">
        <f t="shared" si="0"/>
        <v>69.42</v>
      </c>
      <c r="N6" s="14">
        <f t="shared" si="1"/>
        <v>4.4200000000000017</v>
      </c>
    </row>
    <row r="7" spans="1:14" ht="19.5" thickBot="1" x14ac:dyDescent="0.35">
      <c r="A7" s="9" t="s">
        <v>19</v>
      </c>
      <c r="B7" s="9">
        <v>64</v>
      </c>
      <c r="C7" s="12">
        <v>50</v>
      </c>
      <c r="D7" s="12">
        <f t="shared" si="2"/>
        <v>0.78125</v>
      </c>
      <c r="E7" s="12">
        <f>(C7/B7)*1.4</f>
        <v>1.09375</v>
      </c>
      <c r="F7" s="11">
        <f>E7*2</f>
        <v>2.1875</v>
      </c>
      <c r="G7" s="11">
        <f>E7*12</f>
        <v>13.125</v>
      </c>
      <c r="H7" s="11">
        <f>E7*9</f>
        <v>9.84375</v>
      </c>
      <c r="I7" s="11">
        <f>E7*14</f>
        <v>15.3125</v>
      </c>
      <c r="J7" s="11">
        <f>E7*16</f>
        <v>17.5</v>
      </c>
      <c r="K7" s="11">
        <f>E7*8</f>
        <v>8.75</v>
      </c>
      <c r="L7" s="11">
        <f>E7*4</f>
        <v>4.375</v>
      </c>
      <c r="M7" s="14">
        <f t="shared" si="0"/>
        <v>71.09375</v>
      </c>
      <c r="N7" s="14">
        <f t="shared" si="1"/>
        <v>21.09375</v>
      </c>
    </row>
    <row r="8" spans="1:14" ht="19.5" thickBot="1" x14ac:dyDescent="0.35">
      <c r="A8" s="9" t="s">
        <v>20</v>
      </c>
      <c r="B8" s="9">
        <v>135</v>
      </c>
      <c r="C8" s="12">
        <v>95</v>
      </c>
      <c r="D8" s="12">
        <f t="shared" si="2"/>
        <v>0.70370370370370372</v>
      </c>
      <c r="E8" s="12">
        <f>(C8/B8)*1.5</f>
        <v>1.0555555555555556</v>
      </c>
      <c r="F8" s="11">
        <f>E8*17</f>
        <v>17.944444444444446</v>
      </c>
      <c r="G8" s="11">
        <f>E8*4</f>
        <v>4.2222222222222223</v>
      </c>
      <c r="H8" s="11">
        <f>E8*1</f>
        <v>1.0555555555555556</v>
      </c>
      <c r="I8" s="11">
        <f>E8*2</f>
        <v>2.1111111111111112</v>
      </c>
      <c r="J8" s="11">
        <f>E8*16</f>
        <v>16.888888888888889</v>
      </c>
      <c r="K8" s="11">
        <f>E8*20</f>
        <v>21.111111111111111</v>
      </c>
      <c r="L8" s="11">
        <f>E8*20</f>
        <v>21.111111111111111</v>
      </c>
      <c r="M8" s="14">
        <f t="shared" si="0"/>
        <v>84.444444444444457</v>
      </c>
      <c r="N8" s="14">
        <f t="shared" si="1"/>
        <v>-10.555555555555543</v>
      </c>
    </row>
    <row r="9" spans="1:14" ht="19.5" thickBot="1" x14ac:dyDescent="0.35">
      <c r="A9" s="9" t="s">
        <v>22</v>
      </c>
      <c r="B9" s="9">
        <v>32</v>
      </c>
      <c r="C9" s="12">
        <v>40</v>
      </c>
      <c r="D9" s="12">
        <f t="shared" si="2"/>
        <v>1.25</v>
      </c>
      <c r="E9" s="12">
        <f>(C9/B9)*1.7</f>
        <v>2.125</v>
      </c>
      <c r="F9" s="11">
        <f>E9*0</f>
        <v>0</v>
      </c>
      <c r="G9" s="11">
        <f>E9*2</f>
        <v>4.25</v>
      </c>
      <c r="H9" s="11">
        <f>E9*4</f>
        <v>8.5</v>
      </c>
      <c r="I9" s="11">
        <f>E9*1</f>
        <v>2.125</v>
      </c>
      <c r="J9" s="11">
        <f>E9*6</f>
        <v>12.75</v>
      </c>
      <c r="K9" s="11">
        <f>E9*10</f>
        <v>21.25</v>
      </c>
      <c r="L9" s="11">
        <f>E9*3</f>
        <v>6.375</v>
      </c>
      <c r="M9" s="14">
        <f t="shared" si="0"/>
        <v>55.25</v>
      </c>
      <c r="N9" s="14">
        <f t="shared" si="1"/>
        <v>15.25</v>
      </c>
    </row>
    <row r="10" spans="1:14" ht="19.5" thickBot="1" x14ac:dyDescent="0.35">
      <c r="A10" s="9" t="s">
        <v>23</v>
      </c>
      <c r="B10" s="9">
        <v>42</v>
      </c>
      <c r="C10" s="12">
        <v>32</v>
      </c>
      <c r="D10" s="12">
        <f t="shared" si="2"/>
        <v>0.76190476190476186</v>
      </c>
      <c r="E10" s="12">
        <f>(C10/B10)*1.6</f>
        <v>1.2190476190476192</v>
      </c>
      <c r="F10" s="11">
        <f>E10*0</f>
        <v>0</v>
      </c>
      <c r="G10" s="11">
        <f>E10*4</f>
        <v>4.8761904761904766</v>
      </c>
      <c r="H10" s="11">
        <f>E10*8</f>
        <v>9.7523809523809533</v>
      </c>
      <c r="I10" s="11">
        <f>E10*5</f>
        <v>6.0952380952380958</v>
      </c>
      <c r="J10" s="11">
        <f>E10*10</f>
        <v>12.190476190476192</v>
      </c>
      <c r="K10" s="11">
        <f>E10*16</f>
        <v>19.504761904761907</v>
      </c>
      <c r="L10" s="11">
        <f>E10*2</f>
        <v>2.4380952380952383</v>
      </c>
      <c r="M10" s="14">
        <f t="shared" si="0"/>
        <v>54.857142857142861</v>
      </c>
      <c r="N10" s="14">
        <f t="shared" si="1"/>
        <v>22.857142857142861</v>
      </c>
    </row>
    <row r="11" spans="1:14" ht="19.5" thickBot="1" x14ac:dyDescent="0.35">
      <c r="A11" s="9" t="s">
        <v>24</v>
      </c>
      <c r="B11" s="9">
        <v>324</v>
      </c>
      <c r="C11" s="12">
        <v>50</v>
      </c>
      <c r="D11" s="12">
        <f t="shared" si="2"/>
        <v>0.15432098765432098</v>
      </c>
      <c r="E11" s="12">
        <f>(C11/B11)*1.1</f>
        <v>0.16975308641975309</v>
      </c>
      <c r="F11" s="11">
        <f>E11*20</f>
        <v>3.3950617283950617</v>
      </c>
      <c r="G11" s="11">
        <f>E11*36</f>
        <v>6.1111111111111116</v>
      </c>
      <c r="H11" s="11">
        <f>E11*52</f>
        <v>8.8271604938271615</v>
      </c>
      <c r="I11" s="11">
        <f>E11*98</f>
        <v>16.635802469135804</v>
      </c>
      <c r="J11" s="11">
        <f>E11*98</f>
        <v>16.635802469135804</v>
      </c>
      <c r="K11" s="11">
        <f>E11*4</f>
        <v>0.67901234567901236</v>
      </c>
      <c r="L11" s="11">
        <f>E11*12</f>
        <v>2.0370370370370372</v>
      </c>
      <c r="M11" s="14">
        <f t="shared" si="0"/>
        <v>54.320987654320994</v>
      </c>
      <c r="N11" s="14">
        <f t="shared" si="1"/>
        <v>4.3209876543209944</v>
      </c>
    </row>
    <row r="12" spans="1:14" ht="19.5" thickBot="1" x14ac:dyDescent="0.35">
      <c r="A12" s="9" t="s">
        <v>25</v>
      </c>
      <c r="B12" s="9">
        <v>128</v>
      </c>
      <c r="C12" s="12">
        <v>110</v>
      </c>
      <c r="D12" s="12">
        <f t="shared" si="2"/>
        <v>0.859375</v>
      </c>
      <c r="E12" s="12">
        <f>(C12/B12)*1.4</f>
        <v>1.203125</v>
      </c>
      <c r="F12" s="11">
        <f>E12*0</f>
        <v>0</v>
      </c>
      <c r="G12" s="11">
        <f>E12*5</f>
        <v>6.015625</v>
      </c>
      <c r="H12" s="11">
        <f>E12*1</f>
        <v>1.203125</v>
      </c>
      <c r="I12" s="11">
        <f>E12*19</f>
        <v>22.859375</v>
      </c>
      <c r="J12" s="11">
        <f>E12*20</f>
        <v>24.0625</v>
      </c>
      <c r="K12" s="11">
        <f>E12*1</f>
        <v>1.203125</v>
      </c>
      <c r="L12" s="11">
        <f>E12*2</f>
        <v>2.40625</v>
      </c>
      <c r="M12" s="14">
        <f t="shared" si="0"/>
        <v>57.75</v>
      </c>
      <c r="N12" s="14">
        <f t="shared" si="1"/>
        <v>-52.25</v>
      </c>
    </row>
    <row r="13" spans="1:14" ht="19.5" thickBot="1" x14ac:dyDescent="0.35">
      <c r="A13" s="9" t="s">
        <v>27</v>
      </c>
      <c r="B13" s="9">
        <v>234</v>
      </c>
      <c r="C13" s="12">
        <v>130</v>
      </c>
      <c r="D13" s="12">
        <f t="shared" si="2"/>
        <v>0.55555555555555558</v>
      </c>
      <c r="E13" s="12">
        <f>(C13/B13)*1.1</f>
        <v>0.61111111111111116</v>
      </c>
      <c r="F13" s="11">
        <f>E13*43</f>
        <v>26.277777777777779</v>
      </c>
      <c r="G13" s="11">
        <f>E13*54</f>
        <v>33</v>
      </c>
      <c r="H13" s="11">
        <f>E13*26</f>
        <v>15.888888888888889</v>
      </c>
      <c r="I13" s="11">
        <f>E13*25</f>
        <v>15.277777777777779</v>
      </c>
      <c r="J13" s="11">
        <f>E13*18</f>
        <v>11</v>
      </c>
      <c r="K13" s="11">
        <f>E13*24</f>
        <v>14.666666666666668</v>
      </c>
      <c r="L13" s="11">
        <f>E13*34</f>
        <v>20.777777777777779</v>
      </c>
      <c r="M13" s="14">
        <f t="shared" si="0"/>
        <v>136.88888888888891</v>
      </c>
      <c r="N13" s="14">
        <f t="shared" si="1"/>
        <v>6.8888888888889142</v>
      </c>
    </row>
    <row r="14" spans="1:14" ht="19.5" thickBot="1" x14ac:dyDescent="0.35">
      <c r="A14" s="9" t="s">
        <v>29</v>
      </c>
      <c r="B14" s="9">
        <v>185</v>
      </c>
      <c r="C14" s="12">
        <v>103</v>
      </c>
      <c r="D14" s="12">
        <f t="shared" si="2"/>
        <v>0.55675675675675673</v>
      </c>
      <c r="E14" s="12">
        <f>(C14/B14)*1.2</f>
        <v>0.66810810810810806</v>
      </c>
      <c r="F14" s="11">
        <f>E14*10</f>
        <v>6.6810810810810803</v>
      </c>
      <c r="G14" s="11">
        <f>E14*12</f>
        <v>8.0172972972972971</v>
      </c>
      <c r="H14" s="11">
        <f>E14*15</f>
        <v>10.021621621621621</v>
      </c>
      <c r="I14" s="11">
        <f>E14*36</f>
        <v>24.051891891891891</v>
      </c>
      <c r="J14" s="11">
        <f>E14*28</f>
        <v>18.707027027027024</v>
      </c>
      <c r="K14" s="11">
        <f>E14*32</f>
        <v>21.379459459459458</v>
      </c>
      <c r="L14" s="11">
        <f>E14*29</f>
        <v>19.375135135135135</v>
      </c>
      <c r="M14" s="14">
        <f t="shared" si="0"/>
        <v>108.2335135135135</v>
      </c>
      <c r="N14" s="14">
        <f t="shared" si="1"/>
        <v>5.2335135135135005</v>
      </c>
    </row>
    <row r="15" spans="1:14" ht="19.5" thickBot="1" x14ac:dyDescent="0.35">
      <c r="A15" s="9" t="s">
        <v>28</v>
      </c>
      <c r="B15" s="9">
        <v>157</v>
      </c>
      <c r="C15" s="12">
        <v>76</v>
      </c>
      <c r="D15" s="12">
        <f t="shared" si="2"/>
        <v>0.48407643312101911</v>
      </c>
      <c r="E15" s="12">
        <f>(C15/B15)*1.6</f>
        <v>0.77452229299363062</v>
      </c>
      <c r="F15" s="11">
        <f>E15*21</f>
        <v>16.264968152866242</v>
      </c>
      <c r="G15" s="11">
        <f>E15*23</f>
        <v>17.814012738853503</v>
      </c>
      <c r="H15" s="11">
        <f>E15*12</f>
        <v>9.2942675159235684</v>
      </c>
      <c r="I15" s="11">
        <f>E15*10</f>
        <v>7.7452229299363058</v>
      </c>
      <c r="J15" s="11">
        <f>E15*9</f>
        <v>6.9707006369426754</v>
      </c>
      <c r="K15" s="11">
        <f>E15*10</f>
        <v>7.7452229299363058</v>
      </c>
      <c r="L15" s="11">
        <f>E15*23</f>
        <v>17.814012738853503</v>
      </c>
      <c r="M15" s="14">
        <f t="shared" si="0"/>
        <v>83.648407643312112</v>
      </c>
      <c r="N15" s="14">
        <f t="shared" si="1"/>
        <v>7.6484076433121118</v>
      </c>
    </row>
    <row r="16" spans="1:14" ht="19.5" thickBot="1" x14ac:dyDescent="0.35">
      <c r="A16" s="9" t="s">
        <v>30</v>
      </c>
      <c r="B16" s="9">
        <v>96</v>
      </c>
      <c r="C16" s="12">
        <v>43</v>
      </c>
      <c r="D16" s="12">
        <f t="shared" si="2"/>
        <v>0.44791666666666669</v>
      </c>
      <c r="E16" s="12">
        <f>(C16/B16)*1.1</f>
        <v>0.49270833333333341</v>
      </c>
      <c r="F16" s="11">
        <f>E16*21</f>
        <v>10.346875000000002</v>
      </c>
      <c r="G16" s="11">
        <f>E16*10</f>
        <v>4.9270833333333339</v>
      </c>
      <c r="H16" s="11">
        <f>E16*4</f>
        <v>1.9708333333333337</v>
      </c>
      <c r="I16" s="11">
        <f>E16*12</f>
        <v>5.9125000000000014</v>
      </c>
      <c r="J16" s="11">
        <f>E16*26</f>
        <v>12.810416666666669</v>
      </c>
      <c r="K16" s="11">
        <f>E16*22</f>
        <v>10.839583333333335</v>
      </c>
      <c r="L16" s="11">
        <f>E16*12</f>
        <v>5.9125000000000014</v>
      </c>
      <c r="M16" s="14">
        <f t="shared" si="0"/>
        <v>52.71979166666668</v>
      </c>
      <c r="N16" s="14">
        <f t="shared" si="1"/>
        <v>9.7197916666666799</v>
      </c>
    </row>
    <row r="17" spans="1:14" ht="19.5" thickBot="1" x14ac:dyDescent="0.35">
      <c r="A17" s="9" t="s">
        <v>31</v>
      </c>
      <c r="B17" s="9">
        <v>120</v>
      </c>
      <c r="C17" s="12">
        <v>98</v>
      </c>
      <c r="D17" s="12">
        <f t="shared" si="2"/>
        <v>0.81666666666666665</v>
      </c>
      <c r="E17" s="12">
        <f t="shared" ref="E6:E24" si="3">(C17/B17)*1.2</f>
        <v>0.98</v>
      </c>
      <c r="F17" s="11">
        <f>E17*0</f>
        <v>0</v>
      </c>
      <c r="G17" s="11">
        <f>E17*12</f>
        <v>11.76</v>
      </c>
      <c r="H17" s="11">
        <f>E17*26</f>
        <v>25.48</v>
      </c>
      <c r="I17" s="11">
        <f>E17*19</f>
        <v>18.62</v>
      </c>
      <c r="J17" s="11">
        <f>E17*27</f>
        <v>26.46</v>
      </c>
      <c r="K17" s="11">
        <f>E17*22</f>
        <v>21.56</v>
      </c>
      <c r="L17" s="11">
        <f>E17*11</f>
        <v>10.78</v>
      </c>
      <c r="M17" s="14">
        <f t="shared" si="0"/>
        <v>114.66</v>
      </c>
      <c r="N17" s="14">
        <f t="shared" si="1"/>
        <v>16.659999999999997</v>
      </c>
    </row>
    <row r="18" spans="1:14" ht="19.5" thickBot="1" x14ac:dyDescent="0.35">
      <c r="A18" s="9" t="s">
        <v>32</v>
      </c>
      <c r="B18" s="9">
        <v>48</v>
      </c>
      <c r="C18" s="12">
        <v>37</v>
      </c>
      <c r="D18" s="12">
        <f t="shared" si="2"/>
        <v>0.77083333333333337</v>
      </c>
      <c r="E18" s="12">
        <f t="shared" si="3"/>
        <v>0.92500000000000004</v>
      </c>
      <c r="F18" s="11">
        <f>E18*0</f>
        <v>0</v>
      </c>
      <c r="G18" s="11">
        <f>E18*1</f>
        <v>0.92500000000000004</v>
      </c>
      <c r="H18" s="11">
        <f>E18*16</f>
        <v>14.8</v>
      </c>
      <c r="I18" s="11">
        <f>E18*19</f>
        <v>17.574999999999999</v>
      </c>
      <c r="J18" s="11">
        <f>E18*4</f>
        <v>3.7</v>
      </c>
      <c r="K18" s="11">
        <f>E18*8</f>
        <v>7.4</v>
      </c>
      <c r="L18" s="11">
        <f>E18*9</f>
        <v>8.3250000000000011</v>
      </c>
      <c r="M18" s="14">
        <f t="shared" si="0"/>
        <v>52.725000000000001</v>
      </c>
      <c r="N18" s="14">
        <f t="shared" si="1"/>
        <v>15.725000000000001</v>
      </c>
    </row>
    <row r="19" spans="1:14" ht="19.5" thickBot="1" x14ac:dyDescent="0.35">
      <c r="A19" s="9" t="s">
        <v>33</v>
      </c>
      <c r="B19" s="9">
        <v>67</v>
      </c>
      <c r="C19" s="12">
        <v>49.6</v>
      </c>
      <c r="D19" s="12">
        <f t="shared" si="2"/>
        <v>0.74029850746268655</v>
      </c>
      <c r="E19" s="12">
        <f>(C19/B19)*1.5</f>
        <v>1.1104477611940298</v>
      </c>
      <c r="F19" s="11">
        <f>E19*2</f>
        <v>2.2208955223880595</v>
      </c>
      <c r="G19" s="11">
        <f>E19*8</f>
        <v>8.8835820895522382</v>
      </c>
      <c r="H19" s="11">
        <f>E19*2</f>
        <v>2.2208955223880595</v>
      </c>
      <c r="I19" s="11">
        <f>E19*5</f>
        <v>5.5522388059701484</v>
      </c>
      <c r="J19" s="11">
        <f>E19*7</f>
        <v>7.7731343283582088</v>
      </c>
      <c r="K19" s="11">
        <f>E19*10</f>
        <v>11.104477611940297</v>
      </c>
      <c r="L19" s="11">
        <f>E19*15</f>
        <v>16.656716417910445</v>
      </c>
      <c r="M19" s="14">
        <f t="shared" si="0"/>
        <v>54.411940298507453</v>
      </c>
      <c r="N19" s="14">
        <f t="shared" si="1"/>
        <v>4.8119402985074515</v>
      </c>
    </row>
    <row r="20" spans="1:14" ht="19.5" thickBot="1" x14ac:dyDescent="0.35">
      <c r="A20" s="9" t="s">
        <v>34</v>
      </c>
      <c r="B20" s="9">
        <v>46</v>
      </c>
      <c r="C20" s="12">
        <v>32</v>
      </c>
      <c r="D20" s="12">
        <f t="shared" si="2"/>
        <v>0.69565217391304346</v>
      </c>
      <c r="E20" s="12">
        <f t="shared" si="3"/>
        <v>0.83478260869565213</v>
      </c>
      <c r="F20" s="11">
        <f>E20*4</f>
        <v>3.3391304347826085</v>
      </c>
      <c r="G20" s="11">
        <f>E20*23</f>
        <v>19.2</v>
      </c>
      <c r="H20" s="11">
        <f>E20*12</f>
        <v>10.017391304347825</v>
      </c>
      <c r="I20" s="11">
        <f>E20*2</f>
        <v>1.6695652173913043</v>
      </c>
      <c r="J20" s="11">
        <f>E20*4</f>
        <v>3.3391304347826085</v>
      </c>
      <c r="K20" s="11">
        <f>E20*6</f>
        <v>5.0086956521739125</v>
      </c>
      <c r="L20" s="11">
        <f>E20*6</f>
        <v>5.0086956521739125</v>
      </c>
      <c r="M20" s="14">
        <f t="shared" si="0"/>
        <v>47.582608695652169</v>
      </c>
      <c r="N20" s="14">
        <f t="shared" si="1"/>
        <v>15.582608695652169</v>
      </c>
    </row>
    <row r="21" spans="1:14" ht="19.5" thickBot="1" x14ac:dyDescent="0.35">
      <c r="A21" s="9" t="s">
        <v>35</v>
      </c>
      <c r="B21" s="9">
        <v>28</v>
      </c>
      <c r="C21" s="12">
        <v>24</v>
      </c>
      <c r="D21" s="12">
        <f t="shared" si="2"/>
        <v>0.8571428571428571</v>
      </c>
      <c r="E21" s="12">
        <f>(C21/B21)*1.6</f>
        <v>1.3714285714285714</v>
      </c>
      <c r="F21" s="11">
        <f>E21*0</f>
        <v>0</v>
      </c>
      <c r="G21" s="11">
        <f>E21*2</f>
        <v>2.7428571428571429</v>
      </c>
      <c r="H21" s="11">
        <f>E21*2</f>
        <v>2.7428571428571429</v>
      </c>
      <c r="I21" s="11">
        <f>E21*3</f>
        <v>4.1142857142857139</v>
      </c>
      <c r="J21" s="11">
        <f>E21*1</f>
        <v>1.3714285714285714</v>
      </c>
      <c r="K21" s="11">
        <f>E21*1</f>
        <v>1.3714285714285714</v>
      </c>
      <c r="L21" s="11">
        <f>E21*4</f>
        <v>5.4857142857142858</v>
      </c>
      <c r="M21" s="14">
        <f t="shared" si="0"/>
        <v>17.828571428571429</v>
      </c>
      <c r="N21" s="14">
        <f t="shared" si="1"/>
        <v>-6.1714285714285708</v>
      </c>
    </row>
    <row r="22" spans="1:14" ht="19.5" thickBot="1" x14ac:dyDescent="0.35">
      <c r="A22" s="9" t="s">
        <v>36</v>
      </c>
      <c r="B22" s="9">
        <v>124</v>
      </c>
      <c r="C22" s="12">
        <v>70</v>
      </c>
      <c r="D22" s="12">
        <f t="shared" si="2"/>
        <v>0.56451612903225812</v>
      </c>
      <c r="E22" s="12">
        <f>(C22/B22)*1.4</f>
        <v>0.79032258064516137</v>
      </c>
      <c r="F22" s="11">
        <f>E22*3</f>
        <v>2.370967741935484</v>
      </c>
      <c r="G22" s="11">
        <f>E22*22</f>
        <v>17.387096774193552</v>
      </c>
      <c r="H22" s="11">
        <f>E22*10</f>
        <v>7.9032258064516139</v>
      </c>
      <c r="I22" s="11">
        <f>E22*16</f>
        <v>12.645161290322582</v>
      </c>
      <c r="J22" s="11">
        <f>E22*22</f>
        <v>17.387096774193552</v>
      </c>
      <c r="K22" s="11">
        <f>E22*27</f>
        <v>21.338709677419356</v>
      </c>
      <c r="L22" s="11">
        <f>E22*32</f>
        <v>25.290322580645164</v>
      </c>
      <c r="M22" s="14">
        <f t="shared" si="0"/>
        <v>104.32258064516131</v>
      </c>
      <c r="N22" s="14">
        <f t="shared" si="1"/>
        <v>34.32258064516131</v>
      </c>
    </row>
    <row r="23" spans="1:14" ht="19.5" thickBot="1" x14ac:dyDescent="0.35">
      <c r="A23" s="9" t="s">
        <v>37</v>
      </c>
      <c r="B23" s="9">
        <v>44</v>
      </c>
      <c r="C23" s="12">
        <v>36</v>
      </c>
      <c r="D23" s="12">
        <f t="shared" si="2"/>
        <v>0.81818181818181823</v>
      </c>
      <c r="E23" s="12">
        <f>(C23/B23)*1.7</f>
        <v>1.3909090909090909</v>
      </c>
      <c r="F23" s="11">
        <f>E23*3</f>
        <v>4.1727272727272728</v>
      </c>
      <c r="G23" s="11">
        <f>E23*3</f>
        <v>4.1727272727272728</v>
      </c>
      <c r="H23" s="11">
        <f>E23*7</f>
        <v>9.7363636363636363</v>
      </c>
      <c r="I23" s="11">
        <f>E23*9</f>
        <v>12.518181818181818</v>
      </c>
      <c r="J23" s="11">
        <f>E23*2</f>
        <v>2.7818181818181817</v>
      </c>
      <c r="K23" s="11">
        <f>E23*6</f>
        <v>8.3454545454545457</v>
      </c>
      <c r="L23" s="11">
        <f>E23*9</f>
        <v>12.518181818181818</v>
      </c>
      <c r="M23" s="14">
        <f t="shared" si="0"/>
        <v>54.245454545454542</v>
      </c>
      <c r="N23" s="14">
        <f t="shared" si="1"/>
        <v>18.245454545454542</v>
      </c>
    </row>
    <row r="24" spans="1:14" ht="19.5" thickBot="1" x14ac:dyDescent="0.35">
      <c r="A24" s="9" t="s">
        <v>38</v>
      </c>
      <c r="B24" s="9">
        <v>10</v>
      </c>
      <c r="C24" s="12">
        <v>22</v>
      </c>
      <c r="D24" s="12">
        <f t="shared" si="2"/>
        <v>2.2000000000000002</v>
      </c>
      <c r="E24" s="12">
        <f t="shared" si="3"/>
        <v>2.64</v>
      </c>
      <c r="F24" s="11">
        <f>E24*0</f>
        <v>0</v>
      </c>
      <c r="G24" s="11">
        <f>E24*1</f>
        <v>2.64</v>
      </c>
      <c r="H24" s="11">
        <f>E24*0</f>
        <v>0</v>
      </c>
      <c r="I24" s="11">
        <f t="shared" ref="I5:I24" si="4">E24*0</f>
        <v>0</v>
      </c>
      <c r="J24" s="11">
        <f>E24*5</f>
        <v>13.200000000000001</v>
      </c>
      <c r="K24" s="11">
        <f>E24*1</f>
        <v>2.64</v>
      </c>
      <c r="L24" s="11">
        <f t="shared" ref="L5:L24" si="5">E24*0</f>
        <v>0</v>
      </c>
      <c r="M24" s="14">
        <f t="shared" si="0"/>
        <v>18.48</v>
      </c>
      <c r="N24" s="14">
        <f t="shared" si="1"/>
        <v>-3.5199999999999996</v>
      </c>
    </row>
    <row r="25" spans="1:14" ht="28.5" thickBot="1" x14ac:dyDescent="0.7">
      <c r="A25" s="15" t="s">
        <v>39</v>
      </c>
      <c r="B25" s="16"/>
      <c r="C25" s="16"/>
      <c r="D25" s="16"/>
      <c r="E25" s="17"/>
      <c r="F25" s="12">
        <f>SUM(F4:F24)</f>
        <v>144.52142915639806</v>
      </c>
      <c r="G25" s="12">
        <f t="shared" ref="G25:L25" si="6">SUM(G4:G24)</f>
        <v>229.42980545833814</v>
      </c>
      <c r="H25" s="12">
        <f t="shared" si="6"/>
        <v>311.01831677393932</v>
      </c>
      <c r="I25" s="12">
        <f t="shared" si="6"/>
        <v>745.38085212124258</v>
      </c>
      <c r="J25" s="12">
        <f t="shared" si="6"/>
        <v>261.14842016971835</v>
      </c>
      <c r="K25" s="12">
        <f t="shared" si="6"/>
        <v>398.67770880936439</v>
      </c>
      <c r="L25" s="12">
        <f t="shared" si="6"/>
        <v>684.04654979263546</v>
      </c>
      <c r="M25" s="18">
        <f>SUM(F25:L25)</f>
        <v>2774.2230822816364</v>
      </c>
      <c r="N25" s="18">
        <f>SUM(N4:N24)</f>
        <v>541.62308228163647</v>
      </c>
    </row>
  </sheetData>
  <mergeCells count="5">
    <mergeCell ref="A1:N1"/>
    <mergeCell ref="F2:L2"/>
    <mergeCell ref="A2:E2"/>
    <mergeCell ref="M2:N2"/>
    <mergeCell ref="A25:E25"/>
  </mergeCells>
  <pageMargins left="0.7" right="0.7" top="0.75" bottom="0.75" header="0.3" footer="0.3"/>
  <pageSetup paperSize="9" orientation="portrait" r:id="rId1"/>
  <ignoredErrors>
    <ignoredError sqref="E6:E7 E19 F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diana.marcela.ortiz@hotmail.com</dc:creator>
  <cp:lastModifiedBy>diana.marcela.ortiz@hotmail.com</cp:lastModifiedBy>
  <dcterms:created xsi:type="dcterms:W3CDTF">2021-04-06T01:49:46Z</dcterms:created>
  <dcterms:modified xsi:type="dcterms:W3CDTF">2021-04-06T03:37:11Z</dcterms:modified>
</cp:coreProperties>
</file>