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97B2F06E-3D7B-4928-A968-8B16130AB4C6}" xr6:coauthVersionLast="47" xr6:coauthVersionMax="47" xr10:uidLastSave="{00000000-0000-0000-0000-000000000000}"/>
  <bookViews>
    <workbookView xWindow="-120" yWindow="-120" windowWidth="20730" windowHeight="11040" xr2:uid="{814E751C-BF65-43C8-8919-5FE849E64C99}"/>
  </bookViews>
  <sheets>
    <sheet name="Punto 1 - 1.5" sheetId="1" r:id="rId1"/>
    <sheet name="Boxplots" sheetId="2" r:id="rId2"/>
  </sheets>
  <externalReferences>
    <externalReference r:id="rId3"/>
  </externalReferences>
  <definedNames>
    <definedName name="_xlchart.v1.0" hidden="1">'[1]Punto 1'!$E$6:$E$35</definedName>
    <definedName name="_xlchart.v1.1" hidden="1">'[1]Punto 1'!$D$6:$D$35</definedName>
    <definedName name="_xlchart.v1.10" hidden="1">'[1]Punto 1'!$G$6:$G$35</definedName>
    <definedName name="_xlchart.v1.2" hidden="1">'[1]Punto 1'!$D$6:$D$35</definedName>
    <definedName name="_xlchart.v1.3" hidden="1">'[1]Punto 1'!$C$6:$C$35</definedName>
    <definedName name="_xlchart.v1.4" hidden="1">'[1]Punto 1'!$B$6:$B$35</definedName>
    <definedName name="_xlchart.v1.5" hidden="1">'[1]Punto 1'!$B$6:$B$35</definedName>
    <definedName name="_xlchart.v1.6" hidden="1">'[1]Punto 1'!$C$6:$C$35</definedName>
    <definedName name="_xlchart.v1.7" hidden="1">'[1]Punto 1'!$H$6:$H$35</definedName>
    <definedName name="_xlchart.v1.8" hidden="1">'[1]Punto 1'!$F$6:$F$35</definedName>
    <definedName name="_xlchart.v1.9" hidden="1">'[1]Punto 1'!$H$6:$H$35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E101" i="1"/>
  <c r="D101" i="1"/>
  <c r="H118" i="1"/>
  <c r="H117" i="1"/>
  <c r="H116" i="1"/>
  <c r="K103" i="1"/>
  <c r="C131" i="1"/>
  <c r="B13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H104" i="1"/>
  <c r="H103" i="1"/>
  <c r="I45" i="1"/>
  <c r="N68" i="1"/>
  <c r="P68" i="1"/>
  <c r="M69" i="1"/>
  <c r="M70" i="1"/>
  <c r="J68" i="1"/>
  <c r="I70" i="1"/>
  <c r="K68" i="1"/>
  <c r="I69" i="1"/>
  <c r="B45" i="1"/>
  <c r="J64" i="1" s="1"/>
  <c r="I65" i="1"/>
  <c r="I64" i="1"/>
  <c r="I63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J45" i="1"/>
  <c r="H45" i="1"/>
  <c r="G45" i="1"/>
  <c r="F45" i="1"/>
  <c r="E45" i="1"/>
  <c r="D45" i="1"/>
  <c r="C45" i="1"/>
  <c r="J65" i="1" s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I104" i="1" s="1"/>
  <c r="B41" i="1"/>
  <c r="K64" i="1" s="1"/>
  <c r="D131" i="1" l="1"/>
  <c r="H107" i="1" s="1"/>
  <c r="E131" i="1"/>
  <c r="I107" i="1" s="1"/>
  <c r="F131" i="1"/>
  <c r="K107" i="1" s="1"/>
  <c r="D73" i="1"/>
  <c r="D72" i="1"/>
  <c r="D81" i="1"/>
  <c r="D89" i="1"/>
  <c r="D74" i="1"/>
  <c r="F74" i="1" s="1"/>
  <c r="D82" i="1"/>
  <c r="F82" i="1" s="1"/>
  <c r="D90" i="1"/>
  <c r="F90" i="1" s="1"/>
  <c r="D75" i="1"/>
  <c r="F75" i="1" s="1"/>
  <c r="D83" i="1"/>
  <c r="D91" i="1"/>
  <c r="F91" i="1" s="1"/>
  <c r="D76" i="1"/>
  <c r="F76" i="1" s="1"/>
  <c r="D84" i="1"/>
  <c r="F84" i="1" s="1"/>
  <c r="D92" i="1"/>
  <c r="F92" i="1" s="1"/>
  <c r="D67" i="1"/>
  <c r="D77" i="1"/>
  <c r="F77" i="1" s="1"/>
  <c r="D85" i="1"/>
  <c r="F85" i="1" s="1"/>
  <c r="D93" i="1"/>
  <c r="D68" i="1"/>
  <c r="F68" i="1" s="1"/>
  <c r="D78" i="1"/>
  <c r="F78" i="1" s="1"/>
  <c r="D86" i="1"/>
  <c r="F86" i="1" s="1"/>
  <c r="D94" i="1"/>
  <c r="F94" i="1" s="1"/>
  <c r="D69" i="1"/>
  <c r="F69" i="1" s="1"/>
  <c r="D79" i="1"/>
  <c r="F79" i="1" s="1"/>
  <c r="D87" i="1"/>
  <c r="F87" i="1" s="1"/>
  <c r="D95" i="1"/>
  <c r="D71" i="1"/>
  <c r="F71" i="1" s="1"/>
  <c r="D80" i="1"/>
  <c r="F80" i="1" s="1"/>
  <c r="D88" i="1"/>
  <c r="F88" i="1" s="1"/>
  <c r="K65" i="1"/>
  <c r="I103" i="1"/>
  <c r="D70" i="1"/>
  <c r="F70" i="1" s="1"/>
  <c r="D66" i="1"/>
  <c r="F66" i="1" s="1"/>
  <c r="E57" i="1"/>
  <c r="F57" i="1"/>
  <c r="F58" i="1" s="1"/>
  <c r="C57" i="1"/>
  <c r="C58" i="1" s="1"/>
  <c r="F93" i="1"/>
  <c r="D57" i="1"/>
  <c r="D58" i="1" s="1"/>
  <c r="F83" i="1"/>
  <c r="F67" i="1"/>
  <c r="F89" i="1"/>
  <c r="F81" i="1"/>
  <c r="F73" i="1"/>
  <c r="F72" i="1"/>
  <c r="F95" i="1"/>
  <c r="B57" i="1"/>
  <c r="B58" i="1" s="1"/>
  <c r="E58" i="1"/>
  <c r="G57" i="1"/>
  <c r="G58" i="1" s="1"/>
  <c r="H57" i="1"/>
  <c r="H59" i="1" s="1"/>
  <c r="E59" i="1"/>
  <c r="F59" i="1" l="1"/>
  <c r="C59" i="1"/>
  <c r="M107" i="1"/>
  <c r="O107" i="1" s="1"/>
  <c r="D59" i="1"/>
  <c r="E66" i="1"/>
  <c r="G66" i="1" s="1"/>
  <c r="E68" i="1"/>
  <c r="G68" i="1" s="1"/>
  <c r="E76" i="1"/>
  <c r="G76" i="1" s="1"/>
  <c r="E84" i="1"/>
  <c r="G84" i="1" s="1"/>
  <c r="E92" i="1"/>
  <c r="G92" i="1" s="1"/>
  <c r="E69" i="1"/>
  <c r="G69" i="1" s="1"/>
  <c r="E77" i="1"/>
  <c r="G77" i="1" s="1"/>
  <c r="E85" i="1"/>
  <c r="G85" i="1" s="1"/>
  <c r="E93" i="1"/>
  <c r="G93" i="1" s="1"/>
  <c r="E70" i="1"/>
  <c r="G70" i="1" s="1"/>
  <c r="E78" i="1"/>
  <c r="G78" i="1" s="1"/>
  <c r="E86" i="1"/>
  <c r="G86" i="1" s="1"/>
  <c r="E94" i="1"/>
  <c r="G94" i="1" s="1"/>
  <c r="E71" i="1"/>
  <c r="G71" i="1" s="1"/>
  <c r="E79" i="1"/>
  <c r="G79" i="1" s="1"/>
  <c r="E87" i="1"/>
  <c r="G87" i="1" s="1"/>
  <c r="E95" i="1"/>
  <c r="G95" i="1" s="1"/>
  <c r="E72" i="1"/>
  <c r="G72" i="1" s="1"/>
  <c r="E80" i="1"/>
  <c r="G80" i="1" s="1"/>
  <c r="E88" i="1"/>
  <c r="G88" i="1" s="1"/>
  <c r="E73" i="1"/>
  <c r="G73" i="1" s="1"/>
  <c r="E81" i="1"/>
  <c r="G81" i="1" s="1"/>
  <c r="E89" i="1"/>
  <c r="G89" i="1" s="1"/>
  <c r="E74" i="1"/>
  <c r="G74" i="1" s="1"/>
  <c r="E82" i="1"/>
  <c r="G82" i="1" s="1"/>
  <c r="E90" i="1"/>
  <c r="G90" i="1" s="1"/>
  <c r="E67" i="1"/>
  <c r="G67" i="1" s="1"/>
  <c r="K69" i="1" s="1"/>
  <c r="E75" i="1"/>
  <c r="G75" i="1" s="1"/>
  <c r="E83" i="1"/>
  <c r="G83" i="1" s="1"/>
  <c r="E91" i="1"/>
  <c r="G91" i="1" s="1"/>
  <c r="B59" i="1"/>
  <c r="J69" i="1"/>
  <c r="G59" i="1"/>
  <c r="H58" i="1"/>
  <c r="J70" i="1" l="1"/>
  <c r="K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tc={4B3340B7-AC0C-412B-8CAC-B292D0A34333}</author>
    <author>tc={C4E332AA-8FF1-4D7E-B4F4-289FC636439D}</author>
    <author>tc={CB9EB3E4-F952-4F72-9D4B-9C42D709C9EB}</author>
    <author>tc={27EF7F35-85DB-46D4-B0A6-026CBFB5166F}</author>
    <author>tc={E9CC3DA9-7307-458B-8CC4-506EA6578E07}</author>
    <author>tc={17B042FF-8B86-41CF-A9CC-8677C2C63566}</author>
    <author>tc={F95E003A-0585-499B-888B-0844A4780DBE}</author>
    <author>tc={E8501B01-C457-4C69-B715-7A5B482840FC}</author>
    <author>tc={030AD45F-9FAD-4902-B339-C92C0460A914}</author>
    <author>tc={8605288D-05B7-4585-AE0E-38E21DFDED7F}</author>
    <author>tc={5D3D30EA-75FA-4022-B072-F0FC68148465}</author>
    <author>tc={D4B56204-B039-4067-B5C1-BED00840840F}</author>
    <author>tc={D3E31BE3-B82E-488C-A947-6AB57DB4CE39}</author>
    <author>tc={AA06AF4D-0008-4F08-A886-791855F4FB8D}</author>
    <author>tc={A6593C1A-52AF-4F5E-8A23-E315ABA40C5A}</author>
    <author>tc={37A26B94-2C2D-47DF-9B7F-7046774100CB}</author>
    <author>tc={5262B61A-B12C-40D9-8B2B-59003354E4D1}</author>
    <author>tc={A9A502C7-3D54-444A-80E8-B589C945FD6B}</author>
    <author>tc={4BA7E93B-7989-4F3A-AFC6-28D5CFC62840}</author>
    <author>tc={E18B0262-8EAD-4796-A9D2-D0E71CDFAA53}</author>
    <author>tc={1AC53E30-919B-4FA5-9DD7-7AA4B756410D}</author>
    <author>tc={6A172A90-EDAC-4B79-9746-1E01CA98077F}</author>
    <author>tc={3820DE2C-FACE-4D3C-AA24-F53D573E3BB8}</author>
    <author>tc={5D80C17C-F706-42B2-9DEC-1E7FBA64D402}</author>
  </authors>
  <commentList>
    <comment ref="I5" authorId="0" shapeId="0" xr:uid="{4B3340B7-AC0C-412B-8CAC-B292D0A343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datos están organizados de menor a mayor por “initial Label”</t>
      </text>
    </comment>
    <comment ref="A41" authorId="1" shapeId="0" xr:uid="{C4E332AA-8FF1-4D7E-B4F4-289FC636439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el promedio de un conjunto de datos, se obtiene sumando todos los valores y dividiendo entre el número de elementos. </t>
      </text>
    </comment>
    <comment ref="A42" authorId="2" shapeId="0" xr:uid="{CB9EB3E4-F952-4F72-9D4B-9C42D709C9E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el valor central de un conjunto de datos ordenado. Si el número de datos es impar, es el valor del medio; si es par, es el promedio de los dos valores centrales. </t>
      </text>
    </comment>
    <comment ref="A43" authorId="3" shapeId="0" xr:uid="{27EF7F35-85DB-46D4-B0A6-026CBFB5166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el valor que más se repite en un conjunto de datos. </t>
      </text>
    </comment>
    <comment ref="A44" authorId="4" shapeId="0" xr:uid="{E9CC3DA9-7307-458B-8CC4-506EA6578E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la frecuencia del valor que más se repite en un conjunto de datos. </t>
      </text>
    </comment>
    <comment ref="A45" authorId="5" shapeId="0" xr:uid="{17B042FF-8B86-41CF-A9CC-8677C2C6356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Mide la dispersión de los datos respecto a la media. Un valor alto indica que los datos están muy dispersos, mientras que un valor bajo indica que están más concentrados alrededor de la media. </t>
      </text>
    </comment>
    <comment ref="A52" authorId="6" shapeId="0" xr:uid="{F95E003A-0585-499B-888B-0844A4780DB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menor dato dentro del límite inferior. </t>
      </text>
    </comment>
    <comment ref="A53" authorId="7" shapeId="0" xr:uid="{E8501B01-C457-4C69-B715-7A5B482840F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Q1 (Primer Cuartil): El valor debajo del cual se encuentra el 25% de los datos. </t>
      </text>
    </comment>
    <comment ref="A54" authorId="8" shapeId="0" xr:uid="{030AD45F-9FAD-4902-B339-C92C0460A91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Mediana (Q2, 50%): La línea dentro de la caja representa la mediana del conjunto de datos. </t>
      </text>
    </comment>
    <comment ref="A55" authorId="9" shapeId="0" xr:uid="{8605288D-05B7-4585-AE0E-38E21DFDED7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Q3 (Tercer Cuartil): El valor debajo del cual se encuentra el 75% de los datos. </t>
      </text>
    </comment>
    <comment ref="A56" authorId="10" shapeId="0" xr:uid="{5D3D30EA-75FA-4022-B072-F0FC6814846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mayor dato dentro del límite superior. </t>
      </text>
    </comment>
    <comment ref="A57" authorId="11" shapeId="0" xr:uid="{D4B56204-B039-4067-B5C1-BED00840840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IQR (Interquartile Range) es una medida de dispersión que indica el rango en el que se encuentra el 50% central de los datos. 
- Un IQR grande indica que los datos están más dispersos.
- Un IQR pequeño sugiere que los datos están más concentrados alrededor de la mediana.
</t>
      </text>
    </comment>
    <comment ref="A58" authorId="12" shapeId="0" xr:uid="{D3E31BE3-B82E-488C-A947-6AB57DB4CE3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el menor valor dentro del rango esperado de los datos. </t>
      </text>
    </comment>
    <comment ref="A59" authorId="13" shapeId="0" xr:uid="{AA06AF4D-0008-4F08-A886-791855F4FB8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el mayor valor dentro del rango esperado de los datos. </t>
      </text>
    </comment>
    <comment ref="D65" authorId="14" shapeId="0" xr:uid="{A6593C1A-52AF-4F5E-8A23-E315ABA40C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centran los datos para la primer variable. A cada dato se le resta la media</t>
      </text>
    </comment>
    <comment ref="E65" authorId="15" shapeId="0" xr:uid="{37A26B94-2C2D-47DF-9B7F-7046774100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centran los datos para la segunda variable. A cada dato se le resta la media</t>
      </text>
    </comment>
    <comment ref="F65" authorId="16" shapeId="0" xr:uid="{5262B61A-B12C-40D9-8B2B-59003354E4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divide por la desviación estándar</t>
      </text>
    </comment>
    <comment ref="G65" authorId="17" shapeId="0" xr:uid="{A9A502C7-3D54-444A-80E8-B589C945FD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divide por la desviación estándar</t>
      </text>
    </comment>
    <comment ref="I67" authorId="18" shapeId="0" xr:uid="{4BA7E93B-7989-4F3A-AFC6-28D5CFC6284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covarianza se hace con los datos que ya están estandarizados
Respuesta:
    - Valores positivos indican que ambas variables tienden a aumentar o disminuir juntas (relación directa).
- Valores negativos significan que cuando una variable aumenta, la otra tiende a disminuir (relación inversa).
</t>
      </text>
    </comment>
    <comment ref="K69" authorId="19" shapeId="0" xr:uid="{E18B0262-8EAD-4796-A9D2-D0E71CDFAA5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positiva y cercana a 1, lo que sugiere una fuerte relación directa entre ambas variables. 
A medida que el GDP aumenta, la población también tiende a aumentar. </t>
      </text>
    </comment>
    <comment ref="I106" authorId="20" shapeId="0" xr:uid="{1AC53E30-919B-4FA5-9DD7-7AA4B756410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esta parte solo estoy haciendo la operación de las X del denominador </t>
      </text>
    </comment>
    <comment ref="K106" authorId="21" shapeId="0" xr:uid="{6A172A90-EDAC-4B79-9746-1E01CA98077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esta parte solo estoy haciendo la operación de las Y del denominador </t>
      </text>
    </comment>
    <comment ref="M106" authorId="22" shapeId="0" xr:uid="{3820DE2C-FACE-4D3C-AA24-F53D573E3BB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se multiplica lo del denominador de X y de Y, a ese valor se le saca raíz para obtener el denominador total </t>
      </text>
    </comment>
    <comment ref="O107" authorId="23" shapeId="0" xr:uid="{5D80C17C-F706-42B2-9DEC-1E7FBA64D40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Está muy cerca de 1, lo que indica que las dos variables tienen una relación lineal positiva extremadamente fuerte.
A medida que una variable aumenta, la otra también lo hace.
</t>
      </text>
    </comment>
  </commentList>
</comments>
</file>

<file path=xl/sharedStrings.xml><?xml version="1.0" encoding="utf-8"?>
<sst xmlns="http://schemas.openxmlformats.org/spreadsheetml/2006/main" count="278" uniqueCount="129">
  <si>
    <r>
      <rPr>
        <b/>
        <sz val="11"/>
        <color theme="1"/>
        <rFont val="Aptos Narrow"/>
        <family val="2"/>
        <scheme val="minor"/>
      </rPr>
      <t>Punto 1</t>
    </r>
    <r>
      <rPr>
        <sz val="11"/>
        <color theme="1"/>
        <rFont val="Aptos Narrow"/>
        <family val="2"/>
        <scheme val="minor"/>
      </rPr>
      <t>. Utilizas el siguiente set de datos para calcular paso por paso (mostrar procedimiento y fórmulas )</t>
    </r>
  </si>
  <si>
    <t>City</t>
  </si>
  <si>
    <t>GDP</t>
  </si>
  <si>
    <t>Population</t>
  </si>
  <si>
    <t>Unemployment Rate</t>
  </si>
  <si>
    <t>Average Age</t>
  </si>
  <si>
    <t>Women (%)</t>
  </si>
  <si>
    <t>Men (%)</t>
  </si>
  <si>
    <t>Budget</t>
  </si>
  <si>
    <t>Initial Label</t>
  </si>
  <si>
    <t>Label</t>
  </si>
  <si>
    <t>Villavicencio</t>
  </si>
  <si>
    <t>No</t>
  </si>
  <si>
    <t>Armenia</t>
  </si>
  <si>
    <t>Yes</t>
  </si>
  <si>
    <t>Yopal</t>
  </si>
  <si>
    <t>Mocoa</t>
  </si>
  <si>
    <t>Puerto Carreño</t>
  </si>
  <si>
    <t>Cartagena</t>
  </si>
  <si>
    <t>Pereira</t>
  </si>
  <si>
    <t>Cúcuta</t>
  </si>
  <si>
    <t>Pasto</t>
  </si>
  <si>
    <t>Popayán</t>
  </si>
  <si>
    <t>Sincelejo</t>
  </si>
  <si>
    <t>Quibdó</t>
  </si>
  <si>
    <t>Bogotá</t>
  </si>
  <si>
    <t>Cali</t>
  </si>
  <si>
    <t>Bucaramanga</t>
  </si>
  <si>
    <t>Manizales</t>
  </si>
  <si>
    <t>Valledupar</t>
  </si>
  <si>
    <t>Tunja</t>
  </si>
  <si>
    <t>Florencia</t>
  </si>
  <si>
    <t>San Andrés</t>
  </si>
  <si>
    <t>Arauca</t>
  </si>
  <si>
    <t>Mitú</t>
  </si>
  <si>
    <t>Medellín</t>
  </si>
  <si>
    <t>Barranquilla</t>
  </si>
  <si>
    <t>Ibagué</t>
  </si>
  <si>
    <t>Santa Marta</t>
  </si>
  <si>
    <t>Montería</t>
  </si>
  <si>
    <t>Neiva</t>
  </si>
  <si>
    <t>Riohacha</t>
  </si>
  <si>
    <t>Leticia</t>
  </si>
  <si>
    <r>
      <rPr>
        <b/>
        <sz val="11"/>
        <color theme="1"/>
        <rFont val="Aptos Narrow"/>
        <family val="2"/>
        <scheme val="minor"/>
      </rPr>
      <t>Solución punto 1.1</t>
    </r>
    <r>
      <rPr>
        <sz val="11"/>
        <color theme="1"/>
        <rFont val="Aptos Narrow"/>
        <family val="2"/>
        <scheme val="minor"/>
      </rPr>
      <t xml:space="preserve"> ¿Cuál es la media, mediana y desviación estándar?, y la moda y los valores repeticiones de la moda para los datos categóricos.</t>
    </r>
  </si>
  <si>
    <t>Fórmulas punto 1.1</t>
  </si>
  <si>
    <t>Dato</t>
  </si>
  <si>
    <t>Datos categóricos</t>
  </si>
  <si>
    <t>Voy a usar como ejemplo las fórmulas aplicadas para la columna que tiene los datos "GDP"</t>
  </si>
  <si>
    <t>Media</t>
  </si>
  <si>
    <t>=PROMEDIO(B6:B35)</t>
  </si>
  <si>
    <t>Mediana</t>
  </si>
  <si>
    <t>=MEDIANA(B6:B35)</t>
  </si>
  <si>
    <t>Moda</t>
  </si>
  <si>
    <t>=MODA.UNO(B6:B35)</t>
  </si>
  <si>
    <t>Frecuencia de la moda</t>
  </si>
  <si>
    <t>=CONTAR.SI(B6:B35; MODA.UNO(B6:B35))</t>
  </si>
  <si>
    <t>Desviación estándar</t>
  </si>
  <si>
    <t>=DESVESTA(B6:B35)</t>
  </si>
  <si>
    <r>
      <rPr>
        <b/>
        <sz val="11"/>
        <color theme="1"/>
        <rFont val="Aptos Narrow"/>
        <family val="2"/>
        <scheme val="minor"/>
      </rPr>
      <t xml:space="preserve">Solución punto 1.2 </t>
    </r>
    <r>
      <rPr>
        <sz val="11"/>
        <color theme="1"/>
        <rFont val="Aptos Narrow"/>
        <family val="2"/>
        <scheme val="minor"/>
      </rPr>
      <t>Dibujar un boxplot a mano. Utilizando los datos de la tabla 1 y las siguientes proporciones.</t>
    </r>
  </si>
  <si>
    <t>Fórmulas punto 1.2</t>
  </si>
  <si>
    <t xml:space="preserve">Minimo </t>
  </si>
  <si>
    <t>=MIN(B6:B35)</t>
  </si>
  <si>
    <t>Q1</t>
  </si>
  <si>
    <t>=CUARTIL.INC(B6:B35;1)</t>
  </si>
  <si>
    <t>Q2</t>
  </si>
  <si>
    <t>=CUARTIL.INC(B6:B35;2)</t>
  </si>
  <si>
    <t>Q3</t>
  </si>
  <si>
    <t>=CUARTIL.INC(B6:B35;3)</t>
  </si>
  <si>
    <t>Máximo</t>
  </si>
  <si>
    <t>=MAX(B6:B35)</t>
  </si>
  <si>
    <t>IQR</t>
  </si>
  <si>
    <t xml:space="preserve"> Q3-Q1</t>
  </si>
  <si>
    <t>=B55-B53</t>
  </si>
  <si>
    <t>Limite inferior</t>
  </si>
  <si>
    <t>Q1-(1,5*IQR)</t>
  </si>
  <si>
    <t>=B53-(1,5*B57)</t>
  </si>
  <si>
    <t>Limite superior</t>
  </si>
  <si>
    <t>Q3+(1,5*IQR)</t>
  </si>
  <si>
    <t>=B55+(1,5*B57)</t>
  </si>
  <si>
    <t>Boxplots</t>
  </si>
  <si>
    <r>
      <rPr>
        <b/>
        <sz val="11"/>
        <color theme="1"/>
        <rFont val="Aptos Narrow"/>
        <family val="2"/>
        <scheme val="minor"/>
      </rPr>
      <t>Nota</t>
    </r>
    <r>
      <rPr>
        <sz val="11"/>
        <color theme="1"/>
        <rFont val="Aptos Narrow"/>
        <family val="2"/>
        <scheme val="minor"/>
      </rPr>
      <t>: los que solo tienen una grafica es debido a que no habian datos atipicos, entonces solo era necesario un boxplot</t>
    </r>
  </si>
  <si>
    <t>Boxplot GDP</t>
  </si>
  <si>
    <t>Boxplot Population</t>
  </si>
  <si>
    <t>Boxplot Unemployment Rate</t>
  </si>
  <si>
    <t>Boxplot Budget</t>
  </si>
  <si>
    <t>Boxplot Women</t>
  </si>
  <si>
    <t>Boxplot Men</t>
  </si>
  <si>
    <t>Boxplot Average Age</t>
  </si>
  <si>
    <t>(Xi-  X̂ )</t>
  </si>
  <si>
    <t>(Yi- Ŷ)</t>
  </si>
  <si>
    <t>Covarianza</t>
  </si>
  <si>
    <t>(Xi-  X̂ )/DESVESTA</t>
  </si>
  <si>
    <t>(Yi- Ŷ)/DESVESTA</t>
  </si>
  <si>
    <t>Fórmulas punto 1.3</t>
  </si>
  <si>
    <t>=B66-$K$64</t>
  </si>
  <si>
    <t>Fórmula tomada del primer dato</t>
  </si>
  <si>
    <t>=C66-$K$65</t>
  </si>
  <si>
    <t>=D66/$J$64</t>
  </si>
  <si>
    <t>=E66/$J$65</t>
  </si>
  <si>
    <t>Fórmulas covarianza</t>
  </si>
  <si>
    <t>=COVAR(F66:F95;F66:F95)</t>
  </si>
  <si>
    <t>=COVAR(G66:G95;F66:F95)</t>
  </si>
  <si>
    <t>=COVAR(F66:F95;G66:G95)</t>
  </si>
  <si>
    <t>=COVAR(G66:G95;G66:G95)</t>
  </si>
  <si>
    <r>
      <rPr>
        <b/>
        <sz val="11"/>
        <color theme="1"/>
        <rFont val="Aptos Narrow"/>
        <family val="2"/>
        <scheme val="minor"/>
      </rPr>
      <t>Solución punto 1.3</t>
    </r>
    <r>
      <rPr>
        <sz val="11"/>
        <color theme="1"/>
        <rFont val="Aptos Narrow"/>
        <family val="2"/>
        <scheme val="minor"/>
      </rPr>
      <t xml:space="preserve"> ¿Cuál es la covarianza entre las 2 variables X(GDP), Y(Population)?</t>
    </r>
  </si>
  <si>
    <r>
      <rPr>
        <b/>
        <sz val="11"/>
        <color theme="1"/>
        <rFont val="Aptos Narrow"/>
        <family val="2"/>
        <scheme val="minor"/>
      </rPr>
      <t>Solución punto 1.4</t>
    </r>
    <r>
      <rPr>
        <sz val="11"/>
        <color theme="1"/>
        <rFont val="Aptos Narrow"/>
        <family val="2"/>
        <scheme val="minor"/>
      </rPr>
      <t xml:space="preserve"> ¿Cuál es la correlación entre la variable  X(GDP), Y(Population)?</t>
    </r>
  </si>
  <si>
    <t>X*Y</t>
  </si>
  <si>
    <t>X^2</t>
  </si>
  <si>
    <t>Y^2</t>
  </si>
  <si>
    <t>Suma</t>
  </si>
  <si>
    <t>n</t>
  </si>
  <si>
    <t>Numerador</t>
  </si>
  <si>
    <t>Denominador en X</t>
  </si>
  <si>
    <t>Denominador en Y</t>
  </si>
  <si>
    <t>Denominador Total</t>
  </si>
  <si>
    <t>r</t>
  </si>
  <si>
    <t>Fórmula para hallar "r"</t>
  </si>
  <si>
    <t>=(K103*D131)-(B131*C131)</t>
  </si>
  <si>
    <t>=K103*E131-B131^2</t>
  </si>
  <si>
    <t>=K103*F131-C131^2</t>
  </si>
  <si>
    <t>=(I107*K107)^0,5</t>
  </si>
  <si>
    <t>=H107/M107</t>
  </si>
  <si>
    <t>Fórmulas punto 1.4</t>
  </si>
  <si>
    <t>=B101*C101</t>
  </si>
  <si>
    <t>=B101^2</t>
  </si>
  <si>
    <t>=C101^2</t>
  </si>
  <si>
    <r>
      <rPr>
        <b/>
        <sz val="11"/>
        <color theme="1"/>
        <rFont val="Aptos Narrow"/>
        <family val="2"/>
        <scheme val="minor"/>
      </rPr>
      <t>Solución punto 1.5</t>
    </r>
    <r>
      <rPr>
        <sz val="11"/>
        <color theme="1"/>
        <rFont val="Aptos Narrow"/>
        <family val="2"/>
        <scheme val="minor"/>
      </rPr>
      <t xml:space="preserve"> Explica la relación entre covarianza y correlación. </t>
    </r>
  </si>
  <si>
    <t>En los datos obtenidos, la covarianza es 0.9575 y la correlación 0.9905, lo que indica que ambas variables tienen una relación positiva y muy fuerte. Como ambos valores están muy cercanos a 1, significa que cuando el GDP aumenta, la población también tiende a aumentar de manera casi proporcional, mostrando una conexión directa y consistente entre estas variables.</t>
  </si>
  <si>
    <t>Tarea 1. Exploración de datos, PCA y regresión básica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</si>
</sst>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2" xfId="0" applyBorder="1"/>
    <xf numFmtId="0" fontId="0" fillId="3" borderId="0" xfId="0" applyFill="1"/>
    <xf numFmtId="49" fontId="0" fillId="0" borderId="2" xfId="0" applyNumberFormat="1" applyBorder="1"/>
    <xf numFmtId="0" fontId="0" fillId="4" borderId="2" xfId="0" applyFill="1" applyBorder="1"/>
    <xf numFmtId="49" fontId="0" fillId="4" borderId="2" xfId="0" applyNumberFormat="1" applyFill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2" borderId="0" xfId="0" applyFill="1"/>
    <xf numFmtId="0" fontId="1" fillId="3" borderId="0" xfId="0" applyFont="1" applyFill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2" xfId="0" applyFill="1" applyBorder="1"/>
    <xf numFmtId="0" fontId="1" fillId="5" borderId="2" xfId="0" applyFont="1" applyFill="1" applyBorder="1"/>
    <xf numFmtId="0" fontId="0" fillId="3" borderId="2" xfId="0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2" xfId="0" applyFont="1" applyBorder="1"/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5" borderId="3" xfId="0" quotePrefix="1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2" xfId="0" applyFont="1" applyFill="1" applyBorder="1"/>
    <xf numFmtId="0" fontId="0" fillId="7" borderId="2" xfId="0" applyFill="1" applyBorder="1"/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quotePrefix="1" applyBorder="1"/>
    <xf numFmtId="0" fontId="1" fillId="5" borderId="2" xfId="0" applyFont="1" applyFill="1" applyBorder="1" applyAlignment="1">
      <alignment horizontal="center"/>
    </xf>
    <xf numFmtId="0" fontId="1" fillId="5" borderId="2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5" borderId="16" xfId="0" applyFont="1" applyFill="1" applyBorder="1"/>
    <xf numFmtId="0" fontId="0" fillId="3" borderId="4" xfId="0" applyFill="1" applyBorder="1"/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GDP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GDP</a:t>
          </a:r>
        </a:p>
      </cx:txPr>
    </cx:title>
    <cx:plotArea>
      <cx:plotAreaRegion>
        <cx:series layoutId="boxWhisker" uniqueId="{E1010485-03D8-4B8D-AFD5-6115FE8412B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Budget</a:t>
          </a:r>
        </a:p>
      </cx:txPr>
    </cx:title>
    <cx:plotArea>
      <cx:plotAreaRegion>
        <cx:series layoutId="boxWhisker" uniqueId="{8563EC1A-E83E-4A33-8F5E-63E49CB61D9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Budget con más detalle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Budget con más detalle</a:t>
          </a:r>
        </a:p>
      </cx:txPr>
    </cx:title>
    <cx:plotArea>
      <cx:plotAreaRegion>
        <cx:series layoutId="boxWhisker" uniqueId="{8563EC1A-E83E-4A33-8F5E-63E49CB61D9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GDP con más detalle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GDP con más detalle</a:t>
          </a:r>
        </a:p>
      </cx:txPr>
    </cx:title>
    <cx:plotArea>
      <cx:plotAreaRegion>
        <cx:series layoutId="boxWhisker" uniqueId="{E1010485-03D8-4B8D-AFD5-6115FE8412B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Population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Population</a:t>
          </a:r>
        </a:p>
      </cx:txPr>
    </cx:title>
    <cx:plotArea>
      <cx:plotAreaRegion>
        <cx:series layoutId="boxWhisker" uniqueId="{59FFDE4D-705F-444E-B1F1-F0F0C0781D9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Population con más detalle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Population con más detalle</a:t>
          </a:r>
        </a:p>
      </cx:txPr>
    </cx:title>
    <cx:plotArea>
      <cx:plotAreaRegion>
        <cx:series layoutId="boxWhisker" uniqueId="{59FFDE4D-705F-444E-B1F1-F0F0C0781D9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2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CO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Unemployment Rate</a:t>
            </a:r>
            <a:r>
              <a:rPr lang="es-CO"/>
              <a:t> </a:t>
            </a: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B35290AA-2528-40E0-B804-44EFB7253D3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CO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Unemployment Rate con más detalle</a:t>
            </a:r>
            <a:r>
              <a:rPr lang="es-CO"/>
              <a:t> </a:t>
            </a: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B35290AA-2528-40E0-B804-44EFB7253D3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1" min="8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CO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Average Age</a:t>
            </a:r>
            <a:r>
              <a:rPr lang="es-CO"/>
              <a:t> </a:t>
            </a: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69DF593B-C487-44DE-B05C-07584460BAA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4" min="23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CO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Women (%)</a:t>
            </a:r>
            <a:r>
              <a:rPr lang="es-CO"/>
              <a:t> </a:t>
            </a: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BD79731A-4F86-4382-A378-93C9824A759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3.5" min="49.5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Men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Men (%)</a:t>
          </a:r>
        </a:p>
      </cx:txPr>
    </cx:title>
    <cx:plotArea>
      <cx:plotAreaRegion>
        <cx:series layoutId="boxWhisker" uniqueId="{95E40934-A33F-4516-950A-ACD7463118A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0.5" min="46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704851</xdr:colOff>
      <xdr:row>61</xdr:row>
      <xdr:rowOff>179414</xdr:rowOff>
    </xdr:from>
    <xdr:to>
      <xdr:col>14</xdr:col>
      <xdr:colOff>704850</xdr:colOff>
      <xdr:row>64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834CB02-6621-13F8-9AF4-0A4C5C541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326" y="13038164"/>
          <a:ext cx="2457449" cy="57306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97</xdr:row>
      <xdr:rowOff>1917</xdr:rowOff>
    </xdr:from>
    <xdr:to>
      <xdr:col>14</xdr:col>
      <xdr:colOff>142875</xdr:colOff>
      <xdr:row>99</xdr:row>
      <xdr:rowOff>133498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9DCB282-8178-8A82-8E25-08087CFBB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1625" y="19718667"/>
          <a:ext cx="3400425" cy="512581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390526</xdr:colOff>
      <xdr:row>97</xdr:row>
      <xdr:rowOff>9525</xdr:rowOff>
    </xdr:from>
    <xdr:to>
      <xdr:col>9</xdr:col>
      <xdr:colOff>219076</xdr:colOff>
      <xdr:row>99</xdr:row>
      <xdr:rowOff>147832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9A50A27-3F2F-6FB4-77CB-C31AFF52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0276" y="19726275"/>
          <a:ext cx="2609850" cy="519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6805</xdr:colOff>
      <xdr:row>3</xdr:row>
      <xdr:rowOff>19050</xdr:rowOff>
    </xdr:from>
    <xdr:to>
      <xdr:col>4</xdr:col>
      <xdr:colOff>149681</xdr:colOff>
      <xdr:row>14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518A2CD-480F-4F8D-8CAA-7ADE46F47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5" y="590550"/>
              <a:ext cx="3190876" cy="2253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332014</xdr:colOff>
      <xdr:row>3</xdr:row>
      <xdr:rowOff>13608</xdr:rowOff>
    </xdr:from>
    <xdr:to>
      <xdr:col>9</xdr:col>
      <xdr:colOff>40821</xdr:colOff>
      <xdr:row>14</xdr:row>
      <xdr:rowOff>149679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8E68F1D-5933-422A-99DB-A0772589EE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0014" y="585108"/>
              <a:ext cx="3518807" cy="2231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</xdr:row>
      <xdr:rowOff>27214</xdr:rowOff>
    </xdr:from>
    <xdr:to>
      <xdr:col>15</xdr:col>
      <xdr:colOff>40821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1B7EEB9-1294-4FAA-98A1-59A29F08B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598714"/>
              <a:ext cx="3088821" cy="2258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70759</xdr:colOff>
      <xdr:row>3</xdr:row>
      <xdr:rowOff>16329</xdr:rowOff>
    </xdr:from>
    <xdr:to>
      <xdr:col>19</xdr:col>
      <xdr:colOff>1</xdr:colOff>
      <xdr:row>15</xdr:row>
      <xdr:rowOff>27214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17D4B48-EBD1-46CA-B245-AFAB66D60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0759" y="587829"/>
              <a:ext cx="2977242" cy="2296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68036</xdr:colOff>
      <xdr:row>18</xdr:row>
      <xdr:rowOff>13607</xdr:rowOff>
    </xdr:from>
    <xdr:to>
      <xdr:col>4</xdr:col>
      <xdr:colOff>217714</xdr:colOff>
      <xdr:row>30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BD18438-4B06-42E5-9A81-0FAE77073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6" y="3442607"/>
              <a:ext cx="3197678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258537</xdr:colOff>
      <xdr:row>18</xdr:row>
      <xdr:rowOff>29936</xdr:rowOff>
    </xdr:from>
    <xdr:to>
      <xdr:col>8</xdr:col>
      <xdr:colOff>683081</xdr:colOff>
      <xdr:row>29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2402738-E8AF-4DDB-B2C2-2BFAD7659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6537" y="3458936"/>
              <a:ext cx="3472544" cy="2188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13607</xdr:colOff>
      <xdr:row>33</xdr:row>
      <xdr:rowOff>40819</xdr:rowOff>
    </xdr:from>
    <xdr:to>
      <xdr:col>16</xdr:col>
      <xdr:colOff>721179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4CD1035D-2261-43DA-9AA9-13E5D3E97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7607" y="6327319"/>
              <a:ext cx="3755572" cy="2435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33</xdr:row>
      <xdr:rowOff>1</xdr:rowOff>
    </xdr:from>
    <xdr:to>
      <xdr:col>5</xdr:col>
      <xdr:colOff>40821</xdr:colOff>
      <xdr:row>46</xdr:row>
      <xdr:rowOff>40821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00D86B8F-4CE6-4BA0-AF26-EE2AB9379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286501"/>
              <a:ext cx="3850821" cy="2517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19050</xdr:colOff>
      <xdr:row>33</xdr:row>
      <xdr:rowOff>0</xdr:rowOff>
    </xdr:from>
    <xdr:to>
      <xdr:col>11</xdr:col>
      <xdr:colOff>9525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F7557E7-7F94-42B6-ABE4-FC6F3F7BC7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0" y="6286500"/>
              <a:ext cx="3800475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18</xdr:row>
      <xdr:rowOff>27214</xdr:rowOff>
    </xdr:from>
    <xdr:to>
      <xdr:col>15</xdr:col>
      <xdr:colOff>0</xdr:colOff>
      <xdr:row>29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4AA221D0-D035-4E2F-BDFA-119AA82918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3456214"/>
              <a:ext cx="3048000" cy="2245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43543</xdr:colOff>
      <xdr:row>18</xdr:row>
      <xdr:rowOff>29936</xdr:rowOff>
    </xdr:from>
    <xdr:to>
      <xdr:col>19</xdr:col>
      <xdr:colOff>43543</xdr:colOff>
      <xdr:row>29</xdr:row>
      <xdr:rowOff>179615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697B7A8-493F-44D9-9316-68F950D4E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3543" y="3458936"/>
              <a:ext cx="3048000" cy="2245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Punto1_Tarea1_KOMM.xlsx" TargetMode="External"/><Relationship Id="rId1" Type="http://schemas.openxmlformats.org/officeDocument/2006/relationships/externalLinkPath" Target="Punto1_Tarea1_KO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nto 1"/>
      <sheetName val="Boxplots"/>
    </sheetNames>
    <sheetDataSet>
      <sheetData sheetId="0">
        <row r="6">
          <cell r="B6">
            <v>3.5</v>
          </cell>
          <cell r="C6">
            <v>0.5</v>
          </cell>
          <cell r="D6">
            <v>13</v>
          </cell>
          <cell r="E6">
            <v>30</v>
          </cell>
          <cell r="F6">
            <v>51</v>
          </cell>
          <cell r="G6">
            <v>49</v>
          </cell>
          <cell r="H6">
            <v>0.8</v>
          </cell>
        </row>
        <row r="7">
          <cell r="B7">
            <v>2.1</v>
          </cell>
          <cell r="C7">
            <v>0.3</v>
          </cell>
          <cell r="D7">
            <v>13.3</v>
          </cell>
          <cell r="E7">
            <v>32</v>
          </cell>
          <cell r="F7">
            <v>53</v>
          </cell>
          <cell r="G7">
            <v>47</v>
          </cell>
          <cell r="H7">
            <v>0.5</v>
          </cell>
        </row>
        <row r="8">
          <cell r="B8">
            <v>1.1000000000000001</v>
          </cell>
          <cell r="C8">
            <v>0.15</v>
          </cell>
          <cell r="D8">
            <v>11.5</v>
          </cell>
          <cell r="E8">
            <v>29</v>
          </cell>
          <cell r="F8">
            <v>51</v>
          </cell>
          <cell r="G8">
            <v>49</v>
          </cell>
          <cell r="H8">
            <v>0.2</v>
          </cell>
        </row>
        <row r="9">
          <cell r="B9">
            <v>0.8</v>
          </cell>
          <cell r="C9">
            <v>0.04</v>
          </cell>
          <cell r="D9">
            <v>15</v>
          </cell>
          <cell r="E9">
            <v>28</v>
          </cell>
          <cell r="F9">
            <v>52</v>
          </cell>
          <cell r="G9">
            <v>48</v>
          </cell>
          <cell r="H9">
            <v>0.1</v>
          </cell>
        </row>
        <row r="10">
          <cell r="B10">
            <v>0.6</v>
          </cell>
          <cell r="C10">
            <v>0.01</v>
          </cell>
          <cell r="D10">
            <v>22</v>
          </cell>
          <cell r="E10">
            <v>24</v>
          </cell>
          <cell r="F10">
            <v>50</v>
          </cell>
          <cell r="G10">
            <v>50</v>
          </cell>
          <cell r="H10">
            <v>0.05</v>
          </cell>
        </row>
        <row r="11">
          <cell r="B11">
            <v>10.5</v>
          </cell>
          <cell r="C11">
            <v>1.03</v>
          </cell>
          <cell r="D11">
            <v>10.9</v>
          </cell>
          <cell r="E11">
            <v>30</v>
          </cell>
          <cell r="F11">
            <v>51</v>
          </cell>
          <cell r="G11">
            <v>49</v>
          </cell>
          <cell r="H11">
            <v>2.8</v>
          </cell>
        </row>
        <row r="12">
          <cell r="B12">
            <v>6.2</v>
          </cell>
          <cell r="C12">
            <v>0.48</v>
          </cell>
          <cell r="D12">
            <v>12</v>
          </cell>
          <cell r="E12">
            <v>32</v>
          </cell>
          <cell r="F12">
            <v>52</v>
          </cell>
          <cell r="G12">
            <v>48</v>
          </cell>
          <cell r="H12">
            <v>1.3</v>
          </cell>
        </row>
        <row r="13">
          <cell r="B13">
            <v>5.0999999999999996</v>
          </cell>
          <cell r="C13">
            <v>0.76</v>
          </cell>
          <cell r="D13">
            <v>16.3</v>
          </cell>
          <cell r="E13">
            <v>28</v>
          </cell>
          <cell r="F13">
            <v>51</v>
          </cell>
          <cell r="G13">
            <v>49</v>
          </cell>
          <cell r="H13">
            <v>1.2</v>
          </cell>
        </row>
        <row r="14">
          <cell r="B14">
            <v>3.2</v>
          </cell>
          <cell r="C14">
            <v>0.45</v>
          </cell>
          <cell r="D14">
            <v>12.9</v>
          </cell>
          <cell r="E14">
            <v>31</v>
          </cell>
          <cell r="F14">
            <v>52</v>
          </cell>
          <cell r="G14">
            <v>48</v>
          </cell>
          <cell r="H14">
            <v>0.7</v>
          </cell>
        </row>
        <row r="15">
          <cell r="B15">
            <v>2.2999999999999998</v>
          </cell>
          <cell r="C15">
            <v>0.33</v>
          </cell>
          <cell r="D15">
            <v>15.2</v>
          </cell>
          <cell r="E15">
            <v>31</v>
          </cell>
          <cell r="F15">
            <v>52</v>
          </cell>
          <cell r="G15">
            <v>48</v>
          </cell>
          <cell r="H15">
            <v>0.5</v>
          </cell>
        </row>
        <row r="16">
          <cell r="B16">
            <v>2</v>
          </cell>
          <cell r="C16">
            <v>0.28000000000000003</v>
          </cell>
          <cell r="D16">
            <v>16.5</v>
          </cell>
          <cell r="E16">
            <v>29</v>
          </cell>
          <cell r="F16">
            <v>51</v>
          </cell>
          <cell r="G16">
            <v>49</v>
          </cell>
          <cell r="H16">
            <v>0.5</v>
          </cell>
        </row>
        <row r="17">
          <cell r="B17">
            <v>1.3</v>
          </cell>
          <cell r="C17">
            <v>0.13</v>
          </cell>
          <cell r="D17">
            <v>18.2</v>
          </cell>
          <cell r="E17">
            <v>26</v>
          </cell>
          <cell r="F17">
            <v>52</v>
          </cell>
          <cell r="G17">
            <v>48</v>
          </cell>
          <cell r="H17">
            <v>0.3</v>
          </cell>
        </row>
        <row r="18">
          <cell r="B18">
            <v>103.5</v>
          </cell>
          <cell r="C18">
            <v>7.18</v>
          </cell>
          <cell r="D18">
            <v>10.5</v>
          </cell>
          <cell r="E18">
            <v>32</v>
          </cell>
          <cell r="F18">
            <v>52</v>
          </cell>
          <cell r="G18">
            <v>48</v>
          </cell>
          <cell r="H18">
            <v>18</v>
          </cell>
        </row>
        <row r="19">
          <cell r="B19">
            <v>22.4</v>
          </cell>
          <cell r="C19">
            <v>2.23</v>
          </cell>
          <cell r="D19">
            <v>13.8</v>
          </cell>
          <cell r="E19">
            <v>30</v>
          </cell>
          <cell r="F19">
            <v>52</v>
          </cell>
          <cell r="G19">
            <v>48</v>
          </cell>
          <cell r="H19">
            <v>4.2</v>
          </cell>
        </row>
        <row r="20">
          <cell r="B20">
            <v>7.3</v>
          </cell>
          <cell r="C20">
            <v>0.57999999999999996</v>
          </cell>
          <cell r="D20">
            <v>9.1999999999999993</v>
          </cell>
          <cell r="E20">
            <v>33</v>
          </cell>
          <cell r="F20">
            <v>52</v>
          </cell>
          <cell r="G20">
            <v>48</v>
          </cell>
          <cell r="H20">
            <v>1.5</v>
          </cell>
        </row>
        <row r="21">
          <cell r="B21">
            <v>3.8</v>
          </cell>
          <cell r="C21">
            <v>0.43</v>
          </cell>
          <cell r="D21">
            <v>10.7</v>
          </cell>
          <cell r="E21">
            <v>32</v>
          </cell>
          <cell r="F21">
            <v>53</v>
          </cell>
          <cell r="G21">
            <v>47</v>
          </cell>
          <cell r="H21">
            <v>0.8</v>
          </cell>
        </row>
        <row r="22">
          <cell r="B22">
            <v>2.8</v>
          </cell>
          <cell r="C22">
            <v>0.47</v>
          </cell>
          <cell r="D22">
            <v>14.8</v>
          </cell>
          <cell r="E22">
            <v>28</v>
          </cell>
          <cell r="F22">
            <v>51</v>
          </cell>
          <cell r="G22">
            <v>49</v>
          </cell>
          <cell r="H22">
            <v>0.6</v>
          </cell>
        </row>
        <row r="23">
          <cell r="B23">
            <v>1.8</v>
          </cell>
          <cell r="C23">
            <v>0.25</v>
          </cell>
          <cell r="D23">
            <v>10</v>
          </cell>
          <cell r="E23">
            <v>31</v>
          </cell>
          <cell r="F23">
            <v>52</v>
          </cell>
          <cell r="G23">
            <v>48</v>
          </cell>
          <cell r="H23">
            <v>0.4</v>
          </cell>
        </row>
        <row r="24">
          <cell r="B24">
            <v>1.7</v>
          </cell>
          <cell r="C24">
            <v>0.2</v>
          </cell>
          <cell r="D24">
            <v>17.5</v>
          </cell>
          <cell r="E24">
            <v>28</v>
          </cell>
          <cell r="F24">
            <v>51</v>
          </cell>
          <cell r="G24">
            <v>49</v>
          </cell>
          <cell r="H24">
            <v>0.4</v>
          </cell>
        </row>
        <row r="25">
          <cell r="B25">
            <v>1.2</v>
          </cell>
          <cell r="C25">
            <v>0.08</v>
          </cell>
          <cell r="D25">
            <v>14</v>
          </cell>
          <cell r="E25">
            <v>27</v>
          </cell>
          <cell r="F25">
            <v>50</v>
          </cell>
          <cell r="G25">
            <v>50</v>
          </cell>
          <cell r="H25">
            <v>0.2</v>
          </cell>
        </row>
        <row r="26">
          <cell r="B26">
            <v>0.9</v>
          </cell>
          <cell r="C26">
            <v>0.08</v>
          </cell>
          <cell r="D26">
            <v>12.2</v>
          </cell>
          <cell r="E26">
            <v>29</v>
          </cell>
          <cell r="F26">
            <v>51</v>
          </cell>
          <cell r="G26">
            <v>49</v>
          </cell>
          <cell r="H26">
            <v>0.1</v>
          </cell>
        </row>
        <row r="27">
          <cell r="B27">
            <v>0.7</v>
          </cell>
          <cell r="C27">
            <v>0.01</v>
          </cell>
          <cell r="D27">
            <v>20</v>
          </cell>
          <cell r="E27">
            <v>25</v>
          </cell>
          <cell r="F27">
            <v>51</v>
          </cell>
          <cell r="G27">
            <v>49</v>
          </cell>
          <cell r="H27">
            <v>0.05</v>
          </cell>
        </row>
        <row r="28">
          <cell r="B28">
            <v>44.1</v>
          </cell>
          <cell r="C28">
            <v>2.57</v>
          </cell>
          <cell r="D28">
            <v>11.2</v>
          </cell>
          <cell r="E28">
            <v>31</v>
          </cell>
          <cell r="F28">
            <v>53</v>
          </cell>
          <cell r="G28">
            <v>47</v>
          </cell>
          <cell r="H28">
            <v>7.5</v>
          </cell>
        </row>
        <row r="29">
          <cell r="B29">
            <v>16.8</v>
          </cell>
          <cell r="C29">
            <v>1.23</v>
          </cell>
          <cell r="D29">
            <v>12.4</v>
          </cell>
          <cell r="E29">
            <v>29</v>
          </cell>
          <cell r="F29">
            <v>51</v>
          </cell>
          <cell r="G29">
            <v>49</v>
          </cell>
          <cell r="H29">
            <v>3.1</v>
          </cell>
        </row>
        <row r="30">
          <cell r="B30">
            <v>4.8</v>
          </cell>
          <cell r="C30">
            <v>0.53</v>
          </cell>
          <cell r="D30">
            <v>13.4</v>
          </cell>
          <cell r="E30">
            <v>31</v>
          </cell>
          <cell r="F30">
            <v>52</v>
          </cell>
          <cell r="G30">
            <v>48</v>
          </cell>
          <cell r="H30">
            <v>1.1000000000000001</v>
          </cell>
        </row>
        <row r="31">
          <cell r="B31">
            <v>4</v>
          </cell>
          <cell r="C31">
            <v>0.52</v>
          </cell>
          <cell r="D31">
            <v>11.6</v>
          </cell>
          <cell r="E31">
            <v>29</v>
          </cell>
          <cell r="F31">
            <v>51</v>
          </cell>
          <cell r="G31">
            <v>49</v>
          </cell>
          <cell r="H31">
            <v>0.9</v>
          </cell>
        </row>
        <row r="32">
          <cell r="B32">
            <v>3</v>
          </cell>
          <cell r="C32">
            <v>0.49</v>
          </cell>
          <cell r="D32">
            <v>13.5</v>
          </cell>
          <cell r="E32">
            <v>29</v>
          </cell>
          <cell r="F32">
            <v>51</v>
          </cell>
          <cell r="G32">
            <v>49</v>
          </cell>
          <cell r="H32">
            <v>0.7</v>
          </cell>
        </row>
        <row r="33">
          <cell r="B33">
            <v>2.5</v>
          </cell>
          <cell r="C33">
            <v>0.35</v>
          </cell>
          <cell r="D33">
            <v>14.1</v>
          </cell>
          <cell r="E33">
            <v>30</v>
          </cell>
          <cell r="F33">
            <v>52</v>
          </cell>
          <cell r="G33">
            <v>48</v>
          </cell>
          <cell r="H33">
            <v>0.6</v>
          </cell>
        </row>
        <row r="34">
          <cell r="B34">
            <v>1.5</v>
          </cell>
          <cell r="C34">
            <v>0.22</v>
          </cell>
          <cell r="D34">
            <v>15.7</v>
          </cell>
          <cell r="E34">
            <v>27</v>
          </cell>
          <cell r="F34">
            <v>51</v>
          </cell>
          <cell r="G34">
            <v>49</v>
          </cell>
          <cell r="H34">
            <v>0.3</v>
          </cell>
        </row>
        <row r="35">
          <cell r="B35">
            <v>1</v>
          </cell>
          <cell r="C35">
            <v>0.05</v>
          </cell>
          <cell r="D35">
            <v>13.6</v>
          </cell>
          <cell r="E35">
            <v>26</v>
          </cell>
          <cell r="F35">
            <v>51</v>
          </cell>
          <cell r="G35">
            <v>49</v>
          </cell>
          <cell r="H35">
            <v>0.1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evin Orlando Murcia Morales" id="{B66D1180-75DA-4E3E-BFF1-53B13034DD57}" userId="S::kevin.murcia8219@uco.net.co::02fdaab6-8b47-4185-a386-e2144b0ad57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5-03-23T22:54:24.23" personId="{B66D1180-75DA-4E3E-BFF1-53B13034DD57}" id="{4B3340B7-AC0C-412B-8CAC-B292D0A34333}">
    <text>Los datos están organizados de menor a mayor por “initial Label”</text>
  </threadedComment>
  <threadedComment ref="A41" dT="2025-03-23T23:36:33.49" personId="{B66D1180-75DA-4E3E-BFF1-53B13034DD57}" id="{C4E332AA-8FF1-4D7E-B4F4-289FC636439D}">
    <text xml:space="preserve">Es el promedio de un conjunto de datos, se obtiene sumando todos los valores y dividiendo entre el número de elementos. </text>
  </threadedComment>
  <threadedComment ref="A42" dT="2025-03-23T23:37:34.34" personId="{B66D1180-75DA-4E3E-BFF1-53B13034DD57}" id="{CB9EB3E4-F952-4F72-9D4B-9C42D709C9EB}">
    <text xml:space="preserve">Es el valor central de un conjunto de datos ordenado. Si el número de datos es impar, es el valor del medio; si es par, es el promedio de los dos valores centrales. </text>
  </threadedComment>
  <threadedComment ref="A43" dT="2025-03-23T23:38:07.72" personId="{B66D1180-75DA-4E3E-BFF1-53B13034DD57}" id="{27EF7F35-85DB-46D4-B0A6-026CBFB5166F}">
    <text xml:space="preserve">Es el valor que más se repite en un conjunto de datos. </text>
  </threadedComment>
  <threadedComment ref="A44" dT="2025-03-23T23:38:42.75" personId="{B66D1180-75DA-4E3E-BFF1-53B13034DD57}" id="{E9CC3DA9-7307-458B-8CC4-506EA6578E07}">
    <text xml:space="preserve">Indica la frecuencia del valor que más se repite en un conjunto de datos. </text>
  </threadedComment>
  <threadedComment ref="A45" dT="2025-03-23T23:39:09.40" personId="{B66D1180-75DA-4E3E-BFF1-53B13034DD57}" id="{17B042FF-8B86-41CF-A9CC-8677C2C63566}">
    <text xml:space="preserve">Mide la dispersión de los datos respecto a la media. Un valor alto indica que los datos están muy dispersos, mientras que un valor bajo indica que están más concentrados alrededor de la media. </text>
  </threadedComment>
  <threadedComment ref="A52" dT="2025-03-24T02:09:44.49" personId="{B66D1180-75DA-4E3E-BFF1-53B13034DD57}" id="{F95E003A-0585-499B-888B-0844A4780DBE}">
    <text xml:space="preserve">El menor dato dentro del límite inferior. </text>
  </threadedComment>
  <threadedComment ref="A53" dT="2025-03-24T02:03:57.91" personId="{B66D1180-75DA-4E3E-BFF1-53B13034DD57}" id="{E8501B01-C457-4C69-B715-7A5B482840FC}">
    <text xml:space="preserve">Q1 (Primer Cuartil): El valor debajo del cual se encuentra el 25% de los datos. </text>
  </threadedComment>
  <threadedComment ref="A54" dT="2025-03-24T02:04:24.16" personId="{B66D1180-75DA-4E3E-BFF1-53B13034DD57}" id="{030AD45F-9FAD-4902-B339-C92C0460A914}">
    <text xml:space="preserve">Mediana (Q2, 50%): La línea dentro de la caja representa la mediana del conjunto de datos. </text>
  </threadedComment>
  <threadedComment ref="A55" dT="2025-03-24T02:05:07.04" personId="{B66D1180-75DA-4E3E-BFF1-53B13034DD57}" id="{8605288D-05B7-4585-AE0E-38E21DFDED7F}">
    <text xml:space="preserve">Q3 (Tercer Cuartil): El valor debajo del cual se encuentra el 75% de los datos. </text>
  </threadedComment>
  <threadedComment ref="A56" dT="2025-03-24T02:09:57.03" personId="{B66D1180-75DA-4E3E-BFF1-53B13034DD57}" id="{5D3D30EA-75FA-4022-B072-F0FC68148465}">
    <text xml:space="preserve">El mayor dato dentro del límite superior. </text>
  </threadedComment>
  <threadedComment ref="A57" dT="2025-03-24T02:11:28.56" personId="{B66D1180-75DA-4E3E-BFF1-53B13034DD57}" id="{D4B56204-B039-4067-B5C1-BED00840840F}">
    <text xml:space="preserve">El IQR (Interquartile Range) es una medida de dispersión que indica el rango en el que se encuentra el 50% central de los datos. 
- Un IQR grande indica que los datos están más dispersos.
- Un IQR pequeño sugiere que los datos están más concentrados alrededor de la mediana.
</text>
  </threadedComment>
  <threadedComment ref="A58" dT="2025-03-24T02:08:54.69" personId="{B66D1180-75DA-4E3E-BFF1-53B13034DD57}" id="{D3E31BE3-B82E-488C-A947-6AB57DB4CE39}">
    <text xml:space="preserve">Es el menor valor dentro del rango esperado de los datos. </text>
  </threadedComment>
  <threadedComment ref="A59" dT="2025-03-24T02:09:13.90" personId="{B66D1180-75DA-4E3E-BFF1-53B13034DD57}" id="{AA06AF4D-0008-4F08-A886-791855F4FB8D}">
    <text xml:space="preserve">Es el mayor valor dentro del rango esperado de los datos. </text>
  </threadedComment>
  <threadedComment ref="D65" dT="2025-03-24T12:44:14.39" personId="{B66D1180-75DA-4E3E-BFF1-53B13034DD57}" id="{A6593C1A-52AF-4F5E-8A23-E315ABA40C5A}">
    <text>Se centran los datos para la primer variable. A cada dato se le resta la media</text>
  </threadedComment>
  <threadedComment ref="E65" dT="2025-03-24T12:44:46.72" personId="{B66D1180-75DA-4E3E-BFF1-53B13034DD57}" id="{37A26B94-2C2D-47DF-9B7F-7046774100CB}">
    <text>Se centran los datos para la segunda variable. A cada dato se le resta la media</text>
  </threadedComment>
  <threadedComment ref="F65" dT="2025-03-24T14:54:53.05" personId="{B66D1180-75DA-4E3E-BFF1-53B13034DD57}" id="{5262B61A-B12C-40D9-8B2B-59003354E4D1}">
    <text>Se divide por la desviación estándar</text>
  </threadedComment>
  <threadedComment ref="G65" dT="2025-03-24T14:54:53.05" personId="{B66D1180-75DA-4E3E-BFF1-53B13034DD57}" id="{A9A502C7-3D54-444A-80E8-B589C945FD6B}">
    <text>Se divide por la desviación estándar</text>
  </threadedComment>
  <threadedComment ref="I67" dT="2025-03-24T15:23:14.20" personId="{B66D1180-75DA-4E3E-BFF1-53B13034DD57}" id="{4BA7E93B-7989-4F3A-AFC6-28D5CFC62840}">
    <text>La covarianza se hace con los datos que ya están estandarizados</text>
  </threadedComment>
  <threadedComment ref="I67" dT="2025-03-24T15:27:39.32" personId="{B66D1180-75DA-4E3E-BFF1-53B13034DD57}" id="{3137458D-42CF-4C61-B317-0F7DF31B6D18}" parentId="{4BA7E93B-7989-4F3A-AFC6-28D5CFC62840}">
    <text xml:space="preserve">- Valores positivos indican que ambas variables tienden a aumentar o disminuir juntas (relación directa).
- Valores negativos significan que cuando una variable aumenta, la otra tiende a disminuir (relación inversa).
</text>
  </threadedComment>
  <threadedComment ref="K69" dT="2025-03-24T15:29:16.63" personId="{B66D1180-75DA-4E3E-BFF1-53B13034DD57}" id="{E18B0262-8EAD-4796-A9D2-D0E71CDFAA53}">
    <text xml:space="preserve">Es positiva y cercana a 1, lo que sugiere una fuerte relación directa entre ambas variables. 
A medida que el GDP aumenta, la población también tiende a aumentar. </text>
  </threadedComment>
  <threadedComment ref="I106" dT="2025-03-24T20:05:58.03" personId="{B66D1180-75DA-4E3E-BFF1-53B13034DD57}" id="{1AC53E30-919B-4FA5-9DD7-7AA4B756410D}">
    <text xml:space="preserve">En esta parte solo estoy haciendo la operación de las X del denominador </text>
  </threadedComment>
  <threadedComment ref="K106" dT="2025-03-24T20:06:17.42" personId="{B66D1180-75DA-4E3E-BFF1-53B13034DD57}" id="{6A172A90-EDAC-4B79-9746-1E01CA98077F}">
    <text xml:space="preserve">En esta parte solo estoy haciendo la operación de las Y del denominador </text>
  </threadedComment>
  <threadedComment ref="M106" dT="2025-03-24T20:07:15.45" personId="{B66D1180-75DA-4E3E-BFF1-53B13034DD57}" id="{3820DE2C-FACE-4D3C-AA24-F53D573E3BB8}">
    <text xml:space="preserve">Aquí se multiplica lo del denominador de X y de Y, a ese valor se le saca raíz para obtener el denominador total </text>
  </threadedComment>
  <threadedComment ref="O107" dT="2025-03-24T20:04:08.74" personId="{B66D1180-75DA-4E3E-BFF1-53B13034DD57}" id="{5D80C17C-F706-42B2-9DEC-1E7FBA64D402}">
    <text xml:space="preserve">Está muy cerca de 1, lo que indica que las dos variables tienen una relación lineal positiva extremadamente fuerte.
A medida que una variable aumenta, la otra también lo hace.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5716-0A8B-4307-B0BA-6E978FB3F456}">
  <dimension ref="A1:Q141"/>
  <sheetViews>
    <sheetView tabSelected="1" workbookViewId="0">
      <selection activeCell="M7" sqref="M7"/>
    </sheetView>
  </sheetViews>
  <sheetFormatPr baseColWidth="10" defaultRowHeight="15" x14ac:dyDescent="0.25"/>
  <cols>
    <col min="1" max="1" width="14.140625" bestFit="1" customWidth="1"/>
    <col min="4" max="4" width="18.7109375" bestFit="1" customWidth="1"/>
    <col min="6" max="6" width="17.140625" customWidth="1"/>
    <col min="7" max="7" width="17.42578125" customWidth="1"/>
    <col min="8" max="8" width="12.85546875" customWidth="1"/>
    <col min="11" max="11" width="12.42578125" customWidth="1"/>
    <col min="13" max="13" width="12.85546875" customWidth="1"/>
    <col min="14" max="14" width="12.5703125" customWidth="1"/>
    <col min="15" max="15" width="12.42578125" customWidth="1"/>
    <col min="17" max="17" width="12.140625" customWidth="1"/>
  </cols>
  <sheetData>
    <row r="1" spans="1:10" x14ac:dyDescent="0.25">
      <c r="A1" s="45" t="s">
        <v>128</v>
      </c>
      <c r="B1" s="57"/>
      <c r="C1" s="57"/>
      <c r="D1" s="57"/>
      <c r="E1" s="57"/>
      <c r="F1" s="57"/>
      <c r="G1" s="57"/>
      <c r="H1" s="57"/>
      <c r="I1" s="57"/>
      <c r="J1" s="46"/>
    </row>
    <row r="2" spans="1:10" ht="15" customHeight="1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</row>
    <row r="5" spans="1:10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1:10" x14ac:dyDescent="0.25">
      <c r="A6" s="1" t="s">
        <v>11</v>
      </c>
      <c r="B6" s="1">
        <v>3.5</v>
      </c>
      <c r="C6" s="1">
        <v>0.5</v>
      </c>
      <c r="D6" s="1">
        <v>13</v>
      </c>
      <c r="E6" s="1">
        <v>30</v>
      </c>
      <c r="F6" s="1">
        <v>51</v>
      </c>
      <c r="G6" s="1">
        <v>49</v>
      </c>
      <c r="H6" s="1">
        <v>0.8</v>
      </c>
      <c r="I6" s="3">
        <v>0</v>
      </c>
      <c r="J6" s="3" t="s">
        <v>12</v>
      </c>
    </row>
    <row r="7" spans="1:10" x14ac:dyDescent="0.25">
      <c r="A7" s="4" t="s">
        <v>13</v>
      </c>
      <c r="B7" s="4">
        <v>2.1</v>
      </c>
      <c r="C7" s="4">
        <v>0.3</v>
      </c>
      <c r="D7" s="4">
        <v>13.3</v>
      </c>
      <c r="E7" s="4">
        <v>32</v>
      </c>
      <c r="F7" s="4">
        <v>53</v>
      </c>
      <c r="G7" s="4">
        <v>47</v>
      </c>
      <c r="H7" s="4">
        <v>0.5</v>
      </c>
      <c r="I7" s="5">
        <v>0</v>
      </c>
      <c r="J7" s="5" t="s">
        <v>14</v>
      </c>
    </row>
    <row r="8" spans="1:10" x14ac:dyDescent="0.25">
      <c r="A8" s="4" t="s">
        <v>15</v>
      </c>
      <c r="B8" s="4">
        <v>1.1000000000000001</v>
      </c>
      <c r="C8" s="4">
        <v>0.15</v>
      </c>
      <c r="D8" s="4">
        <v>11.5</v>
      </c>
      <c r="E8" s="4">
        <v>29</v>
      </c>
      <c r="F8" s="4">
        <v>51</v>
      </c>
      <c r="G8" s="4">
        <v>49</v>
      </c>
      <c r="H8" s="4">
        <v>0.2</v>
      </c>
      <c r="I8" s="5">
        <v>0</v>
      </c>
      <c r="J8" s="5" t="s">
        <v>14</v>
      </c>
    </row>
    <row r="9" spans="1:10" x14ac:dyDescent="0.25">
      <c r="A9" s="4" t="s">
        <v>16</v>
      </c>
      <c r="B9" s="4">
        <v>0.8</v>
      </c>
      <c r="C9" s="4">
        <v>0.04</v>
      </c>
      <c r="D9" s="4">
        <v>15</v>
      </c>
      <c r="E9" s="4">
        <v>28</v>
      </c>
      <c r="F9" s="4">
        <v>52</v>
      </c>
      <c r="G9" s="4">
        <v>48</v>
      </c>
      <c r="H9" s="4">
        <v>0.1</v>
      </c>
      <c r="I9" s="5">
        <v>0</v>
      </c>
      <c r="J9" s="5" t="s">
        <v>14</v>
      </c>
    </row>
    <row r="10" spans="1:10" x14ac:dyDescent="0.25">
      <c r="A10" s="1" t="s">
        <v>17</v>
      </c>
      <c r="B10" s="1">
        <v>0.6</v>
      </c>
      <c r="C10" s="1">
        <v>0.01</v>
      </c>
      <c r="D10" s="1">
        <v>22</v>
      </c>
      <c r="E10" s="1">
        <v>24</v>
      </c>
      <c r="F10" s="1">
        <v>50</v>
      </c>
      <c r="G10" s="1">
        <v>50</v>
      </c>
      <c r="H10" s="1">
        <v>0.05</v>
      </c>
      <c r="I10" s="3">
        <v>0</v>
      </c>
      <c r="J10" s="3" t="s">
        <v>12</v>
      </c>
    </row>
    <row r="11" spans="1:10" x14ac:dyDescent="0.25">
      <c r="A11" s="4" t="s">
        <v>18</v>
      </c>
      <c r="B11" s="4">
        <v>10.5</v>
      </c>
      <c r="C11" s="4">
        <v>1.03</v>
      </c>
      <c r="D11" s="4">
        <v>10.9</v>
      </c>
      <c r="E11" s="4">
        <v>30</v>
      </c>
      <c r="F11" s="4">
        <v>51</v>
      </c>
      <c r="G11" s="4">
        <v>49</v>
      </c>
      <c r="H11" s="4">
        <v>2.8</v>
      </c>
      <c r="I11" s="5">
        <v>1</v>
      </c>
      <c r="J11" s="5" t="s">
        <v>14</v>
      </c>
    </row>
    <row r="12" spans="1:10" x14ac:dyDescent="0.25">
      <c r="A12" s="4" t="s">
        <v>19</v>
      </c>
      <c r="B12" s="4">
        <v>6.2</v>
      </c>
      <c r="C12" s="4">
        <v>0.48</v>
      </c>
      <c r="D12" s="4">
        <v>12</v>
      </c>
      <c r="E12" s="4">
        <v>32</v>
      </c>
      <c r="F12" s="4">
        <v>52</v>
      </c>
      <c r="G12" s="4">
        <v>48</v>
      </c>
      <c r="H12" s="4">
        <v>1.3</v>
      </c>
      <c r="I12" s="5">
        <v>1</v>
      </c>
      <c r="J12" s="5" t="s">
        <v>14</v>
      </c>
    </row>
    <row r="13" spans="1:10" x14ac:dyDescent="0.25">
      <c r="A13" s="1" t="s">
        <v>20</v>
      </c>
      <c r="B13" s="1">
        <v>5.0999999999999996</v>
      </c>
      <c r="C13" s="1">
        <v>0.76</v>
      </c>
      <c r="D13" s="1">
        <v>16.3</v>
      </c>
      <c r="E13" s="1">
        <v>28</v>
      </c>
      <c r="F13" s="1">
        <v>51</v>
      </c>
      <c r="G13" s="1">
        <v>49</v>
      </c>
      <c r="H13" s="1">
        <v>1.2</v>
      </c>
      <c r="I13" s="3">
        <v>1</v>
      </c>
      <c r="J13" s="3" t="s">
        <v>12</v>
      </c>
    </row>
    <row r="14" spans="1:10" x14ac:dyDescent="0.25">
      <c r="A14" s="1" t="s">
        <v>21</v>
      </c>
      <c r="B14" s="1">
        <v>3.2</v>
      </c>
      <c r="C14" s="1">
        <v>0.45</v>
      </c>
      <c r="D14" s="1">
        <v>12.9</v>
      </c>
      <c r="E14" s="1">
        <v>31</v>
      </c>
      <c r="F14" s="1">
        <v>52</v>
      </c>
      <c r="G14" s="1">
        <v>48</v>
      </c>
      <c r="H14" s="1">
        <v>0.7</v>
      </c>
      <c r="I14" s="3">
        <v>1</v>
      </c>
      <c r="J14" s="3" t="s">
        <v>12</v>
      </c>
    </row>
    <row r="15" spans="1:10" x14ac:dyDescent="0.25">
      <c r="A15" s="4" t="s">
        <v>22</v>
      </c>
      <c r="B15" s="4">
        <v>2.2999999999999998</v>
      </c>
      <c r="C15" s="4">
        <v>0.33</v>
      </c>
      <c r="D15" s="4">
        <v>15.2</v>
      </c>
      <c r="E15" s="4">
        <v>31</v>
      </c>
      <c r="F15" s="4">
        <v>52</v>
      </c>
      <c r="G15" s="4">
        <v>48</v>
      </c>
      <c r="H15" s="4">
        <v>0.5</v>
      </c>
      <c r="I15" s="5">
        <v>1</v>
      </c>
      <c r="J15" s="5" t="s">
        <v>14</v>
      </c>
    </row>
    <row r="16" spans="1:10" x14ac:dyDescent="0.25">
      <c r="A16" s="4" t="s">
        <v>23</v>
      </c>
      <c r="B16" s="4">
        <v>2</v>
      </c>
      <c r="C16" s="4">
        <v>0.28000000000000003</v>
      </c>
      <c r="D16" s="4">
        <v>16.5</v>
      </c>
      <c r="E16" s="4">
        <v>29</v>
      </c>
      <c r="F16" s="4">
        <v>51</v>
      </c>
      <c r="G16" s="4">
        <v>49</v>
      </c>
      <c r="H16" s="4">
        <v>0.5</v>
      </c>
      <c r="I16" s="5">
        <v>1</v>
      </c>
      <c r="J16" s="5" t="s">
        <v>14</v>
      </c>
    </row>
    <row r="17" spans="1:10" x14ac:dyDescent="0.25">
      <c r="A17" s="4" t="s">
        <v>24</v>
      </c>
      <c r="B17" s="4">
        <v>1.3</v>
      </c>
      <c r="C17" s="4">
        <v>0.13</v>
      </c>
      <c r="D17" s="4">
        <v>18.2</v>
      </c>
      <c r="E17" s="4">
        <v>26</v>
      </c>
      <c r="F17" s="4">
        <v>52</v>
      </c>
      <c r="G17" s="4">
        <v>48</v>
      </c>
      <c r="H17" s="4">
        <v>0.3</v>
      </c>
      <c r="I17" s="5">
        <v>1</v>
      </c>
      <c r="J17" s="5" t="s">
        <v>14</v>
      </c>
    </row>
    <row r="18" spans="1:10" x14ac:dyDescent="0.25">
      <c r="A18" s="4" t="s">
        <v>25</v>
      </c>
      <c r="B18" s="4">
        <v>103.5</v>
      </c>
      <c r="C18" s="4">
        <v>7.18</v>
      </c>
      <c r="D18" s="4">
        <v>10.5</v>
      </c>
      <c r="E18" s="4">
        <v>32</v>
      </c>
      <c r="F18" s="4">
        <v>52</v>
      </c>
      <c r="G18" s="4">
        <v>48</v>
      </c>
      <c r="H18" s="4">
        <v>18</v>
      </c>
      <c r="I18" s="5">
        <v>2</v>
      </c>
      <c r="J18" s="5" t="s">
        <v>14</v>
      </c>
    </row>
    <row r="19" spans="1:10" x14ac:dyDescent="0.25">
      <c r="A19" s="4" t="s">
        <v>26</v>
      </c>
      <c r="B19" s="4">
        <v>22.4</v>
      </c>
      <c r="C19" s="4">
        <v>2.23</v>
      </c>
      <c r="D19" s="4">
        <v>13.8</v>
      </c>
      <c r="E19" s="4">
        <v>30</v>
      </c>
      <c r="F19" s="4">
        <v>52</v>
      </c>
      <c r="G19" s="4">
        <v>48</v>
      </c>
      <c r="H19" s="4">
        <v>4.2</v>
      </c>
      <c r="I19" s="5">
        <v>2</v>
      </c>
      <c r="J19" s="5" t="s">
        <v>14</v>
      </c>
    </row>
    <row r="20" spans="1:10" x14ac:dyDescent="0.25">
      <c r="A20" s="1" t="s">
        <v>27</v>
      </c>
      <c r="B20" s="1">
        <v>7.3</v>
      </c>
      <c r="C20" s="1">
        <v>0.57999999999999996</v>
      </c>
      <c r="D20" s="1">
        <v>9.1999999999999993</v>
      </c>
      <c r="E20" s="1">
        <v>33</v>
      </c>
      <c r="F20" s="1">
        <v>52</v>
      </c>
      <c r="G20" s="1">
        <v>48</v>
      </c>
      <c r="H20" s="1">
        <v>1.5</v>
      </c>
      <c r="I20" s="3">
        <v>2</v>
      </c>
      <c r="J20" s="3" t="s">
        <v>12</v>
      </c>
    </row>
    <row r="21" spans="1:10" x14ac:dyDescent="0.25">
      <c r="A21" s="4" t="s">
        <v>28</v>
      </c>
      <c r="B21" s="4">
        <v>3.8</v>
      </c>
      <c r="C21" s="4">
        <v>0.43</v>
      </c>
      <c r="D21" s="4">
        <v>10.7</v>
      </c>
      <c r="E21" s="4">
        <v>32</v>
      </c>
      <c r="F21" s="4">
        <v>53</v>
      </c>
      <c r="G21" s="4">
        <v>47</v>
      </c>
      <c r="H21" s="4">
        <v>0.8</v>
      </c>
      <c r="I21" s="5">
        <v>2</v>
      </c>
      <c r="J21" s="5" t="s">
        <v>14</v>
      </c>
    </row>
    <row r="22" spans="1:10" x14ac:dyDescent="0.25">
      <c r="A22" s="4" t="s">
        <v>29</v>
      </c>
      <c r="B22" s="4">
        <v>2.8</v>
      </c>
      <c r="C22" s="4">
        <v>0.47</v>
      </c>
      <c r="D22" s="4">
        <v>14.8</v>
      </c>
      <c r="E22" s="4">
        <v>28</v>
      </c>
      <c r="F22" s="4">
        <v>51</v>
      </c>
      <c r="G22" s="4">
        <v>49</v>
      </c>
      <c r="H22" s="4">
        <v>0.6</v>
      </c>
      <c r="I22" s="5">
        <v>2</v>
      </c>
      <c r="J22" s="5" t="s">
        <v>14</v>
      </c>
    </row>
    <row r="23" spans="1:10" x14ac:dyDescent="0.25">
      <c r="A23" s="4" t="s">
        <v>30</v>
      </c>
      <c r="B23" s="4">
        <v>1.8</v>
      </c>
      <c r="C23" s="4">
        <v>0.25</v>
      </c>
      <c r="D23" s="4">
        <v>10</v>
      </c>
      <c r="E23" s="4">
        <v>31</v>
      </c>
      <c r="F23" s="4">
        <v>52</v>
      </c>
      <c r="G23" s="4">
        <v>48</v>
      </c>
      <c r="H23" s="4">
        <v>0.4</v>
      </c>
      <c r="I23" s="5">
        <v>2</v>
      </c>
      <c r="J23" s="5" t="s">
        <v>14</v>
      </c>
    </row>
    <row r="24" spans="1:10" x14ac:dyDescent="0.25">
      <c r="A24" s="4" t="s">
        <v>31</v>
      </c>
      <c r="B24" s="4">
        <v>1.7</v>
      </c>
      <c r="C24" s="4">
        <v>0.2</v>
      </c>
      <c r="D24" s="4">
        <v>17.5</v>
      </c>
      <c r="E24" s="4">
        <v>28</v>
      </c>
      <c r="F24" s="4">
        <v>51</v>
      </c>
      <c r="G24" s="4">
        <v>49</v>
      </c>
      <c r="H24" s="4">
        <v>0.4</v>
      </c>
      <c r="I24" s="5">
        <v>2</v>
      </c>
      <c r="J24" s="5" t="s">
        <v>14</v>
      </c>
    </row>
    <row r="25" spans="1:10" x14ac:dyDescent="0.25">
      <c r="A25" s="4" t="s">
        <v>32</v>
      </c>
      <c r="B25" s="4">
        <v>1.2</v>
      </c>
      <c r="C25" s="4">
        <v>0.08</v>
      </c>
      <c r="D25" s="4">
        <v>14</v>
      </c>
      <c r="E25" s="4">
        <v>27</v>
      </c>
      <c r="F25" s="4">
        <v>50</v>
      </c>
      <c r="G25" s="4">
        <v>50</v>
      </c>
      <c r="H25" s="4">
        <v>0.2</v>
      </c>
      <c r="I25" s="5">
        <v>2</v>
      </c>
      <c r="J25" s="5" t="s">
        <v>14</v>
      </c>
    </row>
    <row r="26" spans="1:10" x14ac:dyDescent="0.25">
      <c r="A26" s="1" t="s">
        <v>33</v>
      </c>
      <c r="B26" s="1">
        <v>0.9</v>
      </c>
      <c r="C26" s="1">
        <v>0.08</v>
      </c>
      <c r="D26" s="1">
        <v>12.2</v>
      </c>
      <c r="E26" s="1">
        <v>29</v>
      </c>
      <c r="F26" s="1">
        <v>51</v>
      </c>
      <c r="G26" s="1">
        <v>49</v>
      </c>
      <c r="H26" s="1">
        <v>0.1</v>
      </c>
      <c r="I26" s="3">
        <v>2</v>
      </c>
      <c r="J26" s="3" t="s">
        <v>12</v>
      </c>
    </row>
    <row r="27" spans="1:10" x14ac:dyDescent="0.25">
      <c r="A27" s="1" t="s">
        <v>34</v>
      </c>
      <c r="B27" s="1">
        <v>0.7</v>
      </c>
      <c r="C27" s="1">
        <v>0.01</v>
      </c>
      <c r="D27" s="1">
        <v>20</v>
      </c>
      <c r="E27" s="1">
        <v>25</v>
      </c>
      <c r="F27" s="1">
        <v>51</v>
      </c>
      <c r="G27" s="1">
        <v>49</v>
      </c>
      <c r="H27" s="1">
        <v>0.05</v>
      </c>
      <c r="I27" s="3">
        <v>2</v>
      </c>
      <c r="J27" s="3" t="s">
        <v>12</v>
      </c>
    </row>
    <row r="28" spans="1:10" x14ac:dyDescent="0.25">
      <c r="A28" s="4" t="s">
        <v>35</v>
      </c>
      <c r="B28" s="4">
        <v>44.1</v>
      </c>
      <c r="C28" s="4">
        <v>2.57</v>
      </c>
      <c r="D28" s="4">
        <v>11.2</v>
      </c>
      <c r="E28" s="4">
        <v>31</v>
      </c>
      <c r="F28" s="4">
        <v>53</v>
      </c>
      <c r="G28" s="4">
        <v>47</v>
      </c>
      <c r="H28" s="4">
        <v>7.5</v>
      </c>
      <c r="I28" s="5">
        <v>3</v>
      </c>
      <c r="J28" s="5" t="s">
        <v>14</v>
      </c>
    </row>
    <row r="29" spans="1:10" x14ac:dyDescent="0.25">
      <c r="A29" s="4" t="s">
        <v>36</v>
      </c>
      <c r="B29" s="4">
        <v>16.8</v>
      </c>
      <c r="C29" s="4">
        <v>1.23</v>
      </c>
      <c r="D29" s="4">
        <v>12.4</v>
      </c>
      <c r="E29" s="4">
        <v>29</v>
      </c>
      <c r="F29" s="4">
        <v>51</v>
      </c>
      <c r="G29" s="4">
        <v>49</v>
      </c>
      <c r="H29" s="4">
        <v>3.1</v>
      </c>
      <c r="I29" s="5">
        <v>3</v>
      </c>
      <c r="J29" s="5" t="s">
        <v>14</v>
      </c>
    </row>
    <row r="30" spans="1:10" x14ac:dyDescent="0.25">
      <c r="A30" s="1" t="s">
        <v>37</v>
      </c>
      <c r="B30" s="1">
        <v>4.8</v>
      </c>
      <c r="C30" s="1">
        <v>0.53</v>
      </c>
      <c r="D30" s="1">
        <v>13.4</v>
      </c>
      <c r="E30" s="1">
        <v>31</v>
      </c>
      <c r="F30" s="1">
        <v>52</v>
      </c>
      <c r="G30" s="1">
        <v>48</v>
      </c>
      <c r="H30" s="1">
        <v>1.1000000000000001</v>
      </c>
      <c r="I30" s="3">
        <v>3</v>
      </c>
      <c r="J30" s="3" t="s">
        <v>12</v>
      </c>
    </row>
    <row r="31" spans="1:10" x14ac:dyDescent="0.25">
      <c r="A31" s="4" t="s">
        <v>38</v>
      </c>
      <c r="B31" s="4">
        <v>4</v>
      </c>
      <c r="C31" s="4">
        <v>0.52</v>
      </c>
      <c r="D31" s="4">
        <v>11.6</v>
      </c>
      <c r="E31" s="4">
        <v>29</v>
      </c>
      <c r="F31" s="4">
        <v>51</v>
      </c>
      <c r="G31" s="4">
        <v>49</v>
      </c>
      <c r="H31" s="4">
        <v>0.9</v>
      </c>
      <c r="I31" s="5">
        <v>3</v>
      </c>
      <c r="J31" s="5" t="s">
        <v>14</v>
      </c>
    </row>
    <row r="32" spans="1:10" x14ac:dyDescent="0.25">
      <c r="A32" s="4" t="s">
        <v>39</v>
      </c>
      <c r="B32" s="4">
        <v>3</v>
      </c>
      <c r="C32" s="4">
        <v>0.49</v>
      </c>
      <c r="D32" s="4">
        <v>13.5</v>
      </c>
      <c r="E32" s="4">
        <v>29</v>
      </c>
      <c r="F32" s="4">
        <v>51</v>
      </c>
      <c r="G32" s="4">
        <v>49</v>
      </c>
      <c r="H32" s="4">
        <v>0.7</v>
      </c>
      <c r="I32" s="5">
        <v>3</v>
      </c>
      <c r="J32" s="5" t="s">
        <v>14</v>
      </c>
    </row>
    <row r="33" spans="1:15" x14ac:dyDescent="0.25">
      <c r="A33" s="4" t="s">
        <v>40</v>
      </c>
      <c r="B33" s="4">
        <v>2.5</v>
      </c>
      <c r="C33" s="4">
        <v>0.35</v>
      </c>
      <c r="D33" s="4">
        <v>14.1</v>
      </c>
      <c r="E33" s="4">
        <v>30</v>
      </c>
      <c r="F33" s="4">
        <v>52</v>
      </c>
      <c r="G33" s="4">
        <v>48</v>
      </c>
      <c r="H33" s="4">
        <v>0.6</v>
      </c>
      <c r="I33" s="5">
        <v>3</v>
      </c>
      <c r="J33" s="5" t="s">
        <v>14</v>
      </c>
    </row>
    <row r="34" spans="1:15" x14ac:dyDescent="0.25">
      <c r="A34" s="1" t="s">
        <v>41</v>
      </c>
      <c r="B34" s="1">
        <v>1.5</v>
      </c>
      <c r="C34" s="1">
        <v>0.22</v>
      </c>
      <c r="D34" s="1">
        <v>15.7</v>
      </c>
      <c r="E34" s="1">
        <v>27</v>
      </c>
      <c r="F34" s="1">
        <v>51</v>
      </c>
      <c r="G34" s="1">
        <v>49</v>
      </c>
      <c r="H34" s="1">
        <v>0.3</v>
      </c>
      <c r="I34" s="3">
        <v>3</v>
      </c>
      <c r="J34" s="3" t="s">
        <v>12</v>
      </c>
    </row>
    <row r="35" spans="1:15" x14ac:dyDescent="0.25">
      <c r="A35" s="1" t="s">
        <v>42</v>
      </c>
      <c r="B35" s="1">
        <v>1</v>
      </c>
      <c r="C35" s="1">
        <v>0.05</v>
      </c>
      <c r="D35" s="1">
        <v>13.6</v>
      </c>
      <c r="E35" s="1">
        <v>26</v>
      </c>
      <c r="F35" s="1">
        <v>51</v>
      </c>
      <c r="G35" s="1">
        <v>49</v>
      </c>
      <c r="H35" s="1">
        <v>0.1</v>
      </c>
      <c r="I35" s="3">
        <v>3</v>
      </c>
      <c r="J35" s="3" t="s">
        <v>12</v>
      </c>
    </row>
    <row r="37" spans="1:15" ht="15" customHeight="1" x14ac:dyDescent="0.25">
      <c r="A37" s="20" t="s">
        <v>43</v>
      </c>
      <c r="B37" s="20"/>
      <c r="C37" s="20"/>
      <c r="D37" s="20"/>
      <c r="E37" s="20"/>
      <c r="F37" s="20"/>
      <c r="G37" s="20"/>
      <c r="H37" s="20"/>
      <c r="I37" s="20"/>
      <c r="J37" s="20"/>
      <c r="L37" s="16" t="s">
        <v>44</v>
      </c>
      <c r="M37" s="16"/>
      <c r="N37" s="16"/>
      <c r="O37" s="16"/>
    </row>
    <row r="38" spans="1:1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L38" s="16"/>
      <c r="M38" s="16"/>
      <c r="N38" s="16"/>
      <c r="O38" s="16"/>
    </row>
    <row r="39" spans="1:15" ht="15" customHeight="1" x14ac:dyDescent="0.25">
      <c r="A39" s="17" t="s">
        <v>45</v>
      </c>
      <c r="B39" s="17" t="s">
        <v>2</v>
      </c>
      <c r="C39" s="17" t="s">
        <v>3</v>
      </c>
      <c r="D39" s="17" t="s">
        <v>4</v>
      </c>
      <c r="E39" s="17" t="s">
        <v>5</v>
      </c>
      <c r="F39" s="17" t="s">
        <v>6</v>
      </c>
      <c r="G39" s="17" t="s">
        <v>7</v>
      </c>
      <c r="H39" s="17" t="s">
        <v>8</v>
      </c>
      <c r="I39" s="13" t="s">
        <v>46</v>
      </c>
      <c r="J39" s="13"/>
      <c r="L39" s="14" t="s">
        <v>47</v>
      </c>
      <c r="M39" s="14"/>
      <c r="N39" s="14"/>
      <c r="O39" s="14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6" t="s">
        <v>9</v>
      </c>
      <c r="J40" s="6" t="s">
        <v>10</v>
      </c>
      <c r="L40" s="14"/>
      <c r="M40" s="14"/>
      <c r="N40" s="14"/>
      <c r="O40" s="14"/>
    </row>
    <row r="41" spans="1:15" ht="27.75" customHeight="1" x14ac:dyDescent="0.25">
      <c r="A41" s="6" t="s">
        <v>48</v>
      </c>
      <c r="B41" s="7">
        <f t="shared" ref="B41:J41" si="0">AVERAGE(B6:B35)</f>
        <v>8.75</v>
      </c>
      <c r="C41" s="7">
        <f t="shared" si="0"/>
        <v>0.73099999999999998</v>
      </c>
      <c r="D41" s="7">
        <f t="shared" si="0"/>
        <v>13.833333333333332</v>
      </c>
      <c r="E41" s="7">
        <f t="shared" si="0"/>
        <v>29.233333333333334</v>
      </c>
      <c r="F41" s="7">
        <f t="shared" si="0"/>
        <v>51.5</v>
      </c>
      <c r="G41" s="7">
        <f t="shared" si="0"/>
        <v>48.5</v>
      </c>
      <c r="H41" s="7">
        <f t="shared" si="0"/>
        <v>1.6500000000000001</v>
      </c>
      <c r="I41" s="7">
        <f t="shared" si="0"/>
        <v>1.7</v>
      </c>
      <c r="J41" s="7" t="e">
        <f t="shared" si="0"/>
        <v>#DIV/0!</v>
      </c>
      <c r="L41" s="6" t="s">
        <v>48</v>
      </c>
      <c r="M41" s="62" t="s">
        <v>49</v>
      </c>
      <c r="N41" s="63"/>
      <c r="O41" s="63"/>
    </row>
    <row r="42" spans="1:15" ht="27" customHeight="1" x14ac:dyDescent="0.25">
      <c r="A42" s="6" t="s">
        <v>50</v>
      </c>
      <c r="B42" s="7">
        <f>MEDIAN(B6:B35)</f>
        <v>2.65</v>
      </c>
      <c r="C42" s="7">
        <f t="shared" ref="C42:J42" si="1">MEDIAN(C6:C35)</f>
        <v>0.39</v>
      </c>
      <c r="D42" s="7">
        <f t="shared" si="1"/>
        <v>13.45</v>
      </c>
      <c r="E42" s="7">
        <f t="shared" si="1"/>
        <v>29</v>
      </c>
      <c r="F42" s="7">
        <f t="shared" si="1"/>
        <v>51</v>
      </c>
      <c r="G42" s="7">
        <f t="shared" si="1"/>
        <v>49</v>
      </c>
      <c r="H42" s="7">
        <f t="shared" si="1"/>
        <v>0.6</v>
      </c>
      <c r="I42" s="7">
        <f t="shared" si="1"/>
        <v>2</v>
      </c>
      <c r="J42" s="7" t="e">
        <f t="shared" si="1"/>
        <v>#NUM!</v>
      </c>
      <c r="L42" s="6" t="s">
        <v>50</v>
      </c>
      <c r="M42" s="62" t="s">
        <v>51</v>
      </c>
      <c r="N42" s="63"/>
      <c r="O42" s="63"/>
    </row>
    <row r="43" spans="1:15" ht="27.75" customHeight="1" x14ac:dyDescent="0.25">
      <c r="A43" s="6" t="s">
        <v>52</v>
      </c>
      <c r="B43" s="7" t="e">
        <f>_xlfn.MODE.SNGL(B6:B35)</f>
        <v>#N/A</v>
      </c>
      <c r="C43" s="7">
        <f t="shared" ref="C43:J43" si="2">_xlfn.MODE.SNGL(C6:C35)</f>
        <v>0.01</v>
      </c>
      <c r="D43" s="7" t="e">
        <f t="shared" si="2"/>
        <v>#N/A</v>
      </c>
      <c r="E43" s="7">
        <f t="shared" si="2"/>
        <v>29</v>
      </c>
      <c r="F43" s="7">
        <f t="shared" si="2"/>
        <v>51</v>
      </c>
      <c r="G43" s="7">
        <f t="shared" si="2"/>
        <v>49</v>
      </c>
      <c r="H43" s="7">
        <f t="shared" si="2"/>
        <v>0.5</v>
      </c>
      <c r="I43" s="7">
        <f t="shared" si="2"/>
        <v>2</v>
      </c>
      <c r="J43" s="7" t="e">
        <f t="shared" si="2"/>
        <v>#N/A</v>
      </c>
      <c r="L43" s="6" t="s">
        <v>52</v>
      </c>
      <c r="M43" s="62" t="s">
        <v>53</v>
      </c>
      <c r="N43" s="62"/>
      <c r="O43" s="62"/>
    </row>
    <row r="44" spans="1:15" ht="30" x14ac:dyDescent="0.25">
      <c r="A44" s="8" t="s">
        <v>54</v>
      </c>
      <c r="B44" s="7">
        <f>COUNTIF(B6:B35, _xlfn.MODE.SNGL(B6:B35))</f>
        <v>0</v>
      </c>
      <c r="C44" s="7">
        <f t="shared" ref="C44:J44" si="3">COUNTIF(C6:C35, _xlfn.MODE.SNGL(C6:C35))</f>
        <v>2</v>
      </c>
      <c r="D44" s="7">
        <f t="shared" si="3"/>
        <v>0</v>
      </c>
      <c r="E44" s="7">
        <f t="shared" si="3"/>
        <v>6</v>
      </c>
      <c r="F44" s="7">
        <f t="shared" si="3"/>
        <v>14</v>
      </c>
      <c r="G44" s="7">
        <f t="shared" si="3"/>
        <v>14</v>
      </c>
      <c r="H44" s="7">
        <f t="shared" si="3"/>
        <v>3</v>
      </c>
      <c r="I44" s="7">
        <f t="shared" si="3"/>
        <v>10</v>
      </c>
      <c r="J44" s="7">
        <f t="shared" si="3"/>
        <v>0</v>
      </c>
      <c r="L44" s="8" t="s">
        <v>54</v>
      </c>
      <c r="M44" s="62" t="s">
        <v>55</v>
      </c>
      <c r="N44" s="62"/>
      <c r="O44" s="62"/>
    </row>
    <row r="45" spans="1:15" ht="30" x14ac:dyDescent="0.25">
      <c r="A45" s="8" t="s">
        <v>56</v>
      </c>
      <c r="B45" s="7">
        <f>STDEVA(B6:B35)</f>
        <v>19.914433337969069</v>
      </c>
      <c r="C45" s="7">
        <f t="shared" ref="C45:J45" si="4">STDEVA(C6:C35)</f>
        <v>1.3528318956659156</v>
      </c>
      <c r="D45" s="7">
        <f t="shared" si="4"/>
        <v>2.9450523481482338</v>
      </c>
      <c r="E45" s="7">
        <f t="shared" si="4"/>
        <v>2.2388934048232216</v>
      </c>
      <c r="F45" s="7">
        <f t="shared" si="4"/>
        <v>0.77681933283233173</v>
      </c>
      <c r="G45" s="7">
        <f t="shared" si="4"/>
        <v>0.77681933283233173</v>
      </c>
      <c r="H45" s="7">
        <f t="shared" si="4"/>
        <v>3.4511867024506824</v>
      </c>
      <c r="I45" s="7">
        <f>STDEVA(I6:I35)</f>
        <v>1.0553639672872464</v>
      </c>
      <c r="J45" s="7">
        <f t="shared" si="4"/>
        <v>0</v>
      </c>
      <c r="L45" s="8" t="s">
        <v>56</v>
      </c>
      <c r="M45" s="62" t="s">
        <v>57</v>
      </c>
      <c r="N45" s="62"/>
      <c r="O45" s="62"/>
    </row>
    <row r="48" spans="1:15" x14ac:dyDescent="0.25">
      <c r="A48" s="15" t="s">
        <v>58</v>
      </c>
      <c r="B48" s="15"/>
      <c r="C48" s="15"/>
      <c r="D48" s="15"/>
      <c r="E48" s="15"/>
      <c r="F48" s="15"/>
      <c r="G48" s="15"/>
      <c r="H48" s="15"/>
      <c r="J48" s="16" t="s">
        <v>59</v>
      </c>
      <c r="K48" s="16"/>
      <c r="L48" s="16"/>
      <c r="M48" s="16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J49" s="16"/>
      <c r="K49" s="16"/>
      <c r="L49" s="16"/>
      <c r="M49" s="16"/>
    </row>
    <row r="50" spans="1:13" x14ac:dyDescent="0.25">
      <c r="A50" s="13" t="s">
        <v>45</v>
      </c>
      <c r="B50" s="13" t="s">
        <v>2</v>
      </c>
      <c r="C50" s="13" t="s">
        <v>3</v>
      </c>
      <c r="D50" s="13" t="s">
        <v>4</v>
      </c>
      <c r="E50" s="13" t="s">
        <v>5</v>
      </c>
      <c r="F50" s="13" t="s">
        <v>6</v>
      </c>
      <c r="G50" s="13" t="s">
        <v>7</v>
      </c>
      <c r="H50" s="13" t="s">
        <v>8</v>
      </c>
      <c r="J50" s="14" t="s">
        <v>47</v>
      </c>
      <c r="K50" s="14"/>
      <c r="L50" s="14"/>
      <c r="M50" s="14"/>
    </row>
    <row r="51" spans="1:13" x14ac:dyDescent="0.25">
      <c r="A51" s="13"/>
      <c r="B51" s="13"/>
      <c r="C51" s="13"/>
      <c r="D51" s="13"/>
      <c r="E51" s="13"/>
      <c r="F51" s="13"/>
      <c r="G51" s="13"/>
      <c r="H51" s="13"/>
      <c r="J51" s="14"/>
      <c r="K51" s="14"/>
      <c r="L51" s="14"/>
      <c r="M51" s="14"/>
    </row>
    <row r="52" spans="1:13" x14ac:dyDescent="0.25">
      <c r="A52" s="6" t="s">
        <v>60</v>
      </c>
      <c r="B52" s="1">
        <f>MIN(B6:B35)</f>
        <v>0.6</v>
      </c>
      <c r="C52" s="1">
        <f t="shared" ref="C52:H52" si="5">MIN(C6:C35)</f>
        <v>0.01</v>
      </c>
      <c r="D52" s="1">
        <f t="shared" si="5"/>
        <v>9.1999999999999993</v>
      </c>
      <c r="E52" s="1">
        <f t="shared" si="5"/>
        <v>24</v>
      </c>
      <c r="F52" s="1">
        <f t="shared" si="5"/>
        <v>50</v>
      </c>
      <c r="G52" s="1">
        <f t="shared" si="5"/>
        <v>47</v>
      </c>
      <c r="H52" s="1">
        <f t="shared" si="5"/>
        <v>0.05</v>
      </c>
      <c r="J52" s="6" t="s">
        <v>60</v>
      </c>
      <c r="K52" s="62" t="s">
        <v>61</v>
      </c>
      <c r="L52" s="62"/>
      <c r="M52" s="62"/>
    </row>
    <row r="53" spans="1:13" x14ac:dyDescent="0.25">
      <c r="A53" s="6" t="s">
        <v>62</v>
      </c>
      <c r="B53" s="1">
        <f>_xlfn.QUARTILE.INC(B6:B35,1)</f>
        <v>1.35</v>
      </c>
      <c r="C53" s="1">
        <f t="shared" ref="C53:H53" si="6">_xlfn.QUARTILE.INC(C6:C35,1)</f>
        <v>0.16250000000000001</v>
      </c>
      <c r="D53" s="1">
        <f t="shared" si="6"/>
        <v>11.7</v>
      </c>
      <c r="E53" s="1">
        <f t="shared" si="6"/>
        <v>28</v>
      </c>
      <c r="F53" s="1">
        <f t="shared" si="6"/>
        <v>51</v>
      </c>
      <c r="G53" s="1">
        <f t="shared" si="6"/>
        <v>48</v>
      </c>
      <c r="H53" s="1">
        <f t="shared" si="6"/>
        <v>0.3</v>
      </c>
      <c r="J53" s="6" t="s">
        <v>62</v>
      </c>
      <c r="K53" s="62" t="s">
        <v>63</v>
      </c>
      <c r="L53" s="62"/>
      <c r="M53" s="62"/>
    </row>
    <row r="54" spans="1:13" x14ac:dyDescent="0.25">
      <c r="A54" s="6" t="s">
        <v>64</v>
      </c>
      <c r="B54" s="1">
        <f>_xlfn.QUARTILE.INC(B6:B35,2)</f>
        <v>2.65</v>
      </c>
      <c r="C54" s="1">
        <f t="shared" ref="C54:H54" si="7">_xlfn.QUARTILE.INC(C6:C35,2)</f>
        <v>0.39</v>
      </c>
      <c r="D54" s="1">
        <f t="shared" si="7"/>
        <v>13.45</v>
      </c>
      <c r="E54" s="1">
        <f t="shared" si="7"/>
        <v>29</v>
      </c>
      <c r="F54" s="1">
        <f t="shared" si="7"/>
        <v>51</v>
      </c>
      <c r="G54" s="1">
        <f t="shared" si="7"/>
        <v>49</v>
      </c>
      <c r="H54" s="1">
        <f t="shared" si="7"/>
        <v>0.6</v>
      </c>
      <c r="J54" s="6" t="s">
        <v>64</v>
      </c>
      <c r="K54" s="62" t="s">
        <v>65</v>
      </c>
      <c r="L54" s="62"/>
      <c r="M54" s="62"/>
    </row>
    <row r="55" spans="1:13" x14ac:dyDescent="0.25">
      <c r="A55" s="6" t="s">
        <v>66</v>
      </c>
      <c r="B55" s="1">
        <f>_xlfn.QUARTILE.INC(B6:B35,3)</f>
        <v>5.0249999999999995</v>
      </c>
      <c r="C55" s="1">
        <f t="shared" ref="C55:H55" si="8">_xlfn.QUARTILE.INC(C6:C35,3)</f>
        <v>0.52750000000000008</v>
      </c>
      <c r="D55" s="1">
        <f t="shared" si="8"/>
        <v>15.149999999999999</v>
      </c>
      <c r="E55" s="1">
        <f t="shared" si="8"/>
        <v>31</v>
      </c>
      <c r="F55" s="1">
        <f t="shared" si="8"/>
        <v>52</v>
      </c>
      <c r="G55" s="1">
        <f t="shared" si="8"/>
        <v>49</v>
      </c>
      <c r="H55" s="1">
        <f t="shared" si="8"/>
        <v>1.175</v>
      </c>
      <c r="J55" s="6" t="s">
        <v>66</v>
      </c>
      <c r="K55" s="62" t="s">
        <v>67</v>
      </c>
      <c r="L55" s="62"/>
      <c r="M55" s="62"/>
    </row>
    <row r="56" spans="1:13" x14ac:dyDescent="0.25">
      <c r="A56" s="6" t="s">
        <v>68</v>
      </c>
      <c r="B56" s="1">
        <f>MAX(B6:B35)</f>
        <v>103.5</v>
      </c>
      <c r="C56" s="1">
        <f t="shared" ref="C56:H56" si="9">MAX(C6:C35)</f>
        <v>7.18</v>
      </c>
      <c r="D56" s="1">
        <f t="shared" si="9"/>
        <v>22</v>
      </c>
      <c r="E56" s="1">
        <f t="shared" si="9"/>
        <v>33</v>
      </c>
      <c r="F56" s="1">
        <f t="shared" si="9"/>
        <v>53</v>
      </c>
      <c r="G56" s="1">
        <f t="shared" si="9"/>
        <v>50</v>
      </c>
      <c r="H56" s="1">
        <f t="shared" si="9"/>
        <v>18</v>
      </c>
      <c r="J56" s="6" t="s">
        <v>68</v>
      </c>
      <c r="K56" s="62" t="s">
        <v>69</v>
      </c>
      <c r="L56" s="62"/>
      <c r="M56" s="62"/>
    </row>
    <row r="57" spans="1:13" x14ac:dyDescent="0.25">
      <c r="A57" s="6" t="s">
        <v>70</v>
      </c>
      <c r="B57" s="1">
        <f>B55-B53</f>
        <v>3.6749999999999994</v>
      </c>
      <c r="C57" s="1">
        <f t="shared" ref="C57:H57" si="10">C55-C53</f>
        <v>0.3650000000000001</v>
      </c>
      <c r="D57" s="1">
        <f t="shared" si="10"/>
        <v>3.4499999999999993</v>
      </c>
      <c r="E57" s="1">
        <f t="shared" si="10"/>
        <v>3</v>
      </c>
      <c r="F57" s="1">
        <f t="shared" si="10"/>
        <v>1</v>
      </c>
      <c r="G57" s="1">
        <f t="shared" si="10"/>
        <v>1</v>
      </c>
      <c r="H57" s="1">
        <f t="shared" si="10"/>
        <v>0.875</v>
      </c>
      <c r="J57" s="6" t="s">
        <v>70</v>
      </c>
      <c r="K57" s="9" t="s">
        <v>71</v>
      </c>
      <c r="L57" s="62" t="s">
        <v>72</v>
      </c>
      <c r="M57" s="62"/>
    </row>
    <row r="58" spans="1:13" ht="30" x14ac:dyDescent="0.25">
      <c r="A58" s="8" t="s">
        <v>73</v>
      </c>
      <c r="B58" s="1">
        <f>B53-(1.5*B57)</f>
        <v>-4.1624999999999996</v>
      </c>
      <c r="C58" s="1">
        <f t="shared" ref="C58:H58" si="11">C53-(1.5*C57)</f>
        <v>-0.38500000000000012</v>
      </c>
      <c r="D58" s="1">
        <f t="shared" si="11"/>
        <v>6.5250000000000004</v>
      </c>
      <c r="E58" s="1">
        <f t="shared" si="11"/>
        <v>23.5</v>
      </c>
      <c r="F58" s="1">
        <f t="shared" si="11"/>
        <v>49.5</v>
      </c>
      <c r="G58" s="1">
        <f t="shared" si="11"/>
        <v>46.5</v>
      </c>
      <c r="H58" s="1">
        <f t="shared" si="11"/>
        <v>-1.0125</v>
      </c>
      <c r="J58" s="8" t="s">
        <v>73</v>
      </c>
      <c r="K58" s="9" t="s">
        <v>74</v>
      </c>
      <c r="L58" s="62" t="s">
        <v>75</v>
      </c>
      <c r="M58" s="62"/>
    </row>
    <row r="59" spans="1:13" ht="30" x14ac:dyDescent="0.25">
      <c r="A59" s="8" t="s">
        <v>76</v>
      </c>
      <c r="B59" s="1">
        <f>B55+(1.5*B57)</f>
        <v>10.537499999999998</v>
      </c>
      <c r="C59" s="1">
        <f t="shared" ref="C59:H59" si="12">C55+(1.5*C57)</f>
        <v>1.0750000000000002</v>
      </c>
      <c r="D59" s="1">
        <f t="shared" si="12"/>
        <v>20.324999999999996</v>
      </c>
      <c r="E59" s="1">
        <f t="shared" si="12"/>
        <v>35.5</v>
      </c>
      <c r="F59" s="1">
        <f t="shared" si="12"/>
        <v>53.5</v>
      </c>
      <c r="G59" s="1">
        <f t="shared" si="12"/>
        <v>50.5</v>
      </c>
      <c r="H59" s="1">
        <f t="shared" si="12"/>
        <v>2.4874999999999998</v>
      </c>
      <c r="J59" s="8" t="s">
        <v>76</v>
      </c>
      <c r="K59" s="9" t="s">
        <v>77</v>
      </c>
      <c r="L59" s="62" t="s">
        <v>78</v>
      </c>
      <c r="M59" s="62"/>
    </row>
    <row r="60" spans="1:13" x14ac:dyDescent="0.25">
      <c r="A60" s="6" t="s">
        <v>79</v>
      </c>
      <c r="B60" s="10" t="s">
        <v>2</v>
      </c>
      <c r="C60" s="10" t="s">
        <v>3</v>
      </c>
      <c r="D60" s="10" t="s">
        <v>4</v>
      </c>
      <c r="E60" s="10" t="s">
        <v>5</v>
      </c>
      <c r="F60" s="10" t="s">
        <v>6</v>
      </c>
      <c r="G60" s="10" t="s">
        <v>7</v>
      </c>
      <c r="H60" s="10" t="s">
        <v>8</v>
      </c>
    </row>
    <row r="63" spans="1:13" x14ac:dyDescent="0.25">
      <c r="A63" s="15" t="s">
        <v>104</v>
      </c>
      <c r="B63" s="15"/>
      <c r="C63" s="15"/>
      <c r="D63" s="15"/>
      <c r="E63" s="15"/>
      <c r="F63" s="15"/>
      <c r="G63" s="15"/>
      <c r="I63" s="45" t="str">
        <f>A45</f>
        <v>Desviación estándar</v>
      </c>
      <c r="J63" s="46"/>
      <c r="K63" s="52" t="s">
        <v>48</v>
      </c>
    </row>
    <row r="64" spans="1:13" x14ac:dyDescent="0.25">
      <c r="A64" s="15"/>
      <c r="B64" s="15"/>
      <c r="C64" s="15"/>
      <c r="D64" s="15"/>
      <c r="E64" s="15"/>
      <c r="F64" s="15"/>
      <c r="G64" s="15"/>
      <c r="I64" s="44" t="str">
        <f>B65</f>
        <v>GDP</v>
      </c>
      <c r="J64" s="1">
        <f>B45</f>
        <v>19.914433337969069</v>
      </c>
      <c r="K64" s="1">
        <f>$B$41</f>
        <v>8.75</v>
      </c>
    </row>
    <row r="65" spans="1:17" x14ac:dyDescent="0.25">
      <c r="A65" s="33" t="s">
        <v>1</v>
      </c>
      <c r="B65" s="33" t="s">
        <v>2</v>
      </c>
      <c r="C65" s="33" t="s">
        <v>3</v>
      </c>
      <c r="D65" s="34" t="s">
        <v>88</v>
      </c>
      <c r="E65" s="35" t="s">
        <v>89</v>
      </c>
      <c r="F65" s="47" t="s">
        <v>91</v>
      </c>
      <c r="G65" s="47" t="s">
        <v>92</v>
      </c>
      <c r="I65" s="44" t="str">
        <f>C65</f>
        <v>Population</v>
      </c>
      <c r="J65" s="1">
        <f>C45</f>
        <v>1.3528318956659156</v>
      </c>
      <c r="K65" s="1">
        <f>$C$41</f>
        <v>0.73099999999999998</v>
      </c>
    </row>
    <row r="66" spans="1:17" x14ac:dyDescent="0.25">
      <c r="A66" s="29" t="s">
        <v>11</v>
      </c>
      <c r="B66" s="31">
        <v>3.5</v>
      </c>
      <c r="C66" s="31">
        <v>0.5</v>
      </c>
      <c r="D66" s="1">
        <f>B66-$K$64</f>
        <v>-5.25</v>
      </c>
      <c r="E66" s="1">
        <f>C66-$K$65</f>
        <v>-0.23099999999999998</v>
      </c>
      <c r="F66" s="1">
        <f>D66/$J$64</f>
        <v>-0.2636278879193763</v>
      </c>
      <c r="G66" s="1">
        <f>E66/$J$65</f>
        <v>-0.17075292262110139</v>
      </c>
    </row>
    <row r="67" spans="1:17" x14ac:dyDescent="0.25">
      <c r="A67" s="29" t="s">
        <v>13</v>
      </c>
      <c r="B67" s="31">
        <v>2.1</v>
      </c>
      <c r="C67" s="31">
        <v>0.3</v>
      </c>
      <c r="D67" s="1">
        <f t="shared" ref="D67:D95" si="13">B67-$K$64</f>
        <v>-6.65</v>
      </c>
      <c r="E67" s="1">
        <f t="shared" ref="E67:E95" si="14">C67-$K$65</f>
        <v>-0.43099999999999999</v>
      </c>
      <c r="F67" s="1">
        <f>D67/$J$64</f>
        <v>-0.33392865803120997</v>
      </c>
      <c r="G67" s="1">
        <f>E67/$J$65</f>
        <v>-0.31859095086447925</v>
      </c>
      <c r="I67" s="22" t="s">
        <v>90</v>
      </c>
      <c r="J67" s="36"/>
      <c r="K67" s="36"/>
      <c r="M67" s="45" t="s">
        <v>99</v>
      </c>
      <c r="N67" s="57"/>
      <c r="O67" s="57"/>
      <c r="P67" s="57"/>
      <c r="Q67" s="46"/>
    </row>
    <row r="68" spans="1:17" x14ac:dyDescent="0.25">
      <c r="A68" s="29" t="s">
        <v>15</v>
      </c>
      <c r="B68" s="31">
        <v>1.1000000000000001</v>
      </c>
      <c r="C68" s="31">
        <v>0.15</v>
      </c>
      <c r="D68" s="1">
        <f t="shared" si="13"/>
        <v>-7.65</v>
      </c>
      <c r="E68" s="1">
        <f t="shared" si="14"/>
        <v>-0.58099999999999996</v>
      </c>
      <c r="F68" s="1">
        <f>D68/$J$64</f>
        <v>-0.38414349382537688</v>
      </c>
      <c r="G68" s="1">
        <f>E68/$J$65</f>
        <v>-0.42946947204701258</v>
      </c>
      <c r="I68" s="48"/>
      <c r="J68" s="49" t="str">
        <f>B65</f>
        <v>GDP</v>
      </c>
      <c r="K68" s="49" t="str">
        <f>C65</f>
        <v>Population</v>
      </c>
      <c r="M68" s="48"/>
      <c r="N68" s="58" t="str">
        <f>B65</f>
        <v>GDP</v>
      </c>
      <c r="O68" s="59"/>
      <c r="P68" s="58" t="str">
        <f>C65</f>
        <v>Population</v>
      </c>
      <c r="Q68" s="59"/>
    </row>
    <row r="69" spans="1:17" x14ac:dyDescent="0.25">
      <c r="A69" s="29" t="s">
        <v>16</v>
      </c>
      <c r="B69" s="31">
        <v>0.8</v>
      </c>
      <c r="C69" s="31">
        <v>0.04</v>
      </c>
      <c r="D69" s="1">
        <f t="shared" si="13"/>
        <v>-7.95</v>
      </c>
      <c r="E69" s="1">
        <f t="shared" si="14"/>
        <v>-0.69099999999999995</v>
      </c>
      <c r="F69" s="1">
        <f>D69/$J$64</f>
        <v>-0.39920794456362696</v>
      </c>
      <c r="G69" s="1">
        <f>E69/$J$65</f>
        <v>-0.51078038758087041</v>
      </c>
      <c r="I69" s="49" t="str">
        <f>B65</f>
        <v>GDP</v>
      </c>
      <c r="J69" s="1">
        <f>COVAR(F66:F95,F66:F95)</f>
        <v>0.96666666666666645</v>
      </c>
      <c r="K69" s="1">
        <f>COVAR(F66:F95,G66:G95)</f>
        <v>0.95749344819513682</v>
      </c>
      <c r="M69" s="49" t="str">
        <f>B65</f>
        <v>GDP</v>
      </c>
      <c r="N69" s="60" t="s">
        <v>100</v>
      </c>
      <c r="O69" s="61"/>
      <c r="P69" s="60" t="s">
        <v>102</v>
      </c>
      <c r="Q69" s="43"/>
    </row>
    <row r="70" spans="1:17" x14ac:dyDescent="0.25">
      <c r="A70" s="29" t="s">
        <v>17</v>
      </c>
      <c r="B70" s="31">
        <v>0.6</v>
      </c>
      <c r="C70" s="31">
        <v>0.01</v>
      </c>
      <c r="D70" s="1">
        <f t="shared" si="13"/>
        <v>-8.15</v>
      </c>
      <c r="E70" s="1">
        <f t="shared" si="14"/>
        <v>-0.72099999999999997</v>
      </c>
      <c r="F70" s="1">
        <f>D70/$J$64</f>
        <v>-0.40925091172246031</v>
      </c>
      <c r="G70" s="1">
        <f>E70/$J$65</f>
        <v>-0.53295609181737713</v>
      </c>
      <c r="I70" s="49" t="str">
        <f>C65</f>
        <v>Population</v>
      </c>
      <c r="J70" s="1">
        <f>COVAR(G66:G95,F66:F95)</f>
        <v>0.95749344819513682</v>
      </c>
      <c r="K70" s="1">
        <f>COVAR(G66:G95,G66:G95)</f>
        <v>0.96666666666666645</v>
      </c>
      <c r="M70" s="49" t="str">
        <f>C65</f>
        <v>Population</v>
      </c>
      <c r="N70" s="60" t="s">
        <v>101</v>
      </c>
      <c r="O70" s="43"/>
      <c r="P70" s="60" t="s">
        <v>103</v>
      </c>
      <c r="Q70" s="43"/>
    </row>
    <row r="71" spans="1:17" x14ac:dyDescent="0.25">
      <c r="A71" s="29" t="s">
        <v>18</v>
      </c>
      <c r="B71" s="31">
        <v>10.5</v>
      </c>
      <c r="C71" s="31">
        <v>1.03</v>
      </c>
      <c r="D71" s="1">
        <f t="shared" si="13"/>
        <v>1.75</v>
      </c>
      <c r="E71" s="1">
        <f t="shared" si="14"/>
        <v>0.29900000000000004</v>
      </c>
      <c r="F71" s="1">
        <f>D71/$J$64</f>
        <v>8.7875962639792096E-2</v>
      </c>
      <c r="G71" s="1">
        <f>E71/$J$65</f>
        <v>0.2210178522238499</v>
      </c>
    </row>
    <row r="72" spans="1:17" x14ac:dyDescent="0.25">
      <c r="A72" s="29" t="s">
        <v>19</v>
      </c>
      <c r="B72" s="31">
        <v>6.2</v>
      </c>
      <c r="C72" s="31">
        <v>0.48</v>
      </c>
      <c r="D72" s="1">
        <f t="shared" si="13"/>
        <v>-2.5499999999999998</v>
      </c>
      <c r="E72" s="1">
        <f t="shared" si="14"/>
        <v>-0.251</v>
      </c>
      <c r="F72" s="1">
        <f>D72/$J$64</f>
        <v>-0.12804783127512562</v>
      </c>
      <c r="G72" s="1">
        <f>E72/$J$65</f>
        <v>-0.18553672544543917</v>
      </c>
    </row>
    <row r="73" spans="1:17" x14ac:dyDescent="0.25">
      <c r="A73" s="29" t="s">
        <v>20</v>
      </c>
      <c r="B73" s="31">
        <v>5.0999999999999996</v>
      </c>
      <c r="C73" s="31">
        <v>0.76</v>
      </c>
      <c r="D73" s="1">
        <f t="shared" si="13"/>
        <v>-3.6500000000000004</v>
      </c>
      <c r="E73" s="1">
        <f t="shared" si="14"/>
        <v>2.9000000000000026E-2</v>
      </c>
      <c r="F73" s="1">
        <f>D73/$J$64</f>
        <v>-0.18328415064870923</v>
      </c>
      <c r="G73" s="1">
        <f>E73/$J$65</f>
        <v>2.1436514095289804E-2</v>
      </c>
      <c r="I73" s="16" t="s">
        <v>93</v>
      </c>
      <c r="J73" s="16"/>
      <c r="K73" s="16"/>
      <c r="L73" s="16"/>
      <c r="M73" s="16"/>
      <c r="N73" s="16"/>
    </row>
    <row r="74" spans="1:17" x14ac:dyDescent="0.25">
      <c r="A74" s="29" t="s">
        <v>21</v>
      </c>
      <c r="B74" s="31">
        <v>3.2</v>
      </c>
      <c r="C74" s="31">
        <v>0.45</v>
      </c>
      <c r="D74" s="1">
        <f t="shared" si="13"/>
        <v>-5.55</v>
      </c>
      <c r="E74" s="1">
        <f t="shared" si="14"/>
        <v>-0.28099999999999997</v>
      </c>
      <c r="F74" s="1">
        <f>D74/$J$64</f>
        <v>-0.27869233865762633</v>
      </c>
      <c r="G74" s="1">
        <f>E74/$J$65</f>
        <v>-0.20771242968194584</v>
      </c>
      <c r="I74" s="16"/>
      <c r="J74" s="16"/>
      <c r="K74" s="16"/>
      <c r="L74" s="16"/>
      <c r="M74" s="16"/>
      <c r="N74" s="16"/>
    </row>
    <row r="75" spans="1:17" x14ac:dyDescent="0.25">
      <c r="A75" s="29" t="s">
        <v>22</v>
      </c>
      <c r="B75" s="31">
        <v>2.2999999999999998</v>
      </c>
      <c r="C75" s="31">
        <v>0.33</v>
      </c>
      <c r="D75" s="1">
        <f t="shared" si="13"/>
        <v>-6.45</v>
      </c>
      <c r="E75" s="1">
        <f t="shared" si="14"/>
        <v>-0.40099999999999997</v>
      </c>
      <c r="F75" s="1">
        <f>D75/$J$64</f>
        <v>-0.32388569087237656</v>
      </c>
      <c r="G75" s="1">
        <f>E75/$J$65</f>
        <v>-0.29641524662797253</v>
      </c>
      <c r="I75" s="53" t="s">
        <v>88</v>
      </c>
      <c r="J75" s="53"/>
      <c r="K75" s="54" t="s">
        <v>94</v>
      </c>
      <c r="L75" s="19" t="s">
        <v>95</v>
      </c>
      <c r="M75" s="19"/>
      <c r="N75" s="19"/>
    </row>
    <row r="76" spans="1:17" x14ac:dyDescent="0.25">
      <c r="A76" s="29" t="s">
        <v>23</v>
      </c>
      <c r="B76" s="31">
        <v>2</v>
      </c>
      <c r="C76" s="31">
        <v>0.28000000000000003</v>
      </c>
      <c r="D76" s="1">
        <f t="shared" si="13"/>
        <v>-6.75</v>
      </c>
      <c r="E76" s="1">
        <f t="shared" si="14"/>
        <v>-0.45099999999999996</v>
      </c>
      <c r="F76" s="1">
        <f>D76/$J$64</f>
        <v>-0.33895014161062664</v>
      </c>
      <c r="G76" s="1">
        <f>E76/$J$65</f>
        <v>-0.33337475368881697</v>
      </c>
      <c r="I76" s="55" t="s">
        <v>89</v>
      </c>
      <c r="J76" s="55"/>
      <c r="K76" s="54" t="s">
        <v>96</v>
      </c>
      <c r="L76" s="19" t="s">
        <v>95</v>
      </c>
      <c r="M76" s="19"/>
      <c r="N76" s="19"/>
    </row>
    <row r="77" spans="1:17" x14ac:dyDescent="0.25">
      <c r="A77" s="29" t="s">
        <v>24</v>
      </c>
      <c r="B77" s="31">
        <v>1.3</v>
      </c>
      <c r="C77" s="31">
        <v>0.13</v>
      </c>
      <c r="D77" s="1">
        <f t="shared" si="13"/>
        <v>-7.45</v>
      </c>
      <c r="E77" s="1">
        <f t="shared" si="14"/>
        <v>-0.60099999999999998</v>
      </c>
      <c r="F77" s="1">
        <f>D77/$J$64</f>
        <v>-0.37410052666654348</v>
      </c>
      <c r="G77" s="1">
        <f>E77/$J$65</f>
        <v>-0.44425327487135036</v>
      </c>
      <c r="I77" s="56" t="s">
        <v>91</v>
      </c>
      <c r="J77" s="56"/>
      <c r="K77" s="54" t="s">
        <v>97</v>
      </c>
      <c r="L77" s="19" t="s">
        <v>95</v>
      </c>
      <c r="M77" s="19"/>
      <c r="N77" s="19"/>
    </row>
    <row r="78" spans="1:17" x14ac:dyDescent="0.25">
      <c r="A78" s="29" t="s">
        <v>25</v>
      </c>
      <c r="B78" s="31">
        <v>103.5</v>
      </c>
      <c r="C78" s="31">
        <v>7.18</v>
      </c>
      <c r="D78" s="1">
        <f t="shared" si="13"/>
        <v>94.75</v>
      </c>
      <c r="E78" s="1">
        <f t="shared" si="14"/>
        <v>6.4489999999999998</v>
      </c>
      <c r="F78" s="1">
        <f>D78/$J$64</f>
        <v>4.7578556914973147</v>
      </c>
      <c r="G78" s="1">
        <f>E78/$J$65</f>
        <v>4.7670372207077181</v>
      </c>
      <c r="I78" s="56" t="s">
        <v>92</v>
      </c>
      <c r="J78" s="56"/>
      <c r="K78" s="54" t="s">
        <v>98</v>
      </c>
      <c r="L78" s="19" t="s">
        <v>95</v>
      </c>
      <c r="M78" s="19"/>
      <c r="N78" s="19"/>
    </row>
    <row r="79" spans="1:17" x14ac:dyDescent="0.25">
      <c r="A79" s="29" t="s">
        <v>26</v>
      </c>
      <c r="B79" s="31">
        <v>22.4</v>
      </c>
      <c r="C79" s="31">
        <v>2.23</v>
      </c>
      <c r="D79" s="1">
        <f t="shared" si="13"/>
        <v>13.649999999999999</v>
      </c>
      <c r="E79" s="1">
        <f t="shared" si="14"/>
        <v>1.4990000000000001</v>
      </c>
      <c r="F79" s="1">
        <f>D79/$J$64</f>
        <v>0.6854325085903783</v>
      </c>
      <c r="G79" s="1">
        <f>E79/$J$65</f>
        <v>1.108046021684117</v>
      </c>
    </row>
    <row r="80" spans="1:17" x14ac:dyDescent="0.25">
      <c r="A80" s="29" t="s">
        <v>27</v>
      </c>
      <c r="B80" s="31">
        <v>7.3</v>
      </c>
      <c r="C80" s="31">
        <v>0.57999999999999996</v>
      </c>
      <c r="D80" s="1">
        <f t="shared" si="13"/>
        <v>-1.4500000000000002</v>
      </c>
      <c r="E80" s="1">
        <f t="shared" si="14"/>
        <v>-0.15100000000000002</v>
      </c>
      <c r="F80" s="1">
        <f>D80/$J$64</f>
        <v>-7.2811511901542031E-2</v>
      </c>
      <c r="G80" s="1">
        <f>E80/$J$65</f>
        <v>-0.11161771132375028</v>
      </c>
    </row>
    <row r="81" spans="1:7" x14ac:dyDescent="0.25">
      <c r="A81" s="29" t="s">
        <v>28</v>
      </c>
      <c r="B81" s="31">
        <v>3.8</v>
      </c>
      <c r="C81" s="31">
        <v>0.43</v>
      </c>
      <c r="D81" s="1">
        <f t="shared" si="13"/>
        <v>-4.95</v>
      </c>
      <c r="E81" s="1">
        <f t="shared" si="14"/>
        <v>-0.30099999999999999</v>
      </c>
      <c r="F81" s="1">
        <f>D81/$J$64</f>
        <v>-0.24856343718112622</v>
      </c>
      <c r="G81" s="1">
        <f>E81/$J$65</f>
        <v>-0.22249623250628364</v>
      </c>
    </row>
    <row r="82" spans="1:7" x14ac:dyDescent="0.25">
      <c r="A82" s="29" t="s">
        <v>29</v>
      </c>
      <c r="B82" s="31">
        <v>2.8</v>
      </c>
      <c r="C82" s="31">
        <v>0.47</v>
      </c>
      <c r="D82" s="1">
        <f t="shared" si="13"/>
        <v>-5.95</v>
      </c>
      <c r="E82" s="1">
        <f t="shared" si="14"/>
        <v>-0.26100000000000001</v>
      </c>
      <c r="F82" s="1">
        <f>D82/$J$64</f>
        <v>-0.29877827297529314</v>
      </c>
      <c r="G82" s="1">
        <f>E82/$J$65</f>
        <v>-0.19292862685760809</v>
      </c>
    </row>
    <row r="83" spans="1:7" x14ac:dyDescent="0.25">
      <c r="A83" s="29" t="s">
        <v>30</v>
      </c>
      <c r="B83" s="31">
        <v>1.8</v>
      </c>
      <c r="C83" s="31">
        <v>0.25</v>
      </c>
      <c r="D83" s="1">
        <f t="shared" si="13"/>
        <v>-6.95</v>
      </c>
      <c r="E83" s="1">
        <f t="shared" si="14"/>
        <v>-0.48099999999999998</v>
      </c>
      <c r="F83" s="1">
        <f>D83/$J$64</f>
        <v>-0.34899310876946005</v>
      </c>
      <c r="G83" s="1">
        <f>E83/$J$65</f>
        <v>-0.35555045792532369</v>
      </c>
    </row>
    <row r="84" spans="1:7" x14ac:dyDescent="0.25">
      <c r="A84" s="29" t="s">
        <v>31</v>
      </c>
      <c r="B84" s="31">
        <v>1.7</v>
      </c>
      <c r="C84" s="31">
        <v>0.2</v>
      </c>
      <c r="D84" s="1">
        <f t="shared" si="13"/>
        <v>-7.05</v>
      </c>
      <c r="E84" s="1">
        <f t="shared" si="14"/>
        <v>-0.53099999999999992</v>
      </c>
      <c r="F84" s="1">
        <f>D84/$J$64</f>
        <v>-0.35401459234887672</v>
      </c>
      <c r="G84" s="1">
        <f>E84/$J$65</f>
        <v>-0.39250996498616808</v>
      </c>
    </row>
    <row r="85" spans="1:7" x14ac:dyDescent="0.25">
      <c r="A85" s="29" t="s">
        <v>32</v>
      </c>
      <c r="B85" s="31">
        <v>1.2</v>
      </c>
      <c r="C85" s="31">
        <v>0.08</v>
      </c>
      <c r="D85" s="1">
        <f t="shared" si="13"/>
        <v>-7.55</v>
      </c>
      <c r="E85" s="1">
        <f t="shared" si="14"/>
        <v>-0.65100000000000002</v>
      </c>
      <c r="F85" s="1">
        <f>D85/$J$64</f>
        <v>-0.37912201024596015</v>
      </c>
      <c r="G85" s="1">
        <f>E85/$J$65</f>
        <v>-0.48121278193219486</v>
      </c>
    </row>
    <row r="86" spans="1:7" x14ac:dyDescent="0.25">
      <c r="A86" s="29" t="s">
        <v>33</v>
      </c>
      <c r="B86" s="31">
        <v>0.9</v>
      </c>
      <c r="C86" s="31">
        <v>0.08</v>
      </c>
      <c r="D86" s="1">
        <f t="shared" si="13"/>
        <v>-7.85</v>
      </c>
      <c r="E86" s="1">
        <f t="shared" si="14"/>
        <v>-0.65100000000000002</v>
      </c>
      <c r="F86" s="1">
        <f>D86/$J$64</f>
        <v>-0.39418646098421023</v>
      </c>
      <c r="G86" s="1">
        <f>E86/$J$65</f>
        <v>-0.48121278193219486</v>
      </c>
    </row>
    <row r="87" spans="1:7" x14ac:dyDescent="0.25">
      <c r="A87" s="29" t="s">
        <v>34</v>
      </c>
      <c r="B87" s="31">
        <v>0.7</v>
      </c>
      <c r="C87" s="31">
        <v>0.01</v>
      </c>
      <c r="D87" s="1">
        <f t="shared" si="13"/>
        <v>-8.0500000000000007</v>
      </c>
      <c r="E87" s="1">
        <f t="shared" si="14"/>
        <v>-0.72099999999999997</v>
      </c>
      <c r="F87" s="1">
        <f>D87/$J$64</f>
        <v>-0.40422942814304363</v>
      </c>
      <c r="G87" s="1">
        <f>E87/$J$65</f>
        <v>-0.53295609181737713</v>
      </c>
    </row>
    <row r="88" spans="1:7" x14ac:dyDescent="0.25">
      <c r="A88" s="29" t="s">
        <v>35</v>
      </c>
      <c r="B88" s="31">
        <v>44.1</v>
      </c>
      <c r="C88" s="31">
        <v>2.57</v>
      </c>
      <c r="D88" s="1">
        <f t="shared" si="13"/>
        <v>35.35</v>
      </c>
      <c r="E88" s="1">
        <f t="shared" si="14"/>
        <v>1.839</v>
      </c>
      <c r="F88" s="1">
        <f>D88/$J$64</f>
        <v>1.7750944453238002</v>
      </c>
      <c r="G88" s="1">
        <f>E88/$J$65</f>
        <v>1.3593706696978591</v>
      </c>
    </row>
    <row r="89" spans="1:7" x14ac:dyDescent="0.25">
      <c r="A89" s="29" t="s">
        <v>36</v>
      </c>
      <c r="B89" s="31">
        <v>16.8</v>
      </c>
      <c r="C89" s="31">
        <v>1.23</v>
      </c>
      <c r="D89" s="1">
        <f t="shared" si="13"/>
        <v>8.0500000000000007</v>
      </c>
      <c r="E89" s="1">
        <f t="shared" si="14"/>
        <v>0.499</v>
      </c>
      <c r="F89" s="1">
        <f>D89/$J$64</f>
        <v>0.40422942814304363</v>
      </c>
      <c r="G89" s="1">
        <f>E89/$J$65</f>
        <v>0.36885588046722767</v>
      </c>
    </row>
    <row r="90" spans="1:7" x14ac:dyDescent="0.25">
      <c r="A90" s="29" t="s">
        <v>37</v>
      </c>
      <c r="B90" s="31">
        <v>4.8</v>
      </c>
      <c r="C90" s="31">
        <v>0.53</v>
      </c>
      <c r="D90" s="1">
        <f t="shared" si="13"/>
        <v>-3.95</v>
      </c>
      <c r="E90" s="1">
        <f t="shared" si="14"/>
        <v>-0.20099999999999996</v>
      </c>
      <c r="F90" s="1">
        <f>D90/$J$64</f>
        <v>-0.19834860138695931</v>
      </c>
      <c r="G90" s="1">
        <f>E90/$J$65</f>
        <v>-0.1485772183845947</v>
      </c>
    </row>
    <row r="91" spans="1:7" x14ac:dyDescent="0.25">
      <c r="A91" s="29" t="s">
        <v>38</v>
      </c>
      <c r="B91" s="31">
        <v>4</v>
      </c>
      <c r="C91" s="31">
        <v>0.52</v>
      </c>
      <c r="D91" s="1">
        <f t="shared" si="13"/>
        <v>-4.75</v>
      </c>
      <c r="E91" s="1">
        <f t="shared" si="14"/>
        <v>-0.21099999999999997</v>
      </c>
      <c r="F91" s="1">
        <f>D91/$J$64</f>
        <v>-0.23852047002229282</v>
      </c>
      <c r="G91" s="1">
        <f>E91/$J$65</f>
        <v>-0.15596911979676359</v>
      </c>
    </row>
    <row r="92" spans="1:7" x14ac:dyDescent="0.25">
      <c r="A92" s="29" t="s">
        <v>39</v>
      </c>
      <c r="B92" s="31">
        <v>3</v>
      </c>
      <c r="C92" s="31">
        <v>0.49</v>
      </c>
      <c r="D92" s="1">
        <f t="shared" si="13"/>
        <v>-5.75</v>
      </c>
      <c r="E92" s="1">
        <f t="shared" si="14"/>
        <v>-0.24099999999999999</v>
      </c>
      <c r="F92" s="1">
        <f>D92/$J$64</f>
        <v>-0.28873530581645973</v>
      </c>
      <c r="G92" s="1">
        <f>E92/$J$65</f>
        <v>-0.17814482403327028</v>
      </c>
    </row>
    <row r="93" spans="1:7" x14ac:dyDescent="0.25">
      <c r="A93" s="29" t="s">
        <v>40</v>
      </c>
      <c r="B93" s="31">
        <v>2.5</v>
      </c>
      <c r="C93" s="31">
        <v>0.35</v>
      </c>
      <c r="D93" s="1">
        <f t="shared" si="13"/>
        <v>-6.25</v>
      </c>
      <c r="E93" s="1">
        <f t="shared" si="14"/>
        <v>-0.38100000000000001</v>
      </c>
      <c r="F93" s="1">
        <f>D93/$J$64</f>
        <v>-0.31384272371354321</v>
      </c>
      <c r="G93" s="1">
        <f>E93/$J$65</f>
        <v>-0.28163144380363481</v>
      </c>
    </row>
    <row r="94" spans="1:7" x14ac:dyDescent="0.25">
      <c r="A94" s="29" t="s">
        <v>41</v>
      </c>
      <c r="B94" s="31">
        <v>1.5</v>
      </c>
      <c r="C94" s="31">
        <v>0.22</v>
      </c>
      <c r="D94" s="1">
        <f t="shared" si="13"/>
        <v>-7.25</v>
      </c>
      <c r="E94" s="1">
        <f t="shared" si="14"/>
        <v>-0.51100000000000001</v>
      </c>
      <c r="F94" s="1">
        <f>D94/$J$64</f>
        <v>-0.36405755950771007</v>
      </c>
      <c r="G94" s="1">
        <f>E94/$J$65</f>
        <v>-0.37772616216183036</v>
      </c>
    </row>
    <row r="95" spans="1:7" x14ac:dyDescent="0.25">
      <c r="A95" s="29" t="s">
        <v>42</v>
      </c>
      <c r="B95" s="31">
        <v>1</v>
      </c>
      <c r="C95" s="31">
        <v>0.05</v>
      </c>
      <c r="D95" s="1">
        <f t="shared" si="13"/>
        <v>-7.75</v>
      </c>
      <c r="E95" s="1">
        <f t="shared" si="14"/>
        <v>-0.68099999999999994</v>
      </c>
      <c r="F95" s="1">
        <f>D95/$J$64</f>
        <v>-0.38916497740479356</v>
      </c>
      <c r="G95" s="1">
        <f>E95/$J$65</f>
        <v>-0.50338848616870147</v>
      </c>
    </row>
    <row r="98" spans="1:15" x14ac:dyDescent="0.25">
      <c r="A98" s="38" t="s">
        <v>105</v>
      </c>
      <c r="B98" s="39"/>
      <c r="C98" s="39"/>
      <c r="D98" s="39"/>
      <c r="E98" s="39"/>
      <c r="F98" s="40"/>
    </row>
    <row r="99" spans="1:15" x14ac:dyDescent="0.25">
      <c r="A99" s="41"/>
      <c r="B99" s="37"/>
      <c r="C99" s="37"/>
      <c r="D99" s="37"/>
      <c r="E99" s="37"/>
      <c r="F99" s="42"/>
    </row>
    <row r="100" spans="1:15" x14ac:dyDescent="0.25">
      <c r="A100" s="33" t="s">
        <v>1</v>
      </c>
      <c r="B100" s="64" t="s">
        <v>2</v>
      </c>
      <c r="C100" s="30" t="s">
        <v>3</v>
      </c>
      <c r="D100" s="32" t="s">
        <v>106</v>
      </c>
      <c r="E100" s="32" t="s">
        <v>107</v>
      </c>
      <c r="F100" s="32" t="s">
        <v>108</v>
      </c>
    </row>
    <row r="101" spans="1:15" x14ac:dyDescent="0.25">
      <c r="A101" s="29" t="s">
        <v>11</v>
      </c>
      <c r="B101" s="65">
        <v>3.5</v>
      </c>
      <c r="C101" s="31">
        <v>0.5</v>
      </c>
      <c r="D101" s="1">
        <f>B101*C101</f>
        <v>1.75</v>
      </c>
      <c r="E101" s="1">
        <f>B101^2</f>
        <v>12.25</v>
      </c>
      <c r="F101" s="1">
        <f>C101^2</f>
        <v>0.25</v>
      </c>
    </row>
    <row r="102" spans="1:15" x14ac:dyDescent="0.25">
      <c r="A102" s="29" t="s">
        <v>13</v>
      </c>
      <c r="B102" s="65">
        <v>2.1</v>
      </c>
      <c r="C102" s="31">
        <v>0.3</v>
      </c>
      <c r="D102" s="1">
        <f t="shared" ref="D102:D130" si="15">B102*C102</f>
        <v>0.63</v>
      </c>
      <c r="E102" s="1">
        <f t="shared" ref="E102:E130" si="16">B102^2</f>
        <v>4.41</v>
      </c>
      <c r="F102" s="1">
        <f t="shared" ref="F102:F130" si="17">C102^2</f>
        <v>0.09</v>
      </c>
      <c r="I102" s="52" t="s">
        <v>48</v>
      </c>
      <c r="K102" s="52" t="s">
        <v>110</v>
      </c>
    </row>
    <row r="103" spans="1:15" x14ac:dyDescent="0.25">
      <c r="A103" s="29" t="s">
        <v>15</v>
      </c>
      <c r="B103" s="65">
        <v>1.1000000000000001</v>
      </c>
      <c r="C103" s="31">
        <v>0.15</v>
      </c>
      <c r="D103" s="1">
        <f t="shared" si="15"/>
        <v>0.16500000000000001</v>
      </c>
      <c r="E103" s="1">
        <f t="shared" si="16"/>
        <v>1.2100000000000002</v>
      </c>
      <c r="F103" s="1">
        <f t="shared" si="17"/>
        <v>2.2499999999999999E-2</v>
      </c>
      <c r="H103" s="44" t="str">
        <f>B100</f>
        <v>GDP</v>
      </c>
      <c r="I103" s="1">
        <f>$B$41</f>
        <v>8.75</v>
      </c>
      <c r="K103" s="1">
        <f>COUNTA(A101:A130)</f>
        <v>30</v>
      </c>
    </row>
    <row r="104" spans="1:15" x14ac:dyDescent="0.25">
      <c r="A104" s="29" t="s">
        <v>16</v>
      </c>
      <c r="B104" s="65">
        <v>0.8</v>
      </c>
      <c r="C104" s="31">
        <v>0.04</v>
      </c>
      <c r="D104" s="1">
        <f t="shared" si="15"/>
        <v>3.2000000000000001E-2</v>
      </c>
      <c r="E104" s="1">
        <f t="shared" si="16"/>
        <v>0.64000000000000012</v>
      </c>
      <c r="F104" s="1">
        <f t="shared" si="17"/>
        <v>1.6000000000000001E-3</v>
      </c>
      <c r="H104" s="44" t="str">
        <f>C100</f>
        <v>Population</v>
      </c>
      <c r="I104" s="1">
        <f>$C$41</f>
        <v>0.73099999999999998</v>
      </c>
    </row>
    <row r="105" spans="1:15" x14ac:dyDescent="0.25">
      <c r="A105" s="29" t="s">
        <v>17</v>
      </c>
      <c r="B105" s="65">
        <v>0.6</v>
      </c>
      <c r="C105" s="31">
        <v>0.01</v>
      </c>
      <c r="D105" s="1">
        <f t="shared" si="15"/>
        <v>6.0000000000000001E-3</v>
      </c>
      <c r="E105" s="1">
        <f t="shared" si="16"/>
        <v>0.36</v>
      </c>
      <c r="F105" s="1">
        <f t="shared" si="17"/>
        <v>1E-4</v>
      </c>
    </row>
    <row r="106" spans="1:15" x14ac:dyDescent="0.25">
      <c r="A106" s="29" t="s">
        <v>18</v>
      </c>
      <c r="B106" s="65">
        <v>10.5</v>
      </c>
      <c r="C106" s="31">
        <v>1.03</v>
      </c>
      <c r="D106" s="1">
        <f t="shared" si="15"/>
        <v>10.815</v>
      </c>
      <c r="E106" s="1">
        <f t="shared" si="16"/>
        <v>110.25</v>
      </c>
      <c r="F106" s="1">
        <f t="shared" si="17"/>
        <v>1.0609</v>
      </c>
      <c r="H106" s="51" t="s">
        <v>111</v>
      </c>
      <c r="I106" s="66" t="s">
        <v>112</v>
      </c>
      <c r="J106" s="66"/>
      <c r="K106" s="66" t="s">
        <v>113</v>
      </c>
      <c r="L106" s="66"/>
      <c r="M106" s="66" t="s">
        <v>114</v>
      </c>
      <c r="N106" s="66"/>
      <c r="O106" s="52" t="s">
        <v>115</v>
      </c>
    </row>
    <row r="107" spans="1:15" x14ac:dyDescent="0.25">
      <c r="A107" s="29" t="s">
        <v>19</v>
      </c>
      <c r="B107" s="65">
        <v>6.2</v>
      </c>
      <c r="C107" s="31">
        <v>0.48</v>
      </c>
      <c r="D107" s="1">
        <f t="shared" si="15"/>
        <v>2.976</v>
      </c>
      <c r="E107" s="1">
        <f t="shared" si="16"/>
        <v>38.440000000000005</v>
      </c>
      <c r="F107" s="1">
        <f t="shared" si="17"/>
        <v>0.23039999999999999</v>
      </c>
      <c r="H107" s="1">
        <f>(K103*D131)-(B131*C131)</f>
        <v>23216.145000000004</v>
      </c>
      <c r="I107" s="19">
        <f>K103*E131-B131^2</f>
        <v>345028.65</v>
      </c>
      <c r="J107" s="19"/>
      <c r="K107" s="19">
        <f>K103*F131-C131^2</f>
        <v>1592.2341000000001</v>
      </c>
      <c r="L107" s="19"/>
      <c r="M107" s="19">
        <f>(I107*K107)^0.5</f>
        <v>23438.566125233963</v>
      </c>
      <c r="N107" s="19"/>
      <c r="O107" s="1">
        <f>H107/M107</f>
        <v>0.99051046365014195</v>
      </c>
    </row>
    <row r="108" spans="1:15" x14ac:dyDescent="0.25">
      <c r="A108" s="29" t="s">
        <v>20</v>
      </c>
      <c r="B108" s="65">
        <v>5.0999999999999996</v>
      </c>
      <c r="C108" s="31">
        <v>0.76</v>
      </c>
      <c r="D108" s="1">
        <f t="shared" si="15"/>
        <v>3.8759999999999999</v>
      </c>
      <c r="E108" s="1">
        <f t="shared" si="16"/>
        <v>26.009999999999998</v>
      </c>
      <c r="F108" s="1">
        <f t="shared" si="17"/>
        <v>0.5776</v>
      </c>
    </row>
    <row r="109" spans="1:15" x14ac:dyDescent="0.25">
      <c r="A109" s="29" t="s">
        <v>21</v>
      </c>
      <c r="B109" s="65">
        <v>3.2</v>
      </c>
      <c r="C109" s="31">
        <v>0.45</v>
      </c>
      <c r="D109" s="1">
        <f t="shared" si="15"/>
        <v>1.4400000000000002</v>
      </c>
      <c r="E109" s="1">
        <f t="shared" si="16"/>
        <v>10.240000000000002</v>
      </c>
      <c r="F109" s="1">
        <f t="shared" si="17"/>
        <v>0.20250000000000001</v>
      </c>
      <c r="H109" s="67" t="s">
        <v>116</v>
      </c>
      <c r="I109" s="67"/>
      <c r="J109" s="67"/>
      <c r="K109" s="67"/>
      <c r="L109" s="67"/>
      <c r="M109" s="67"/>
      <c r="N109" s="67"/>
      <c r="O109" s="67"/>
    </row>
    <row r="110" spans="1:15" x14ac:dyDescent="0.25">
      <c r="A110" s="29" t="s">
        <v>22</v>
      </c>
      <c r="B110" s="65">
        <v>2.2999999999999998</v>
      </c>
      <c r="C110" s="31">
        <v>0.33</v>
      </c>
      <c r="D110" s="1">
        <f t="shared" si="15"/>
        <v>0.75900000000000001</v>
      </c>
      <c r="E110" s="1">
        <f t="shared" si="16"/>
        <v>5.2899999999999991</v>
      </c>
      <c r="F110" s="1">
        <f t="shared" si="17"/>
        <v>0.10890000000000001</v>
      </c>
      <c r="H110" s="51" t="s">
        <v>111</v>
      </c>
      <c r="I110" s="66" t="s">
        <v>112</v>
      </c>
      <c r="J110" s="66"/>
      <c r="K110" s="66" t="s">
        <v>113</v>
      </c>
      <c r="L110" s="66"/>
      <c r="M110" s="66" t="s">
        <v>114</v>
      </c>
      <c r="N110" s="66"/>
      <c r="O110" s="52" t="s">
        <v>115</v>
      </c>
    </row>
    <row r="111" spans="1:15" x14ac:dyDescent="0.25">
      <c r="A111" s="29" t="s">
        <v>23</v>
      </c>
      <c r="B111" s="65">
        <v>2</v>
      </c>
      <c r="C111" s="31">
        <v>0.28000000000000003</v>
      </c>
      <c r="D111" s="1">
        <f t="shared" si="15"/>
        <v>0.56000000000000005</v>
      </c>
      <c r="E111" s="1">
        <f t="shared" si="16"/>
        <v>4</v>
      </c>
      <c r="F111" s="1">
        <f t="shared" si="17"/>
        <v>7.8400000000000011E-2</v>
      </c>
      <c r="H111" s="68" t="s">
        <v>117</v>
      </c>
      <c r="I111" s="69" t="s">
        <v>118</v>
      </c>
      <c r="J111" s="69"/>
      <c r="K111" s="69" t="s">
        <v>119</v>
      </c>
      <c r="L111" s="69"/>
      <c r="M111" s="69" t="s">
        <v>120</v>
      </c>
      <c r="N111" s="69"/>
      <c r="O111" s="69" t="s">
        <v>121</v>
      </c>
    </row>
    <row r="112" spans="1:15" x14ac:dyDescent="0.25">
      <c r="A112" s="29" t="s">
        <v>24</v>
      </c>
      <c r="B112" s="65">
        <v>1.3</v>
      </c>
      <c r="C112" s="31">
        <v>0.13</v>
      </c>
      <c r="D112" s="1">
        <f t="shared" si="15"/>
        <v>0.16900000000000001</v>
      </c>
      <c r="E112" s="1">
        <f t="shared" si="16"/>
        <v>1.6900000000000002</v>
      </c>
      <c r="F112" s="1">
        <f t="shared" si="17"/>
        <v>1.6900000000000002E-2</v>
      </c>
      <c r="H112" s="68"/>
      <c r="I112" s="69"/>
      <c r="J112" s="69"/>
      <c r="K112" s="69"/>
      <c r="L112" s="69"/>
      <c r="M112" s="69"/>
      <c r="N112" s="69"/>
      <c r="O112" s="69"/>
    </row>
    <row r="113" spans="1:13" x14ac:dyDescent="0.25">
      <c r="A113" s="29" t="s">
        <v>25</v>
      </c>
      <c r="B113" s="65">
        <v>103.5</v>
      </c>
      <c r="C113" s="31">
        <v>7.18</v>
      </c>
      <c r="D113" s="1">
        <f t="shared" si="15"/>
        <v>743.13</v>
      </c>
      <c r="E113" s="1">
        <f t="shared" si="16"/>
        <v>10712.25</v>
      </c>
      <c r="F113" s="1">
        <f t="shared" si="17"/>
        <v>51.552399999999999</v>
      </c>
    </row>
    <row r="114" spans="1:13" x14ac:dyDescent="0.25">
      <c r="A114" s="29" t="s">
        <v>26</v>
      </c>
      <c r="B114" s="65">
        <v>22.4</v>
      </c>
      <c r="C114" s="31">
        <v>2.23</v>
      </c>
      <c r="D114" s="1">
        <f t="shared" si="15"/>
        <v>49.951999999999998</v>
      </c>
      <c r="E114" s="1">
        <f t="shared" si="16"/>
        <v>501.75999999999993</v>
      </c>
      <c r="F114" s="1">
        <f t="shared" si="17"/>
        <v>4.9729000000000001</v>
      </c>
      <c r="H114" s="16" t="s">
        <v>122</v>
      </c>
      <c r="I114" s="16"/>
      <c r="J114" s="16"/>
      <c r="K114" s="16"/>
      <c r="L114" s="16"/>
      <c r="M114" s="16"/>
    </row>
    <row r="115" spans="1:13" x14ac:dyDescent="0.25">
      <c r="A115" s="29" t="s">
        <v>27</v>
      </c>
      <c r="B115" s="65">
        <v>7.3</v>
      </c>
      <c r="C115" s="31">
        <v>0.57999999999999996</v>
      </c>
      <c r="D115" s="1">
        <f t="shared" si="15"/>
        <v>4.234</v>
      </c>
      <c r="E115" s="1">
        <f t="shared" si="16"/>
        <v>53.29</v>
      </c>
      <c r="F115" s="1">
        <f t="shared" si="17"/>
        <v>0.33639999999999998</v>
      </c>
      <c r="H115" s="16"/>
      <c r="I115" s="16"/>
      <c r="J115" s="16"/>
      <c r="K115" s="16"/>
      <c r="L115" s="16"/>
      <c r="M115" s="16"/>
    </row>
    <row r="116" spans="1:13" x14ac:dyDescent="0.25">
      <c r="A116" s="29" t="s">
        <v>28</v>
      </c>
      <c r="B116" s="65">
        <v>3.8</v>
      </c>
      <c r="C116" s="31">
        <v>0.43</v>
      </c>
      <c r="D116" s="1">
        <f t="shared" si="15"/>
        <v>1.6339999999999999</v>
      </c>
      <c r="E116" s="1">
        <f t="shared" si="16"/>
        <v>14.44</v>
      </c>
      <c r="F116" s="1">
        <f t="shared" si="17"/>
        <v>0.18489999999999998</v>
      </c>
      <c r="H116" s="53" t="str">
        <f>D100</f>
        <v>X*Y</v>
      </c>
      <c r="I116" s="53"/>
      <c r="J116" s="54" t="s">
        <v>123</v>
      </c>
      <c r="K116" s="19" t="s">
        <v>95</v>
      </c>
      <c r="L116" s="19"/>
      <c r="M116" s="19"/>
    </row>
    <row r="117" spans="1:13" x14ac:dyDescent="0.25">
      <c r="A117" s="29" t="s">
        <v>29</v>
      </c>
      <c r="B117" s="65">
        <v>2.8</v>
      </c>
      <c r="C117" s="31">
        <v>0.47</v>
      </c>
      <c r="D117" s="1">
        <f t="shared" si="15"/>
        <v>1.3159999999999998</v>
      </c>
      <c r="E117" s="1">
        <f t="shared" si="16"/>
        <v>7.839999999999999</v>
      </c>
      <c r="F117" s="1">
        <f t="shared" si="17"/>
        <v>0.22089999999999999</v>
      </c>
      <c r="H117" s="55" t="str">
        <f>E100</f>
        <v>X^2</v>
      </c>
      <c r="I117" s="55"/>
      <c r="J117" s="54" t="s">
        <v>124</v>
      </c>
      <c r="K117" s="19" t="s">
        <v>95</v>
      </c>
      <c r="L117" s="19"/>
      <c r="M117" s="19"/>
    </row>
    <row r="118" spans="1:13" x14ac:dyDescent="0.25">
      <c r="A118" s="29" t="s">
        <v>30</v>
      </c>
      <c r="B118" s="65">
        <v>1.8</v>
      </c>
      <c r="C118" s="31">
        <v>0.25</v>
      </c>
      <c r="D118" s="1">
        <f t="shared" si="15"/>
        <v>0.45</v>
      </c>
      <c r="E118" s="1">
        <f t="shared" si="16"/>
        <v>3.24</v>
      </c>
      <c r="F118" s="1">
        <f t="shared" si="17"/>
        <v>6.25E-2</v>
      </c>
      <c r="H118" s="56" t="str">
        <f>F100</f>
        <v>Y^2</v>
      </c>
      <c r="I118" s="56"/>
      <c r="J118" s="54" t="s">
        <v>125</v>
      </c>
      <c r="K118" s="19" t="s">
        <v>95</v>
      </c>
      <c r="L118" s="19"/>
      <c r="M118" s="19"/>
    </row>
    <row r="119" spans="1:13" x14ac:dyDescent="0.25">
      <c r="A119" s="29" t="s">
        <v>31</v>
      </c>
      <c r="B119" s="65">
        <v>1.7</v>
      </c>
      <c r="C119" s="31">
        <v>0.2</v>
      </c>
      <c r="D119" s="1">
        <f t="shared" si="15"/>
        <v>0.34</v>
      </c>
      <c r="E119" s="1">
        <f t="shared" si="16"/>
        <v>2.8899999999999997</v>
      </c>
      <c r="F119" s="1">
        <f t="shared" si="17"/>
        <v>4.0000000000000008E-2</v>
      </c>
    </row>
    <row r="120" spans="1:13" x14ac:dyDescent="0.25">
      <c r="A120" s="29" t="s">
        <v>32</v>
      </c>
      <c r="B120" s="65">
        <v>1.2</v>
      </c>
      <c r="C120" s="31">
        <v>0.08</v>
      </c>
      <c r="D120" s="1">
        <f t="shared" si="15"/>
        <v>9.6000000000000002E-2</v>
      </c>
      <c r="E120" s="1">
        <f t="shared" si="16"/>
        <v>1.44</v>
      </c>
      <c r="F120" s="1">
        <f t="shared" si="17"/>
        <v>6.4000000000000003E-3</v>
      </c>
    </row>
    <row r="121" spans="1:13" x14ac:dyDescent="0.25">
      <c r="A121" s="29" t="s">
        <v>33</v>
      </c>
      <c r="B121" s="65">
        <v>0.9</v>
      </c>
      <c r="C121" s="31">
        <v>0.08</v>
      </c>
      <c r="D121" s="1">
        <f t="shared" si="15"/>
        <v>7.2000000000000008E-2</v>
      </c>
      <c r="E121" s="1">
        <f t="shared" si="16"/>
        <v>0.81</v>
      </c>
      <c r="F121" s="1">
        <f t="shared" si="17"/>
        <v>6.4000000000000003E-3</v>
      </c>
    </row>
    <row r="122" spans="1:13" x14ac:dyDescent="0.25">
      <c r="A122" s="29" t="s">
        <v>34</v>
      </c>
      <c r="B122" s="65">
        <v>0.7</v>
      </c>
      <c r="C122" s="31">
        <v>0.01</v>
      </c>
      <c r="D122" s="1">
        <f t="shared" si="15"/>
        <v>6.9999999999999993E-3</v>
      </c>
      <c r="E122" s="1">
        <f t="shared" si="16"/>
        <v>0.48999999999999994</v>
      </c>
      <c r="F122" s="1">
        <f t="shared" si="17"/>
        <v>1E-4</v>
      </c>
    </row>
    <row r="123" spans="1:13" x14ac:dyDescent="0.25">
      <c r="A123" s="29" t="s">
        <v>35</v>
      </c>
      <c r="B123" s="65">
        <v>44.1</v>
      </c>
      <c r="C123" s="31">
        <v>2.57</v>
      </c>
      <c r="D123" s="1">
        <f t="shared" si="15"/>
        <v>113.337</v>
      </c>
      <c r="E123" s="1">
        <f t="shared" si="16"/>
        <v>1944.8100000000002</v>
      </c>
      <c r="F123" s="1">
        <f t="shared" si="17"/>
        <v>6.6048999999999989</v>
      </c>
    </row>
    <row r="124" spans="1:13" x14ac:dyDescent="0.25">
      <c r="A124" s="29" t="s">
        <v>36</v>
      </c>
      <c r="B124" s="65">
        <v>16.8</v>
      </c>
      <c r="C124" s="31">
        <v>1.23</v>
      </c>
      <c r="D124" s="1">
        <f t="shared" si="15"/>
        <v>20.664000000000001</v>
      </c>
      <c r="E124" s="1">
        <f t="shared" si="16"/>
        <v>282.24</v>
      </c>
      <c r="F124" s="1">
        <f t="shared" si="17"/>
        <v>1.5128999999999999</v>
      </c>
    </row>
    <row r="125" spans="1:13" x14ac:dyDescent="0.25">
      <c r="A125" s="29" t="s">
        <v>37</v>
      </c>
      <c r="B125" s="65">
        <v>4.8</v>
      </c>
      <c r="C125" s="31">
        <v>0.53</v>
      </c>
      <c r="D125" s="1">
        <f t="shared" si="15"/>
        <v>2.544</v>
      </c>
      <c r="E125" s="1">
        <f t="shared" si="16"/>
        <v>23.04</v>
      </c>
      <c r="F125" s="1">
        <f t="shared" si="17"/>
        <v>0.28090000000000004</v>
      </c>
    </row>
    <row r="126" spans="1:13" x14ac:dyDescent="0.25">
      <c r="A126" s="29" t="s">
        <v>38</v>
      </c>
      <c r="B126" s="65">
        <v>4</v>
      </c>
      <c r="C126" s="31">
        <v>0.52</v>
      </c>
      <c r="D126" s="1">
        <f t="shared" si="15"/>
        <v>2.08</v>
      </c>
      <c r="E126" s="1">
        <f t="shared" si="16"/>
        <v>16</v>
      </c>
      <c r="F126" s="1">
        <f t="shared" si="17"/>
        <v>0.27040000000000003</v>
      </c>
    </row>
    <row r="127" spans="1:13" x14ac:dyDescent="0.25">
      <c r="A127" s="29" t="s">
        <v>39</v>
      </c>
      <c r="B127" s="65">
        <v>3</v>
      </c>
      <c r="C127" s="31">
        <v>0.49</v>
      </c>
      <c r="D127" s="1">
        <f t="shared" si="15"/>
        <v>1.47</v>
      </c>
      <c r="E127" s="1">
        <f t="shared" si="16"/>
        <v>9</v>
      </c>
      <c r="F127" s="1">
        <f t="shared" si="17"/>
        <v>0.24009999999999998</v>
      </c>
    </row>
    <row r="128" spans="1:13" x14ac:dyDescent="0.25">
      <c r="A128" s="29" t="s">
        <v>40</v>
      </c>
      <c r="B128" s="65">
        <v>2.5</v>
      </c>
      <c r="C128" s="31">
        <v>0.35</v>
      </c>
      <c r="D128" s="1">
        <f t="shared" si="15"/>
        <v>0.875</v>
      </c>
      <c r="E128" s="1">
        <f t="shared" si="16"/>
        <v>6.25</v>
      </c>
      <c r="F128" s="1">
        <f t="shared" si="17"/>
        <v>0.12249999999999998</v>
      </c>
    </row>
    <row r="129" spans="1:6" x14ac:dyDescent="0.25">
      <c r="A129" s="29" t="s">
        <v>41</v>
      </c>
      <c r="B129" s="65">
        <v>1.5</v>
      </c>
      <c r="C129" s="31">
        <v>0.22</v>
      </c>
      <c r="D129" s="1">
        <f t="shared" si="15"/>
        <v>0.33</v>
      </c>
      <c r="E129" s="1">
        <f t="shared" si="16"/>
        <v>2.25</v>
      </c>
      <c r="F129" s="1">
        <f t="shared" si="17"/>
        <v>4.8399999999999999E-2</v>
      </c>
    </row>
    <row r="130" spans="1:6" x14ac:dyDescent="0.25">
      <c r="A130" s="29" t="s">
        <v>42</v>
      </c>
      <c r="B130" s="65">
        <v>1</v>
      </c>
      <c r="C130" s="31">
        <v>0.05</v>
      </c>
      <c r="D130" s="1">
        <f t="shared" si="15"/>
        <v>0.05</v>
      </c>
      <c r="E130" s="1">
        <f t="shared" si="16"/>
        <v>1</v>
      </c>
      <c r="F130" s="1">
        <f t="shared" si="17"/>
        <v>2.5000000000000005E-3</v>
      </c>
    </row>
    <row r="131" spans="1:6" x14ac:dyDescent="0.25">
      <c r="A131" s="50" t="s">
        <v>109</v>
      </c>
      <c r="B131" s="50">
        <f>SUM(B101:B130)</f>
        <v>262.5</v>
      </c>
      <c r="C131" s="50">
        <f>SUM(C101:C130)</f>
        <v>21.93</v>
      </c>
      <c r="D131" s="50">
        <f>SUM(D101:D130)</f>
        <v>965.75900000000013</v>
      </c>
      <c r="E131" s="50">
        <f>SUM(E101:E130)</f>
        <v>13797.830000000002</v>
      </c>
      <c r="F131" s="50">
        <f>SUM(F101:F130)</f>
        <v>69.1053</v>
      </c>
    </row>
    <row r="134" spans="1:6" x14ac:dyDescent="0.25">
      <c r="A134" s="38" t="s">
        <v>126</v>
      </c>
      <c r="B134" s="39"/>
      <c r="C134" s="39"/>
      <c r="D134" s="39"/>
      <c r="E134" s="39"/>
      <c r="F134" s="40"/>
    </row>
    <row r="135" spans="1:6" x14ac:dyDescent="0.25">
      <c r="A135" s="41"/>
      <c r="B135" s="37"/>
      <c r="C135" s="37"/>
      <c r="D135" s="37"/>
      <c r="E135" s="37"/>
      <c r="F135" s="42"/>
    </row>
    <row r="136" spans="1:6" ht="15" customHeight="1" x14ac:dyDescent="0.25">
      <c r="A136" s="70" t="s">
        <v>127</v>
      </c>
      <c r="B136" s="70"/>
      <c r="C136" s="70"/>
      <c r="D136" s="70"/>
      <c r="E136" s="70"/>
      <c r="F136" s="70"/>
    </row>
    <row r="137" spans="1:6" x14ac:dyDescent="0.25">
      <c r="A137" s="70"/>
      <c r="B137" s="70"/>
      <c r="C137" s="70"/>
      <c r="D137" s="70"/>
      <c r="E137" s="70"/>
      <c r="F137" s="70"/>
    </row>
    <row r="138" spans="1:6" x14ac:dyDescent="0.25">
      <c r="A138" s="70"/>
      <c r="B138" s="70"/>
      <c r="C138" s="70"/>
      <c r="D138" s="70"/>
      <c r="E138" s="70"/>
      <c r="F138" s="70"/>
    </row>
    <row r="139" spans="1:6" x14ac:dyDescent="0.25">
      <c r="A139" s="70"/>
      <c r="B139" s="70"/>
      <c r="C139" s="70"/>
      <c r="D139" s="70"/>
      <c r="E139" s="70"/>
      <c r="F139" s="70"/>
    </row>
    <row r="140" spans="1:6" x14ac:dyDescent="0.25">
      <c r="A140" s="70"/>
      <c r="B140" s="70"/>
      <c r="C140" s="70"/>
      <c r="D140" s="70"/>
      <c r="E140" s="70"/>
      <c r="F140" s="70"/>
    </row>
    <row r="141" spans="1:6" x14ac:dyDescent="0.25">
      <c r="A141" s="70"/>
      <c r="B141" s="70"/>
      <c r="C141" s="70"/>
      <c r="D141" s="70"/>
      <c r="E141" s="70"/>
      <c r="F141" s="70"/>
    </row>
  </sheetData>
  <mergeCells count="82">
    <mergeCell ref="A136:F141"/>
    <mergeCell ref="A1:J1"/>
    <mergeCell ref="H118:I118"/>
    <mergeCell ref="K118:M118"/>
    <mergeCell ref="A134:F135"/>
    <mergeCell ref="H114:M115"/>
    <mergeCell ref="H116:I116"/>
    <mergeCell ref="K116:M116"/>
    <mergeCell ref="H117:I117"/>
    <mergeCell ref="K117:M117"/>
    <mergeCell ref="H109:O109"/>
    <mergeCell ref="I110:J110"/>
    <mergeCell ref="K110:L110"/>
    <mergeCell ref="M110:N110"/>
    <mergeCell ref="H111:H112"/>
    <mergeCell ref="I111:J112"/>
    <mergeCell ref="K111:L112"/>
    <mergeCell ref="M111:N112"/>
    <mergeCell ref="O111:O112"/>
    <mergeCell ref="I106:J106"/>
    <mergeCell ref="K106:L106"/>
    <mergeCell ref="I107:J107"/>
    <mergeCell ref="K107:L107"/>
    <mergeCell ref="A98:F99"/>
    <mergeCell ref="M106:N106"/>
    <mergeCell ref="M107:N107"/>
    <mergeCell ref="N68:O68"/>
    <mergeCell ref="P68:Q68"/>
    <mergeCell ref="M67:Q67"/>
    <mergeCell ref="P69:Q69"/>
    <mergeCell ref="N69:O69"/>
    <mergeCell ref="N70:O70"/>
    <mergeCell ref="P70:Q70"/>
    <mergeCell ref="I75:J75"/>
    <mergeCell ref="I76:J76"/>
    <mergeCell ref="I77:J77"/>
    <mergeCell ref="I78:J78"/>
    <mergeCell ref="L75:N75"/>
    <mergeCell ref="I73:N74"/>
    <mergeCell ref="L76:N76"/>
    <mergeCell ref="L77:N77"/>
    <mergeCell ref="L78:N78"/>
    <mergeCell ref="A63:G64"/>
    <mergeCell ref="I63:J63"/>
    <mergeCell ref="I67:K67"/>
    <mergeCell ref="M42:O42"/>
    <mergeCell ref="A2:J3"/>
    <mergeCell ref="A37:J38"/>
    <mergeCell ref="L37:O38"/>
    <mergeCell ref="A39:A40"/>
    <mergeCell ref="B39:B40"/>
    <mergeCell ref="C39:C40"/>
    <mergeCell ref="D39:D40"/>
    <mergeCell ref="E39:E40"/>
    <mergeCell ref="F39:F40"/>
    <mergeCell ref="G39:G40"/>
    <mergeCell ref="H39:H40"/>
    <mergeCell ref="I39:J39"/>
    <mergeCell ref="L39:O40"/>
    <mergeCell ref="M41:O41"/>
    <mergeCell ref="A50:A51"/>
    <mergeCell ref="B50:B51"/>
    <mergeCell ref="C50:C51"/>
    <mergeCell ref="D50:D51"/>
    <mergeCell ref="E50:E51"/>
    <mergeCell ref="M43:O43"/>
    <mergeCell ref="M44:O44"/>
    <mergeCell ref="M45:O45"/>
    <mergeCell ref="A48:H49"/>
    <mergeCell ref="J48:M49"/>
    <mergeCell ref="L59:M59"/>
    <mergeCell ref="F50:F51"/>
    <mergeCell ref="G50:G51"/>
    <mergeCell ref="H50:H51"/>
    <mergeCell ref="J50:M51"/>
    <mergeCell ref="K52:M52"/>
    <mergeCell ref="K53:M53"/>
    <mergeCell ref="K54:M54"/>
    <mergeCell ref="K55:M55"/>
    <mergeCell ref="K56:M56"/>
    <mergeCell ref="L57:M57"/>
    <mergeCell ref="L58:M58"/>
  </mergeCells>
  <hyperlinks>
    <hyperlink ref="B60" location="Boxplots!A3" display="GDP" xr:uid="{DA219E65-51B9-489B-BDD9-4BC7DD00BA42}"/>
    <hyperlink ref="C60" location="Boxplots!L3" display="Population" xr:uid="{AC31C151-3C1F-41F8-86BD-EEB565D525D2}"/>
    <hyperlink ref="D60" location="Boxplots!A18" display="Unemployment Rate" xr:uid="{D2C93F35-6511-44B4-A252-30E4F440DA55}"/>
    <hyperlink ref="E60" location="Boxplots!M33" display="Average Age" xr:uid="{F2D204B3-E0EC-42F2-AD9D-44FB8A662B7C}"/>
    <hyperlink ref="F60" location="Boxplots!A33" display="Women (%)" xr:uid="{0A5F5444-818C-4983-A0F0-E902BBAFE898}"/>
    <hyperlink ref="G60" location="Boxplots!G33" display="Men (%)" xr:uid="{438E77C3-032E-4A03-8106-AF2003E638AE}"/>
    <hyperlink ref="H60" location="Boxplots!L18" display="Budget" xr:uid="{873DDD34-94DF-462A-8C63-9014CDA25CFC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ADB4-FD07-4A47-AA63-3D53EBA7C350}">
  <dimension ref="A1:S34"/>
  <sheetViews>
    <sheetView topLeftCell="A3" workbookViewId="0">
      <selection activeCell="A3" sqref="A3:I3"/>
    </sheetView>
  </sheetViews>
  <sheetFormatPr baseColWidth="10" defaultRowHeight="15" x14ac:dyDescent="0.25"/>
  <sheetData>
    <row r="1" spans="1:19" x14ac:dyDescent="0.25">
      <c r="A1" s="21" t="s">
        <v>80</v>
      </c>
      <c r="B1" s="21"/>
      <c r="C1" s="21"/>
      <c r="D1" s="21"/>
      <c r="E1" s="21"/>
      <c r="F1" s="21"/>
      <c r="G1" s="21"/>
      <c r="H1" s="21"/>
      <c r="I1" s="21"/>
      <c r="J1" s="21"/>
    </row>
    <row r="3" spans="1:19" x14ac:dyDescent="0.25">
      <c r="A3" s="22" t="s">
        <v>81</v>
      </c>
      <c r="B3" s="22"/>
      <c r="C3" s="22"/>
      <c r="D3" s="22"/>
      <c r="E3" s="22"/>
      <c r="F3" s="22"/>
      <c r="G3" s="22"/>
      <c r="H3" s="22"/>
      <c r="I3" s="22"/>
      <c r="L3" s="22" t="s">
        <v>82</v>
      </c>
      <c r="M3" s="22"/>
      <c r="N3" s="22"/>
      <c r="O3" s="22"/>
      <c r="P3" s="22"/>
      <c r="Q3" s="22"/>
      <c r="R3" s="22"/>
      <c r="S3" s="22"/>
    </row>
    <row r="18" spans="1:19" x14ac:dyDescent="0.25">
      <c r="A18" s="23" t="s">
        <v>83</v>
      </c>
      <c r="B18" s="23"/>
      <c r="C18" s="23"/>
      <c r="D18" s="23"/>
      <c r="E18" s="23"/>
      <c r="F18" s="23"/>
      <c r="G18" s="23"/>
      <c r="H18" s="23"/>
      <c r="I18" s="23"/>
      <c r="L18" s="24" t="s">
        <v>84</v>
      </c>
      <c r="M18" s="25"/>
      <c r="N18" s="25"/>
      <c r="O18" s="25"/>
      <c r="P18" s="25"/>
      <c r="Q18" s="25"/>
      <c r="R18" s="25"/>
      <c r="S18" s="25"/>
    </row>
    <row r="33" spans="1:18" x14ac:dyDescent="0.25">
      <c r="A33" s="24" t="s">
        <v>85</v>
      </c>
      <c r="B33" s="25"/>
      <c r="C33" s="25"/>
      <c r="D33" s="25"/>
      <c r="E33" s="25"/>
      <c r="G33" s="26" t="s">
        <v>86</v>
      </c>
      <c r="H33" s="27"/>
      <c r="I33" s="27"/>
      <c r="J33" s="27"/>
      <c r="K33" s="28"/>
      <c r="L33" s="2"/>
      <c r="M33" s="24" t="s">
        <v>87</v>
      </c>
      <c r="N33" s="24"/>
      <c r="O33" s="24"/>
      <c r="P33" s="24"/>
      <c r="Q33" s="24"/>
      <c r="R33" s="12"/>
    </row>
    <row r="34" spans="1:18" x14ac:dyDescent="0.25">
      <c r="A34" s="11"/>
      <c r="B34" s="11"/>
      <c r="C34" s="11"/>
      <c r="D34" s="11"/>
      <c r="E34" s="11"/>
    </row>
  </sheetData>
  <mergeCells count="8">
    <mergeCell ref="A33:E33"/>
    <mergeCell ref="G33:K33"/>
    <mergeCell ref="M33:Q33"/>
    <mergeCell ref="A1:J1"/>
    <mergeCell ref="A3:I3"/>
    <mergeCell ref="L3:S3"/>
    <mergeCell ref="A18:I18"/>
    <mergeCell ref="L18:S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1 - 1.5</vt:lpstr>
      <vt:lpstr>Boxplots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Orlando Murcia Morales</dc:creator>
  <cp:lastModifiedBy>Kevin Orlando Murcia Morales</cp:lastModifiedBy>
  <dcterms:created xsi:type="dcterms:W3CDTF">2025-03-24T03:32:44Z</dcterms:created>
  <dcterms:modified xsi:type="dcterms:W3CDTF">2025-03-24T22:17:38Z</dcterms:modified>
</cp:coreProperties>
</file>