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c\Desktop\STUDIA\Sem 6\"/>
    </mc:Choice>
  </mc:AlternateContent>
  <xr:revisionPtr revIDLastSave="0" documentId="13_ncr:1_{21A378FE-EDA0-4066-A3D4-E007868133BB}" xr6:coauthVersionLast="47" xr6:coauthVersionMax="47" xr10:uidLastSave="{00000000-0000-0000-0000-000000000000}"/>
  <bookViews>
    <workbookView xWindow="-120" yWindow="-120" windowWidth="29040" windowHeight="15840" xr2:uid="{A8938905-2319-46C7-AB4E-97B337232484}"/>
  </bookViews>
  <sheets>
    <sheet name="Prezentacja" sheetId="11" r:id="rId1"/>
    <sheet name="ZESTAWIENIE" sheetId="6" r:id="rId2"/>
    <sheet name="Wstępne" sheetId="3" r:id="rId3"/>
    <sheet name="Uzupełnienie" sheetId="4" r:id="rId4"/>
    <sheet name="OPTO" sheetId="2" r:id="rId5"/>
    <sheet name="Wykończeniowe-OPTO" sheetId="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J4" i="6"/>
  <c r="K4" i="6" s="1"/>
  <c r="I5" i="6"/>
  <c r="J5" i="6"/>
  <c r="K5" i="6" s="1"/>
  <c r="I6" i="6"/>
  <c r="J6" i="6"/>
  <c r="K6" i="6" s="1"/>
  <c r="I7" i="6"/>
  <c r="J7" i="6"/>
  <c r="K7" i="6" s="1"/>
  <c r="I8" i="6"/>
  <c r="J8" i="6"/>
  <c r="K8" i="6" s="1"/>
  <c r="I9" i="6"/>
  <c r="J9" i="6"/>
  <c r="K9" i="6" s="1"/>
  <c r="I10" i="6"/>
  <c r="J10" i="6"/>
  <c r="K10" i="6" s="1"/>
  <c r="I11" i="6"/>
  <c r="J11" i="6"/>
  <c r="K11" i="6" s="1"/>
  <c r="I12" i="6"/>
  <c r="J12" i="6"/>
  <c r="K12" i="6" s="1"/>
  <c r="I13" i="6"/>
  <c r="J13" i="6"/>
  <c r="K13" i="6" s="1"/>
  <c r="I14" i="6"/>
  <c r="J14" i="6"/>
  <c r="K14" i="6" s="1"/>
  <c r="I15" i="6"/>
  <c r="J15" i="6"/>
  <c r="K15" i="6" s="1"/>
  <c r="I16" i="6"/>
  <c r="J16" i="6"/>
  <c r="K16" i="6" s="1"/>
  <c r="I17" i="6"/>
  <c r="J17" i="6"/>
  <c r="K17" i="6" s="1"/>
  <c r="I18" i="6"/>
  <c r="J18" i="6"/>
  <c r="K18" i="6" s="1"/>
  <c r="I19" i="6"/>
  <c r="J19" i="6"/>
  <c r="K19" i="6" s="1"/>
  <c r="I20" i="6"/>
  <c r="J20" i="6"/>
  <c r="K20" i="6" s="1"/>
  <c r="I21" i="6"/>
  <c r="J21" i="6"/>
  <c r="K21" i="6" s="1"/>
  <c r="I22" i="6"/>
  <c r="J22" i="6"/>
  <c r="K22" i="6" s="1"/>
  <c r="I23" i="6"/>
  <c r="J23" i="6"/>
  <c r="K23" i="6" s="1"/>
  <c r="I24" i="6"/>
  <c r="J24" i="6"/>
  <c r="K24" i="6" s="1"/>
  <c r="I25" i="6"/>
  <c r="J25" i="6"/>
  <c r="K25" i="6" s="1"/>
  <c r="I26" i="6"/>
  <c r="J26" i="6"/>
  <c r="K26" i="6" s="1"/>
  <c r="I27" i="6"/>
  <c r="J27" i="6"/>
  <c r="K27" i="6" s="1"/>
  <c r="I28" i="6"/>
  <c r="J28" i="6"/>
  <c r="K28" i="6" s="1"/>
  <c r="I30" i="6"/>
  <c r="J30" i="6"/>
  <c r="K30" i="6" s="1"/>
  <c r="I31" i="6"/>
  <c r="J31" i="6"/>
  <c r="K31" i="6" s="1"/>
  <c r="I32" i="6"/>
  <c r="J32" i="6"/>
  <c r="K32" i="6" s="1"/>
  <c r="I33" i="6"/>
  <c r="J33" i="6"/>
  <c r="K33" i="6" s="1"/>
  <c r="I34" i="6"/>
  <c r="J34" i="6"/>
  <c r="K34" i="6" s="1"/>
  <c r="I35" i="6"/>
  <c r="J35" i="6"/>
  <c r="K35" i="6" s="1"/>
  <c r="I36" i="6"/>
  <c r="J36" i="6"/>
  <c r="K36" i="6" s="1"/>
  <c r="I37" i="6"/>
  <c r="J37" i="6"/>
  <c r="K37" i="6" s="1"/>
  <c r="I38" i="6"/>
  <c r="J38" i="6"/>
  <c r="K38" i="6" s="1"/>
  <c r="I39" i="6"/>
  <c r="J39" i="6"/>
  <c r="K39" i="6" s="1"/>
  <c r="I40" i="6"/>
  <c r="J40" i="6"/>
  <c r="K40" i="6" s="1"/>
  <c r="I41" i="6"/>
  <c r="J41" i="6"/>
  <c r="K41" i="6" s="1"/>
  <c r="I42" i="6"/>
  <c r="J42" i="6"/>
  <c r="K42" i="6" s="1"/>
  <c r="I43" i="6"/>
  <c r="J43" i="6"/>
  <c r="K43" i="6" s="1"/>
  <c r="I44" i="6"/>
  <c r="J44" i="6"/>
  <c r="K44" i="6" s="1"/>
  <c r="I45" i="6"/>
  <c r="J45" i="6"/>
  <c r="K45" i="6" s="1"/>
  <c r="J46" i="6"/>
  <c r="K46" i="6" s="1"/>
  <c r="I47" i="6"/>
  <c r="J47" i="6"/>
  <c r="K47" i="6" s="1"/>
  <c r="I48" i="6"/>
  <c r="J48" i="6"/>
  <c r="K48" i="6" s="1"/>
  <c r="I49" i="6"/>
  <c r="J49" i="6"/>
  <c r="K49" i="6" s="1"/>
  <c r="J50" i="6"/>
  <c r="K50" i="6" s="1"/>
  <c r="J51" i="6"/>
  <c r="K51" i="6" s="1"/>
  <c r="I52" i="6"/>
  <c r="J52" i="6"/>
  <c r="K52" i="6" s="1"/>
  <c r="I53" i="6"/>
  <c r="J53" i="6"/>
  <c r="K53" i="6" s="1"/>
  <c r="I54" i="6"/>
  <c r="J54" i="6"/>
  <c r="K54" i="6" s="1"/>
  <c r="I55" i="6"/>
  <c r="J55" i="6"/>
  <c r="K55" i="6" s="1"/>
  <c r="I56" i="6"/>
  <c r="J56" i="6"/>
  <c r="K56" i="6" s="1"/>
  <c r="I57" i="6"/>
  <c r="J57" i="6"/>
  <c r="K57" i="6" s="1"/>
  <c r="I58" i="6"/>
  <c r="J58" i="6"/>
  <c r="K58" i="6" s="1"/>
  <c r="J59" i="6"/>
  <c r="K59" i="6" s="1"/>
  <c r="I61" i="6"/>
  <c r="J61" i="6"/>
  <c r="I62" i="6"/>
  <c r="J62" i="6"/>
  <c r="K62" i="6" s="1"/>
  <c r="I63" i="6"/>
  <c r="J63" i="6"/>
  <c r="K63" i="6" s="1"/>
  <c r="I64" i="6"/>
  <c r="J64" i="6"/>
  <c r="K64" i="6" s="1"/>
  <c r="I65" i="6"/>
  <c r="J65" i="6"/>
  <c r="K65" i="6" s="1"/>
  <c r="I66" i="6"/>
  <c r="J66" i="6"/>
  <c r="K66" i="6" s="1"/>
  <c r="I67" i="6"/>
  <c r="J67" i="6"/>
  <c r="K67" i="6" s="1"/>
  <c r="I68" i="6"/>
  <c r="J68" i="6"/>
  <c r="K68" i="6" s="1"/>
  <c r="I69" i="6"/>
  <c r="J69" i="6"/>
  <c r="K69" i="6" s="1"/>
  <c r="I70" i="6"/>
  <c r="J70" i="6"/>
  <c r="K70" i="6" s="1"/>
  <c r="I71" i="6"/>
  <c r="J71" i="6"/>
  <c r="K71" i="6" s="1"/>
  <c r="I3" i="6"/>
  <c r="J3" i="6"/>
  <c r="K3" i="6" s="1"/>
  <c r="I17" i="4"/>
  <c r="H17" i="4"/>
  <c r="I16" i="4"/>
  <c r="H16" i="4"/>
  <c r="H7" i="4"/>
  <c r="G7" i="4"/>
  <c r="I7" i="4" s="1"/>
  <c r="G9" i="4"/>
  <c r="I9" i="4" s="1"/>
  <c r="H9" i="4"/>
  <c r="G10" i="4"/>
  <c r="I10" i="4" s="1"/>
  <c r="H10" i="4"/>
  <c r="G11" i="4"/>
  <c r="I11" i="4" s="1"/>
  <c r="H11" i="4"/>
  <c r="G12" i="4"/>
  <c r="I12" i="4" s="1"/>
  <c r="H12" i="4"/>
  <c r="G8" i="4"/>
  <c r="I8" i="4" s="1"/>
  <c r="H8" i="4"/>
  <c r="G13" i="4"/>
  <c r="H13" i="4"/>
  <c r="I13" i="4"/>
  <c r="G6" i="4"/>
  <c r="H6" i="4"/>
  <c r="I6" i="4"/>
  <c r="H5" i="4"/>
  <c r="H15" i="4" s="1"/>
  <c r="G5" i="4"/>
  <c r="I5" i="4" s="1"/>
  <c r="I15" i="4" s="1"/>
  <c r="I32" i="3"/>
  <c r="H32" i="3"/>
  <c r="H30" i="3"/>
  <c r="I30" i="3" s="1"/>
  <c r="G30" i="3"/>
  <c r="H29" i="3"/>
  <c r="I29" i="3" s="1"/>
  <c r="G29" i="3"/>
  <c r="H28" i="3"/>
  <c r="I28" i="3" s="1"/>
  <c r="G28" i="3"/>
  <c r="H27" i="3"/>
  <c r="I27" i="3" s="1"/>
  <c r="G27" i="3"/>
  <c r="H26" i="3"/>
  <c r="I26" i="3" s="1"/>
  <c r="G26" i="3"/>
  <c r="H25" i="3"/>
  <c r="I25" i="3" s="1"/>
  <c r="G25" i="3"/>
  <c r="H24" i="3"/>
  <c r="I24" i="3" s="1"/>
  <c r="G24" i="3"/>
  <c r="H23" i="3"/>
  <c r="I23" i="3" s="1"/>
  <c r="G23" i="3"/>
  <c r="H22" i="3"/>
  <c r="I22" i="3" s="1"/>
  <c r="G22" i="3"/>
  <c r="H21" i="3"/>
  <c r="I21" i="3" s="1"/>
  <c r="G21" i="3"/>
  <c r="H20" i="3"/>
  <c r="I20" i="3" s="1"/>
  <c r="G20" i="3"/>
  <c r="H19" i="3"/>
  <c r="I19" i="3" s="1"/>
  <c r="G19" i="3"/>
  <c r="H18" i="3"/>
  <c r="I18" i="3" s="1"/>
  <c r="G18" i="3"/>
  <c r="H17" i="3"/>
  <c r="I17" i="3" s="1"/>
  <c r="G17" i="3"/>
  <c r="H16" i="3"/>
  <c r="I16" i="3" s="1"/>
  <c r="G16" i="3"/>
  <c r="H15" i="3"/>
  <c r="I15" i="3" s="1"/>
  <c r="G15" i="3"/>
  <c r="H14" i="3"/>
  <c r="I14" i="3" s="1"/>
  <c r="G14" i="3"/>
  <c r="H13" i="3"/>
  <c r="I13" i="3" s="1"/>
  <c r="G13" i="3"/>
  <c r="H12" i="3"/>
  <c r="I12" i="3" s="1"/>
  <c r="G12" i="3"/>
  <c r="H11" i="3"/>
  <c r="I11" i="3" s="1"/>
  <c r="G11" i="3"/>
  <c r="H10" i="3"/>
  <c r="I10" i="3" s="1"/>
  <c r="G10" i="3"/>
  <c r="H9" i="3"/>
  <c r="I9" i="3" s="1"/>
  <c r="G9" i="3"/>
  <c r="H8" i="3"/>
  <c r="I8" i="3" s="1"/>
  <c r="G8" i="3"/>
  <c r="H7" i="3"/>
  <c r="I7" i="3" s="1"/>
  <c r="G7" i="3"/>
  <c r="H6" i="3"/>
  <c r="I6" i="3" s="1"/>
  <c r="G6" i="3"/>
  <c r="H5" i="3"/>
  <c r="I5" i="3" s="1"/>
  <c r="G5" i="3"/>
  <c r="I25" i="2"/>
  <c r="F25" i="2"/>
  <c r="H25" i="2" s="1"/>
  <c r="I24" i="2"/>
  <c r="H24" i="2"/>
  <c r="G24" i="2"/>
  <c r="H23" i="2"/>
  <c r="G23" i="2"/>
  <c r="I23" i="2" s="1"/>
  <c r="H22" i="2"/>
  <c r="G22" i="2"/>
  <c r="I22" i="2" s="1"/>
  <c r="H21" i="2"/>
  <c r="G21" i="2"/>
  <c r="I21" i="2" s="1"/>
  <c r="I20" i="2"/>
  <c r="H20" i="2"/>
  <c r="G20" i="2"/>
  <c r="H19" i="2"/>
  <c r="G19" i="2"/>
  <c r="I19" i="2" s="1"/>
  <c r="H18" i="2"/>
  <c r="G18" i="2"/>
  <c r="I18" i="2" s="1"/>
  <c r="I17" i="2"/>
  <c r="F17" i="2"/>
  <c r="H17" i="2" s="1"/>
  <c r="I16" i="2"/>
  <c r="H16" i="2"/>
  <c r="F16" i="2"/>
  <c r="H15" i="2"/>
  <c r="G15" i="2"/>
  <c r="I15" i="2" s="1"/>
  <c r="H14" i="2"/>
  <c r="G14" i="2"/>
  <c r="I14" i="2" s="1"/>
  <c r="H13" i="2"/>
  <c r="G13" i="2"/>
  <c r="I13" i="2" s="1"/>
  <c r="I12" i="2"/>
  <c r="H12" i="2"/>
  <c r="F12" i="2"/>
  <c r="H11" i="2"/>
  <c r="G11" i="2"/>
  <c r="I11" i="2" s="1"/>
  <c r="H10" i="2"/>
  <c r="G10" i="2"/>
  <c r="I10" i="2" s="1"/>
  <c r="H9" i="2"/>
  <c r="H29" i="2" s="1"/>
  <c r="G9" i="2"/>
  <c r="I9" i="2" s="1"/>
  <c r="I8" i="2"/>
  <c r="I28" i="2" s="1"/>
  <c r="H8" i="2"/>
  <c r="H28" i="2" s="1"/>
  <c r="G8" i="2"/>
  <c r="H7" i="2"/>
  <c r="G7" i="2"/>
  <c r="I7" i="2" s="1"/>
  <c r="H6" i="2"/>
  <c r="G6" i="2"/>
  <c r="I6" i="2" s="1"/>
  <c r="H5" i="2"/>
  <c r="H27" i="2" s="1"/>
  <c r="G5" i="2"/>
  <c r="I5" i="2" s="1"/>
  <c r="I27" i="2" s="1"/>
  <c r="J72" i="6" l="1"/>
  <c r="K61" i="6"/>
  <c r="K72" i="6" s="1"/>
  <c r="H30" i="2"/>
  <c r="I29" i="2"/>
  <c r="I30" i="2" s="1"/>
  <c r="G7" i="1" l="1"/>
  <c r="H7" i="1"/>
  <c r="I7" i="1" s="1"/>
  <c r="G19" i="1"/>
  <c r="H19" i="1"/>
  <c r="I19" i="1" s="1"/>
  <c r="G6" i="1"/>
  <c r="H6" i="1"/>
  <c r="I6" i="1" s="1"/>
  <c r="G8" i="1"/>
  <c r="H8" i="1"/>
  <c r="I8" i="1" s="1"/>
  <c r="H12" i="1"/>
  <c r="G12" i="1"/>
  <c r="I12" i="1" s="1"/>
  <c r="H11" i="1"/>
  <c r="G11" i="1"/>
  <c r="I11" i="1" s="1"/>
  <c r="H10" i="1"/>
  <c r="G10" i="1"/>
  <c r="I10" i="1" s="1"/>
  <c r="H22" i="1" l="1"/>
  <c r="G22" i="1"/>
  <c r="I22" i="1" s="1"/>
  <c r="G20" i="1"/>
  <c r="H20" i="1"/>
  <c r="I20" i="1" s="1"/>
  <c r="G21" i="1"/>
  <c r="H21" i="1"/>
  <c r="G9" i="1"/>
  <c r="H9" i="1"/>
  <c r="H26" i="1" s="1"/>
  <c r="G13" i="1"/>
  <c r="H13" i="1"/>
  <c r="I13" i="1" s="1"/>
  <c r="G14" i="1"/>
  <c r="H14" i="1"/>
  <c r="I14" i="1" s="1"/>
  <c r="G15" i="1"/>
  <c r="H15" i="1"/>
  <c r="I15" i="1" s="1"/>
  <c r="G16" i="1"/>
  <c r="H16" i="1"/>
  <c r="I16" i="1" s="1"/>
  <c r="G17" i="1"/>
  <c r="H17" i="1"/>
  <c r="G18" i="1"/>
  <c r="H18" i="1"/>
  <c r="I18" i="1" s="1"/>
  <c r="H5" i="1"/>
  <c r="H24" i="1" s="1"/>
  <c r="G5" i="1"/>
  <c r="I5" i="1" s="1"/>
  <c r="I24" i="1" s="1"/>
  <c r="H27" i="1" l="1"/>
  <c r="I17" i="1"/>
  <c r="I21" i="1"/>
  <c r="I9" i="1"/>
  <c r="I26" i="1" s="1"/>
  <c r="I27" i="1" l="1"/>
  <c r="I18" i="4" l="1"/>
  <c r="H18" i="4"/>
</calcChain>
</file>

<file path=xl/sharedStrings.xml><?xml version="1.0" encoding="utf-8"?>
<sst xmlns="http://schemas.openxmlformats.org/spreadsheetml/2006/main" count="997" uniqueCount="257">
  <si>
    <t>Kosztorys - zakupy uzupełniające</t>
  </si>
  <si>
    <t>Oznaczenie</t>
  </si>
  <si>
    <t>Element</t>
  </si>
  <si>
    <t>Oznaczenie producenta</t>
  </si>
  <si>
    <t>Ilość</t>
  </si>
  <si>
    <t>Cena za sztukę</t>
  </si>
  <si>
    <t>Cena za wskazaną ilość</t>
  </si>
  <si>
    <t>Sklep</t>
  </si>
  <si>
    <t>Odnośnik do sklepu</t>
  </si>
  <si>
    <t>netto</t>
  </si>
  <si>
    <t>brutto</t>
  </si>
  <si>
    <t>PCB</t>
  </si>
  <si>
    <t>Kontroler CAN</t>
  </si>
  <si>
    <t>MCP2515-I/P</t>
  </si>
  <si>
    <t>TME</t>
  </si>
  <si>
    <t>Link</t>
  </si>
  <si>
    <t>Przełącznik dźwigniowy On-On x 5</t>
  </si>
  <si>
    <t>UCC-02478</t>
  </si>
  <si>
    <t>BOTLAND</t>
  </si>
  <si>
    <t>Rezystor 1M</t>
  </si>
  <si>
    <t>Rezystor 10k</t>
  </si>
  <si>
    <t>Rezystor 600R</t>
  </si>
  <si>
    <t>Rezystor XXXR</t>
  </si>
  <si>
    <t>Potencjometr 20k</t>
  </si>
  <si>
    <t>TLV3202AID</t>
  </si>
  <si>
    <t>NE5532P</t>
  </si>
  <si>
    <t>74AHC1G04</t>
  </si>
  <si>
    <t>BC547</t>
  </si>
  <si>
    <t>2N3904</t>
  </si>
  <si>
    <t>351634.03000500</t>
  </si>
  <si>
    <t>Płyta plexi 2x300x500mm</t>
  </si>
  <si>
    <t>Dystans z gwintem zew/wew M3</t>
  </si>
  <si>
    <t>Dystans z gwintem wew M3</t>
  </si>
  <si>
    <t>213X10SW</t>
  </si>
  <si>
    <t>113X10SW</t>
  </si>
  <si>
    <t>Obudowa</t>
  </si>
  <si>
    <t>3006P-1-203LF</t>
  </si>
  <si>
    <t>Tranzystor BJT-NPN</t>
  </si>
  <si>
    <t>Bramka NOT</t>
  </si>
  <si>
    <t>CF1/4W-10K</t>
  </si>
  <si>
    <t>CF1/4WS-1M</t>
  </si>
  <si>
    <t>CF1/4W-620R</t>
  </si>
  <si>
    <t>Wzmacniacz operacyjny</t>
  </si>
  <si>
    <t>Komparator</t>
  </si>
  <si>
    <t>MOUSER</t>
  </si>
  <si>
    <t>Śrubki M3x5</t>
  </si>
  <si>
    <t>1212788 BOSSARD</t>
  </si>
  <si>
    <t>Suma: BOTLAND</t>
  </si>
  <si>
    <t>Suma: MOUSER</t>
  </si>
  <si>
    <t>Suma: Całość</t>
  </si>
  <si>
    <t>Płyta plexi 2x500x500mm</t>
  </si>
  <si>
    <t>351634.05000500</t>
  </si>
  <si>
    <t xml:space="preserve">Suma: TME </t>
  </si>
  <si>
    <t>TLC372CP</t>
  </si>
  <si>
    <t>Kosztorys zakupu elementów do sieć przemysłowej światłowodowej POF</t>
  </si>
  <si>
    <t>Warstwa transmisyjno kablowa</t>
  </si>
  <si>
    <t>Przewód światłowodowy POF - 100m</t>
  </si>
  <si>
    <t>HFBR-EUS100Z</t>
  </si>
  <si>
    <t>DigiKey</t>
  </si>
  <si>
    <t>Łącznik do złączy HFBR</t>
  </si>
  <si>
    <t>HFBR-4505Z</t>
  </si>
  <si>
    <t>Złącze HFBR</t>
  </si>
  <si>
    <t>HFBR-4531Z</t>
  </si>
  <si>
    <t>U2</t>
  </si>
  <si>
    <t>Mikrokontroler</t>
  </si>
  <si>
    <t>ATSAM4S2AA-AU</t>
  </si>
  <si>
    <t>FARNELL</t>
  </si>
  <si>
    <t>C1</t>
  </si>
  <si>
    <t>Kondensator 4,7uF</t>
  </si>
  <si>
    <t>PF2C4R7MNN6311U</t>
  </si>
  <si>
    <t>C19</t>
  </si>
  <si>
    <t>Kondensator 2,2uF</t>
  </si>
  <si>
    <t>CE-2.2/250PHT</t>
  </si>
  <si>
    <t>C10,C11,C12,C13,C14,C15,C16</t>
  </si>
  <si>
    <t>Kondensator 100nF</t>
  </si>
  <si>
    <t>CC-100N</t>
  </si>
  <si>
    <t>SW1</t>
  </si>
  <si>
    <t>Przycisk RESET</t>
  </si>
  <si>
    <t>B3F-1000</t>
  </si>
  <si>
    <t>R1,R7</t>
  </si>
  <si>
    <t>Rezystor 27 Ohm</t>
  </si>
  <si>
    <t>CF1/4W-27R</t>
  </si>
  <si>
    <t>R2</t>
  </si>
  <si>
    <t>Rezystor 27k Ohm</t>
  </si>
  <si>
    <t>CF1/4W-27K</t>
  </si>
  <si>
    <t>R4</t>
  </si>
  <si>
    <t>Rezystor 47k Ohm</t>
  </si>
  <si>
    <t>CF1/4W-47K</t>
  </si>
  <si>
    <t>J2</t>
  </si>
  <si>
    <t>Złącze USB</t>
  </si>
  <si>
    <t>TUEB4F2D0B</t>
  </si>
  <si>
    <t>J3</t>
  </si>
  <si>
    <t>Listwa kołkowa 1x6</t>
  </si>
  <si>
    <t>DS1023-1*6S21</t>
  </si>
  <si>
    <t>U6,U9</t>
  </si>
  <si>
    <t>74HC1G04</t>
  </si>
  <si>
    <t>Q4,Q6,Q9,Q10</t>
  </si>
  <si>
    <t>Tranzystor BJT-PNP</t>
  </si>
  <si>
    <t>BC557</t>
  </si>
  <si>
    <t>Q3,Q8</t>
  </si>
  <si>
    <t>Q5,Q11</t>
  </si>
  <si>
    <t>R22,R23,R25,R34,R35,R38</t>
  </si>
  <si>
    <t>Rezystor 1k Ohm</t>
  </si>
  <si>
    <t>CF1/4W-1K</t>
  </si>
  <si>
    <t>R26,R37</t>
  </si>
  <si>
    <t>Rezystor 470k Ohm</t>
  </si>
  <si>
    <t>CF1/4W-470K</t>
  </si>
  <si>
    <t>R24,R36</t>
  </si>
  <si>
    <t>Rezystor 82 Ohm</t>
  </si>
  <si>
    <t>CF1/4W-82R</t>
  </si>
  <si>
    <t>D10,D12</t>
  </si>
  <si>
    <t>Dioda LED</t>
  </si>
  <si>
    <t>OS5RKP3211A</t>
  </si>
  <si>
    <t>Suma: DigiKey</t>
  </si>
  <si>
    <t>Suma: FARNELL</t>
  </si>
  <si>
    <t>Suma: TME</t>
  </si>
  <si>
    <t>U1</t>
  </si>
  <si>
    <t>U3</t>
  </si>
  <si>
    <t>Transceiver HS CAN</t>
  </si>
  <si>
    <t>MCP2561-E/P</t>
  </si>
  <si>
    <t>H1</t>
  </si>
  <si>
    <t>Dławik common mode</t>
  </si>
  <si>
    <t>B82787C0104H002</t>
  </si>
  <si>
    <t>Y1</t>
  </si>
  <si>
    <t>Oscylator kwarcowy</t>
  </si>
  <si>
    <t>20.00M-SMDHC49S</t>
  </si>
  <si>
    <t>D1</t>
  </si>
  <si>
    <t>Dioda TVS</t>
  </si>
  <si>
    <t>PESD2IVN24-TR</t>
  </si>
  <si>
    <t>Kondensator 4,7nF</t>
  </si>
  <si>
    <t>CM-4.7N</t>
  </si>
  <si>
    <t>C5, C6</t>
  </si>
  <si>
    <t>Kondensator 150pF</t>
  </si>
  <si>
    <t>CC-151/500</t>
  </si>
  <si>
    <t>C7, C8</t>
  </si>
  <si>
    <t>Kondensator 15pF</t>
  </si>
  <si>
    <t>CC-15/500</t>
  </si>
  <si>
    <t>Rezystor 750</t>
  </si>
  <si>
    <t>CF1/4W-750R</t>
  </si>
  <si>
    <t>R7, R8</t>
  </si>
  <si>
    <t>Rezystor 62</t>
  </si>
  <si>
    <t>CF1/4W-62R</t>
  </si>
  <si>
    <t>R9</t>
  </si>
  <si>
    <t>Rezystor 300</t>
  </si>
  <si>
    <t>CF1/4WS-300R</t>
  </si>
  <si>
    <t>link</t>
  </si>
  <si>
    <t>R10</t>
  </si>
  <si>
    <t>C2, C3, C4, C10</t>
  </si>
  <si>
    <t>K1</t>
  </si>
  <si>
    <t>Listwa kołkowa 2x10</t>
  </si>
  <si>
    <t>DS1022-2*10RF11-B</t>
  </si>
  <si>
    <t>K2</t>
  </si>
  <si>
    <t>Listwa kołkowa 2x20</t>
  </si>
  <si>
    <t>DS1022-2*20RF11</t>
  </si>
  <si>
    <t>J1</t>
  </si>
  <si>
    <t>Złącze śróbowe</t>
  </si>
  <si>
    <t>EBBA-02-C-SS-BU</t>
  </si>
  <si>
    <t>P1</t>
  </si>
  <si>
    <t>Stabilizator 5V</t>
  </si>
  <si>
    <t>DI78M05UAB</t>
  </si>
  <si>
    <t>P2</t>
  </si>
  <si>
    <t>Stabilizator3,3V</t>
  </si>
  <si>
    <t>LDL1117S33R</t>
  </si>
  <si>
    <t>C2, C4</t>
  </si>
  <si>
    <t>Kondensator 10uF tan</t>
  </si>
  <si>
    <t>TAP106K010CCS</t>
  </si>
  <si>
    <t>D3</t>
  </si>
  <si>
    <t>LED żółta</t>
  </si>
  <si>
    <t>L-7113LYD</t>
  </si>
  <si>
    <t>D4</t>
  </si>
  <si>
    <t>LED czerwona</t>
  </si>
  <si>
    <t>LTL-307ELC</t>
  </si>
  <si>
    <t>D1, D2</t>
  </si>
  <si>
    <t>SM712.TCT</t>
  </si>
  <si>
    <t>Q1, Q2</t>
  </si>
  <si>
    <t>MOSFET-N</t>
  </si>
  <si>
    <t>2N7002</t>
  </si>
  <si>
    <t>Transceiver RS</t>
  </si>
  <si>
    <t>MAX3485EESA+T</t>
  </si>
  <si>
    <t>Bramka AND</t>
  </si>
  <si>
    <t>NL27WZ08USG</t>
  </si>
  <si>
    <t>U4</t>
  </si>
  <si>
    <t>74AHC1G04GV,125</t>
  </si>
  <si>
    <t>Kosztorys - sieć RS i CAN w Sali 305</t>
  </si>
  <si>
    <t>Adapter do gniazd 8P8C</t>
  </si>
  <si>
    <t>KABLE STEROWNICZE Remigiusz Kozłowski</t>
  </si>
  <si>
    <t>22,5x45 ALANTEC</t>
  </si>
  <si>
    <t>Koryto kablowe</t>
  </si>
  <si>
    <t>Castorama</t>
  </si>
  <si>
    <t>MKE 15/32 2 m</t>
  </si>
  <si>
    <t>TJA1055T</t>
  </si>
  <si>
    <t>1N4001</t>
  </si>
  <si>
    <t>CF1/4W-510R</t>
  </si>
  <si>
    <t>CCH-10N/2000V</t>
  </si>
  <si>
    <t>NC514-CCA</t>
  </si>
  <si>
    <t>NK4006A</t>
  </si>
  <si>
    <t>Transceiver CAN fault-tolerant</t>
  </si>
  <si>
    <t>Dioda prostownicza</t>
  </si>
  <si>
    <t>Rezystor terminujący</t>
  </si>
  <si>
    <t>Kondensator filtrujący</t>
  </si>
  <si>
    <t>Skrętka ethernet</t>
  </si>
  <si>
    <t>Stabilizator napięcia 3V3</t>
  </si>
  <si>
    <t>Gniazdo 8P8C</t>
  </si>
  <si>
    <t>Suma: K.S., R. Kozłowski</t>
  </si>
  <si>
    <t>Suma: Castorama</t>
  </si>
  <si>
    <t>Warstwa kablowa</t>
  </si>
  <si>
    <t>Suma</t>
  </si>
  <si>
    <t>netto2</t>
  </si>
  <si>
    <t>brutto3</t>
  </si>
  <si>
    <t>Data</t>
  </si>
  <si>
    <t>Przypisanie</t>
  </si>
  <si>
    <t>-</t>
  </si>
  <si>
    <t>LP</t>
  </si>
  <si>
    <t>Elementy: CAN</t>
  </si>
  <si>
    <t>Elementy: RS</t>
  </si>
  <si>
    <t>Elementy</t>
  </si>
  <si>
    <t>Płytki PCB</t>
  </si>
  <si>
    <t>JLCPCB</t>
  </si>
  <si>
    <t>Inne PCB</t>
  </si>
  <si>
    <t>Elementy do instalacji</t>
  </si>
  <si>
    <t>Przewody</t>
  </si>
  <si>
    <t>Elementy do obudowy</t>
  </si>
  <si>
    <t>Kategoria</t>
  </si>
  <si>
    <t>Etykiety wierszy</t>
  </si>
  <si>
    <t>Suma końcowa</t>
  </si>
  <si>
    <t>Suma z brutto3</t>
  </si>
  <si>
    <t>Układy scalone</t>
  </si>
  <si>
    <t>Kondensatory</t>
  </si>
  <si>
    <t>Kondensatory 4,7nF</t>
  </si>
  <si>
    <t>Kondensatory 150pF</t>
  </si>
  <si>
    <t>Kondensatory 15pF</t>
  </si>
  <si>
    <t>Kondensatory 100nF</t>
  </si>
  <si>
    <t>Kondensatory 10uF tan</t>
  </si>
  <si>
    <t>Kondensatory filtrujący</t>
  </si>
  <si>
    <t>Kondensatory 4,7uF</t>
  </si>
  <si>
    <t>Kondensatory 2,2uF</t>
  </si>
  <si>
    <t>Diody</t>
  </si>
  <si>
    <t>Diody TVS</t>
  </si>
  <si>
    <t>Diody LED</t>
  </si>
  <si>
    <t>Diody prostownicza</t>
  </si>
  <si>
    <t>Rezystory</t>
  </si>
  <si>
    <t>Rezystory 750</t>
  </si>
  <si>
    <t>Rezystory 62</t>
  </si>
  <si>
    <t>Rezystory 300</t>
  </si>
  <si>
    <t>Rezystory 10k</t>
  </si>
  <si>
    <t>Rezystory terminujący</t>
  </si>
  <si>
    <t>Rezystory 27 Ohm</t>
  </si>
  <si>
    <t>Rezystory 27k Ohm</t>
  </si>
  <si>
    <t>Rezystory 47k Ohm</t>
  </si>
  <si>
    <t>Rezystory 1k Ohm</t>
  </si>
  <si>
    <t>Rezystory 470k Ohm</t>
  </si>
  <si>
    <t>Rezystory 82 Ohm</t>
  </si>
  <si>
    <t>Rezystory 1M</t>
  </si>
  <si>
    <t>Rezystory 600R</t>
  </si>
  <si>
    <t>Tranzystory</t>
  </si>
  <si>
    <t>Tranzystory BJT-PNP</t>
  </si>
  <si>
    <t>Tranzystory BJT-NPN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</si>
</sst>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\ &quot;zł&quot;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5E0B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5E0B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C5E0B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5E0B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9" tint="0.59999389629810485"/>
        <bgColor rgb="FF0563C1"/>
      </patternFill>
    </fill>
    <fill>
      <patternFill patternType="solid">
        <fgColor theme="9" tint="0.59999389629810485"/>
        <bgColor rgb="FF00FFFF"/>
      </patternFill>
    </fill>
    <fill>
      <patternFill patternType="solid">
        <fgColor theme="9" tint="0.59999389629810485"/>
        <bgColor rgb="FFC5E0B4"/>
      </patternFill>
    </fill>
    <fill>
      <patternFill patternType="solid">
        <fgColor theme="9" tint="0.59999389629810485"/>
        <bgColor rgb="FF808000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rgb="FFFF9900"/>
      </patternFill>
    </fill>
    <fill>
      <patternFill patternType="solid">
        <fgColor theme="4" tint="0.59999389629810485"/>
        <bgColor rgb="FF33CCCC"/>
      </patternFill>
    </fill>
    <fill>
      <patternFill patternType="solid">
        <fgColor theme="4" tint="0.39997558519241921"/>
        <bgColor rgb="FF0563C1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808000"/>
      </patternFill>
    </fill>
    <fill>
      <patternFill patternType="solid">
        <fgColor theme="9" tint="0.79998168889431442"/>
        <bgColor rgb="FF808000"/>
      </patternFill>
    </fill>
    <fill>
      <patternFill patternType="solid">
        <fgColor theme="9" tint="0.79998168889431442"/>
        <bgColor rgb="FF00FFFF"/>
      </patternFill>
    </fill>
    <fill>
      <patternFill patternType="solid">
        <fgColor theme="9" tint="0.79998168889431442"/>
        <bgColor rgb="FFC5E0B4"/>
      </patternFill>
    </fill>
    <fill>
      <patternFill patternType="solid">
        <fgColor theme="5" tint="0.79998168889431442"/>
        <bgColor rgb="FF808000"/>
      </patternFill>
    </fill>
    <fill>
      <patternFill patternType="solid">
        <fgColor theme="5" tint="0.79998168889431442"/>
        <bgColor rgb="FF00FFFF"/>
      </patternFill>
    </fill>
    <fill>
      <patternFill patternType="solid">
        <fgColor theme="5" tint="0.79998168889431442"/>
        <bgColor rgb="FFC5E0B4"/>
      </patternFill>
    </fill>
    <fill>
      <patternFill patternType="solid">
        <fgColor theme="5" tint="0.59999389629810485"/>
        <bgColor rgb="FF808000"/>
      </patternFill>
    </fill>
    <fill>
      <patternFill patternType="solid">
        <fgColor theme="5" tint="0.59999389629810485"/>
        <bgColor rgb="FF00FFFF"/>
      </patternFill>
    </fill>
    <fill>
      <patternFill patternType="solid">
        <fgColor theme="7" tint="0.79998168889431442"/>
        <bgColor rgb="FF808000"/>
      </patternFill>
    </fill>
    <fill>
      <patternFill patternType="solid">
        <fgColor theme="7" tint="0.79998168889431442"/>
        <bgColor rgb="FF00FFFF"/>
      </patternFill>
    </fill>
    <fill>
      <patternFill patternType="solid">
        <fgColor theme="7" tint="0.79998168889431442"/>
        <bgColor rgb="FFC5E0B4"/>
      </patternFill>
    </fill>
    <fill>
      <patternFill patternType="solid">
        <fgColor theme="7" tint="0.59999389629810485"/>
        <bgColor rgb="FF808000"/>
      </patternFill>
    </fill>
    <fill>
      <patternFill patternType="solid">
        <fgColor theme="7" tint="0.59999389629810485"/>
        <bgColor rgb="FF00FFFF"/>
      </patternFill>
    </fill>
    <fill>
      <patternFill patternType="solid">
        <fgColor rgb="FFFFFF00"/>
        <bgColor rgb="FF808000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rgb="FFC5E0B4"/>
      </patternFill>
    </fill>
    <fill>
      <patternFill patternType="solid">
        <fgColor rgb="FF00B050"/>
        <bgColor rgb="FF808000"/>
      </patternFill>
    </fill>
    <fill>
      <patternFill patternType="solid">
        <fgColor rgb="FF00B050"/>
        <bgColor rgb="FF0563C1"/>
      </patternFill>
    </fill>
    <fill>
      <patternFill patternType="solid">
        <fgColor rgb="FF00B050"/>
        <bgColor rgb="FF00FFFF"/>
      </patternFill>
    </fill>
    <fill>
      <patternFill patternType="solid">
        <fgColor rgb="FF00B050"/>
        <bgColor rgb="FFC5E0B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9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right"/>
    </xf>
    <xf numFmtId="2" fontId="0" fillId="3" borderId="8" xfId="0" applyNumberFormat="1" applyFill="1" applyBorder="1" applyAlignment="1">
      <alignment horizontal="right"/>
    </xf>
    <xf numFmtId="0" fontId="0" fillId="2" borderId="8" xfId="0" applyFill="1" applyBorder="1"/>
    <xf numFmtId="164" fontId="0" fillId="5" borderId="8" xfId="0" applyNumberFormat="1" applyFill="1" applyBorder="1" applyAlignment="1">
      <alignment horizontal="right"/>
    </xf>
    <xf numFmtId="2" fontId="0" fillId="5" borderId="8" xfId="0" applyNumberFormat="1" applyFill="1" applyBorder="1" applyAlignment="1">
      <alignment horizontal="right"/>
    </xf>
    <xf numFmtId="0" fontId="0" fillId="4" borderId="8" xfId="0" applyFill="1" applyBorder="1"/>
    <xf numFmtId="0" fontId="0" fillId="4" borderId="8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3" fillId="4" borderId="9" xfId="1" applyFill="1" applyBorder="1" applyAlignment="1">
      <alignment horizontal="center" vertical="center"/>
    </xf>
    <xf numFmtId="0" fontId="3" fillId="2" borderId="9" xfId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3" fillId="6" borderId="9" xfId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right"/>
    </xf>
    <xf numFmtId="2" fontId="0" fillId="6" borderId="8" xfId="0" applyNumberFormat="1" applyFill="1" applyBorder="1" applyAlignment="1">
      <alignment horizontal="right"/>
    </xf>
    <xf numFmtId="0" fontId="0" fillId="7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164" fontId="0" fillId="8" borderId="8" xfId="0" applyNumberFormat="1" applyFill="1" applyBorder="1" applyAlignment="1">
      <alignment horizontal="right"/>
    </xf>
    <xf numFmtId="2" fontId="0" fillId="8" borderId="8" xfId="0" applyNumberFormat="1" applyFill="1" applyBorder="1" applyAlignment="1">
      <alignment horizontal="right"/>
    </xf>
    <xf numFmtId="0" fontId="3" fillId="8" borderId="9" xfId="1" applyFill="1" applyBorder="1" applyAlignment="1" applyProtection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8" xfId="0" applyFill="1" applyBorder="1"/>
    <xf numFmtId="0" fontId="3" fillId="7" borderId="9" xfId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right"/>
    </xf>
    <xf numFmtId="2" fontId="0" fillId="7" borderId="8" xfId="0" applyNumberFormat="1" applyFill="1" applyBorder="1" applyAlignment="1">
      <alignment horizontal="right"/>
    </xf>
    <xf numFmtId="0" fontId="4" fillId="9" borderId="8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3" fillId="7" borderId="9" xfId="1" applyFill="1" applyBorder="1" applyAlignment="1" applyProtection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2" xfId="0" applyFill="1" applyBorder="1"/>
    <xf numFmtId="164" fontId="0" fillId="7" borderId="12" xfId="0" applyNumberFormat="1" applyFill="1" applyBorder="1"/>
    <xf numFmtId="2" fontId="0" fillId="7" borderId="12" xfId="0" applyNumberFormat="1" applyFill="1" applyBorder="1"/>
    <xf numFmtId="0" fontId="3" fillId="7" borderId="13" xfId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2" fontId="1" fillId="2" borderId="8" xfId="0" applyNumberFormat="1" applyFont="1" applyFill="1" applyBorder="1"/>
    <xf numFmtId="2" fontId="1" fillId="7" borderId="8" xfId="0" applyNumberFormat="1" applyFont="1" applyFill="1" applyBorder="1"/>
    <xf numFmtId="0" fontId="0" fillId="12" borderId="0" xfId="0" applyFill="1"/>
    <xf numFmtId="2" fontId="0" fillId="12" borderId="0" xfId="0" applyNumberFormat="1" applyFill="1"/>
    <xf numFmtId="164" fontId="0" fillId="6" borderId="8" xfId="0" applyNumberFormat="1" applyFill="1" applyBorder="1" applyAlignment="1">
      <alignment horizontal="right" vertical="center"/>
    </xf>
    <xf numFmtId="2" fontId="0" fillId="6" borderId="8" xfId="0" applyNumberFormat="1" applyFill="1" applyBorder="1" applyAlignment="1">
      <alignment horizontal="right" vertical="center"/>
    </xf>
    <xf numFmtId="164" fontId="0" fillId="6" borderId="8" xfId="0" applyNumberFormat="1" applyFill="1" applyBorder="1" applyAlignment="1">
      <alignment vertical="center"/>
    </xf>
    <xf numFmtId="164" fontId="0" fillId="4" borderId="8" xfId="0" applyNumberFormat="1" applyFill="1" applyBorder="1" applyAlignment="1">
      <alignment horizontal="right"/>
    </xf>
    <xf numFmtId="2" fontId="0" fillId="4" borderId="8" xfId="0" applyNumberFormat="1" applyFill="1" applyBorder="1" applyAlignment="1">
      <alignment horizontal="right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164" fontId="0" fillId="13" borderId="8" xfId="0" applyNumberFormat="1" applyFill="1" applyBorder="1" applyAlignment="1">
      <alignment horizontal="right"/>
    </xf>
    <xf numFmtId="2" fontId="0" fillId="13" borderId="8" xfId="0" applyNumberFormat="1" applyFill="1" applyBorder="1" applyAlignment="1">
      <alignment horizontal="right"/>
    </xf>
    <xf numFmtId="0" fontId="3" fillId="13" borderId="9" xfId="1" applyFill="1" applyBorder="1" applyAlignment="1">
      <alignment horizontal="center" vertical="center"/>
    </xf>
    <xf numFmtId="0" fontId="0" fillId="13" borderId="14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164" fontId="0" fillId="13" borderId="12" xfId="0" applyNumberFormat="1" applyFill="1" applyBorder="1" applyAlignment="1">
      <alignment horizontal="right"/>
    </xf>
    <xf numFmtId="2" fontId="0" fillId="13" borderId="12" xfId="0" applyNumberFormat="1" applyFill="1" applyBorder="1" applyAlignment="1">
      <alignment horizontal="right"/>
    </xf>
    <xf numFmtId="0" fontId="3" fillId="13" borderId="13" xfId="1" applyFill="1" applyBorder="1" applyAlignment="1">
      <alignment horizontal="center" vertical="center"/>
    </xf>
    <xf numFmtId="2" fontId="0" fillId="6" borderId="5" xfId="0" applyNumberFormat="1" applyFill="1" applyBorder="1"/>
    <xf numFmtId="2" fontId="0" fillId="4" borderId="8" xfId="0" applyNumberFormat="1" applyFill="1" applyBorder="1"/>
    <xf numFmtId="2" fontId="0" fillId="13" borderId="8" xfId="0" applyNumberFormat="1" applyFill="1" applyBorder="1"/>
    <xf numFmtId="2" fontId="1" fillId="11" borderId="12" xfId="0" applyNumberFormat="1" applyFont="1" applyFill="1" applyBorder="1"/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164" fontId="0" fillId="7" borderId="8" xfId="0" applyNumberFormat="1" applyFill="1" applyBorder="1"/>
    <xf numFmtId="164" fontId="0" fillId="7" borderId="12" xfId="0" applyNumberFormat="1" applyFill="1" applyBorder="1" applyAlignment="1">
      <alignment horizontal="right"/>
    </xf>
    <xf numFmtId="2" fontId="0" fillId="7" borderId="12" xfId="0" applyNumberFormat="1" applyFill="1" applyBorder="1" applyAlignment="1">
      <alignment horizontal="right"/>
    </xf>
    <xf numFmtId="0" fontId="3" fillId="2" borderId="9" xfId="1" applyFill="1" applyBorder="1" applyAlignment="1">
      <alignment horizontal="center"/>
    </xf>
    <xf numFmtId="0" fontId="3" fillId="2" borderId="13" xfId="1" applyFill="1" applyBorder="1" applyAlignment="1">
      <alignment horizontal="center"/>
    </xf>
    <xf numFmtId="164" fontId="0" fillId="2" borderId="8" xfId="0" applyNumberFormat="1" applyFill="1" applyBorder="1"/>
    <xf numFmtId="164" fontId="0" fillId="2" borderId="8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0" fontId="3" fillId="7" borderId="9" xfId="1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164" fontId="0" fillId="14" borderId="8" xfId="0" applyNumberFormat="1" applyFill="1" applyBorder="1" applyAlignment="1">
      <alignment horizontal="right"/>
    </xf>
    <xf numFmtId="2" fontId="0" fillId="14" borderId="8" xfId="0" applyNumberFormat="1" applyFill="1" applyBorder="1" applyAlignment="1">
      <alignment horizontal="right"/>
    </xf>
    <xf numFmtId="0" fontId="3" fillId="14" borderId="9" xfId="1" applyFill="1" applyBorder="1" applyAlignment="1" applyProtection="1">
      <alignment horizontal="center"/>
    </xf>
    <xf numFmtId="0" fontId="3" fillId="6" borderId="9" xfId="1" applyFill="1" applyBorder="1" applyAlignment="1" applyProtection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164" fontId="0" fillId="15" borderId="8" xfId="0" applyNumberFormat="1" applyFill="1" applyBorder="1" applyAlignment="1">
      <alignment horizontal="right"/>
    </xf>
    <xf numFmtId="2" fontId="0" fillId="16" borderId="8" xfId="0" applyNumberFormat="1" applyFill="1" applyBorder="1" applyAlignment="1">
      <alignment horizontal="right"/>
    </xf>
    <xf numFmtId="0" fontId="3" fillId="15" borderId="9" xfId="1" applyFill="1" applyBorder="1" applyAlignment="1" applyProtection="1">
      <alignment horizontal="center"/>
    </xf>
    <xf numFmtId="0" fontId="3" fillId="17" borderId="9" xfId="1" applyFill="1" applyBorder="1" applyAlignment="1" applyProtection="1">
      <alignment horizontal="center"/>
    </xf>
    <xf numFmtId="0" fontId="0" fillId="18" borderId="7" xfId="0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164" fontId="0" fillId="18" borderId="8" xfId="0" applyNumberFormat="1" applyFill="1" applyBorder="1" applyAlignment="1">
      <alignment horizontal="right"/>
    </xf>
    <xf numFmtId="0" fontId="3" fillId="18" borderId="9" xfId="1" applyFill="1" applyBorder="1" applyAlignment="1" applyProtection="1">
      <alignment horizontal="center"/>
    </xf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164" fontId="0" fillId="19" borderId="8" xfId="0" applyNumberFormat="1" applyFill="1" applyBorder="1" applyAlignment="1">
      <alignment horizontal="right"/>
    </xf>
    <xf numFmtId="2" fontId="0" fillId="21" borderId="8" xfId="0" applyNumberFormat="1" applyFill="1" applyBorder="1" applyAlignment="1">
      <alignment horizontal="right"/>
    </xf>
    <xf numFmtId="0" fontId="3" fillId="13" borderId="9" xfId="1" applyFill="1" applyBorder="1" applyAlignment="1">
      <alignment horizontal="center"/>
    </xf>
    <xf numFmtId="0" fontId="0" fillId="22" borderId="7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164" fontId="0" fillId="22" borderId="8" xfId="0" applyNumberFormat="1" applyFill="1" applyBorder="1" applyAlignment="1">
      <alignment horizontal="right"/>
    </xf>
    <xf numFmtId="0" fontId="0" fillId="22" borderId="14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164" fontId="0" fillId="22" borderId="12" xfId="0" applyNumberFormat="1" applyFill="1" applyBorder="1" applyAlignment="1">
      <alignment horizontal="right"/>
    </xf>
    <xf numFmtId="2" fontId="0" fillId="21" borderId="12" xfId="0" applyNumberFormat="1" applyFill="1" applyBorder="1" applyAlignment="1">
      <alignment horizontal="right"/>
    </xf>
    <xf numFmtId="0" fontId="3" fillId="13" borderId="13" xfId="1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0" fillId="22" borderId="10" xfId="0" applyFill="1" applyBorder="1" applyAlignment="1">
      <alignment horizontal="center"/>
    </xf>
    <xf numFmtId="2" fontId="0" fillId="22" borderId="8" xfId="0" applyNumberFormat="1" applyFill="1" applyBorder="1" applyAlignment="1">
      <alignment horizontal="center"/>
    </xf>
    <xf numFmtId="0" fontId="0" fillId="22" borderId="11" xfId="0" quotePrefix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4" borderId="8" xfId="0" applyFill="1" applyBorder="1" applyAlignment="1">
      <alignment horizontal="center"/>
    </xf>
    <xf numFmtId="164" fontId="0" fillId="24" borderId="8" xfId="0" applyNumberFormat="1" applyFill="1" applyBorder="1" applyAlignment="1">
      <alignment horizontal="right"/>
    </xf>
    <xf numFmtId="0" fontId="0" fillId="24" borderId="10" xfId="0" applyFill="1" applyBorder="1" applyAlignment="1">
      <alignment horizontal="center"/>
    </xf>
    <xf numFmtId="0" fontId="0" fillId="25" borderId="11" xfId="0" applyFill="1" applyBorder="1" applyAlignment="1">
      <alignment horizontal="center"/>
    </xf>
    <xf numFmtId="0" fontId="0" fillId="25" borderId="8" xfId="0" applyFill="1" applyBorder="1" applyAlignment="1">
      <alignment horizontal="center"/>
    </xf>
    <xf numFmtId="164" fontId="0" fillId="25" borderId="8" xfId="0" applyNumberFormat="1" applyFill="1" applyBorder="1" applyAlignment="1">
      <alignment horizontal="right"/>
    </xf>
    <xf numFmtId="0" fontId="0" fillId="25" borderId="10" xfId="0" applyFill="1" applyBorder="1" applyAlignment="1">
      <alignment horizontal="center"/>
    </xf>
    <xf numFmtId="0" fontId="0" fillId="26" borderId="11" xfId="0" applyFill="1" applyBorder="1" applyAlignment="1">
      <alignment horizontal="center"/>
    </xf>
    <xf numFmtId="0" fontId="0" fillId="26" borderId="8" xfId="0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164" fontId="0" fillId="26" borderId="8" xfId="0" applyNumberFormat="1" applyFill="1" applyBorder="1" applyAlignment="1">
      <alignment horizontal="right"/>
    </xf>
    <xf numFmtId="0" fontId="0" fillId="26" borderId="10" xfId="0" applyFill="1" applyBorder="1" applyAlignment="1">
      <alignment horizontal="center"/>
    </xf>
    <xf numFmtId="0" fontId="0" fillId="28" borderId="11" xfId="0" applyFill="1" applyBorder="1" applyAlignment="1">
      <alignment horizontal="center"/>
    </xf>
    <xf numFmtId="0" fontId="0" fillId="28" borderId="8" xfId="0" applyFill="1" applyBorder="1" applyAlignment="1">
      <alignment horizontal="center"/>
    </xf>
    <xf numFmtId="164" fontId="0" fillId="28" borderId="8" xfId="0" applyNumberFormat="1" applyFill="1" applyBorder="1" applyAlignment="1">
      <alignment horizontal="right"/>
    </xf>
    <xf numFmtId="0" fontId="0" fillId="28" borderId="10" xfId="0" applyFill="1" applyBorder="1" applyAlignment="1">
      <alignment horizontal="center"/>
    </xf>
    <xf numFmtId="0" fontId="0" fillId="29" borderId="11" xfId="0" quotePrefix="1" applyFill="1" applyBorder="1" applyAlignment="1">
      <alignment horizontal="center"/>
    </xf>
    <xf numFmtId="0" fontId="0" fillId="29" borderId="11" xfId="0" applyFill="1" applyBorder="1" applyAlignment="1">
      <alignment horizontal="center"/>
    </xf>
    <xf numFmtId="0" fontId="0" fillId="29" borderId="8" xfId="0" applyFill="1" applyBorder="1" applyAlignment="1">
      <alignment horizontal="center"/>
    </xf>
    <xf numFmtId="0" fontId="0" fillId="30" borderId="8" xfId="0" applyFill="1" applyBorder="1" applyAlignment="1">
      <alignment horizontal="center"/>
    </xf>
    <xf numFmtId="164" fontId="0" fillId="29" borderId="8" xfId="0" applyNumberFormat="1" applyFill="1" applyBorder="1" applyAlignment="1">
      <alignment horizontal="right"/>
    </xf>
    <xf numFmtId="2" fontId="0" fillId="31" borderId="8" xfId="0" applyNumberFormat="1" applyFill="1" applyBorder="1" applyAlignment="1">
      <alignment horizontal="right"/>
    </xf>
    <xf numFmtId="2" fontId="0" fillId="29" borderId="8" xfId="0" applyNumberFormat="1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3" fillId="29" borderId="8" xfId="1" applyFill="1" applyBorder="1" applyAlignment="1">
      <alignment horizontal="center"/>
    </xf>
    <xf numFmtId="0" fontId="0" fillId="32" borderId="11" xfId="0" quotePrefix="1" applyFill="1" applyBorder="1" applyAlignment="1">
      <alignment horizontal="center"/>
    </xf>
    <xf numFmtId="0" fontId="0" fillId="32" borderId="11" xfId="0" applyFill="1" applyBorder="1" applyAlignment="1">
      <alignment horizontal="center"/>
    </xf>
    <xf numFmtId="0" fontId="0" fillId="33" borderId="8" xfId="0" applyFill="1" applyBorder="1" applyAlignment="1">
      <alignment horizontal="center"/>
    </xf>
    <xf numFmtId="0" fontId="0" fillId="32" borderId="8" xfId="0" applyFill="1" applyBorder="1" applyAlignment="1">
      <alignment horizontal="center"/>
    </xf>
    <xf numFmtId="164" fontId="0" fillId="32" borderId="8" xfId="0" applyNumberFormat="1" applyFill="1" applyBorder="1" applyAlignment="1">
      <alignment horizontal="right"/>
    </xf>
    <xf numFmtId="2" fontId="0" fillId="34" borderId="8" xfId="0" applyNumberFormat="1" applyFill="1" applyBorder="1" applyAlignment="1">
      <alignment horizontal="right"/>
    </xf>
    <xf numFmtId="2" fontId="0" fillId="32" borderId="8" xfId="0" applyNumberFormat="1" applyFill="1" applyBorder="1" applyAlignment="1">
      <alignment horizontal="center"/>
    </xf>
    <xf numFmtId="0" fontId="0" fillId="32" borderId="10" xfId="0" applyFill="1" applyBorder="1" applyAlignment="1">
      <alignment horizontal="center"/>
    </xf>
    <xf numFmtId="0" fontId="3" fillId="32" borderId="8" xfId="1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0" fontId="0" fillId="35" borderId="8" xfId="0" applyFill="1" applyBorder="1" applyAlignment="1">
      <alignment horizontal="center"/>
    </xf>
    <xf numFmtId="164" fontId="0" fillId="35" borderId="8" xfId="0" applyNumberFormat="1" applyFill="1" applyBorder="1" applyAlignment="1">
      <alignment horizontal="right"/>
    </xf>
    <xf numFmtId="2" fontId="0" fillId="35" borderId="8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37" xfId="0" applyFill="1" applyBorder="1" applyAlignment="1">
      <alignment horizontal="center"/>
    </xf>
    <xf numFmtId="0" fontId="0" fillId="36" borderId="31" xfId="0" applyFill="1" applyBorder="1" applyAlignment="1">
      <alignment horizontal="center"/>
    </xf>
    <xf numFmtId="0" fontId="0" fillId="35" borderId="31" xfId="0" applyFill="1" applyBorder="1" applyAlignment="1">
      <alignment horizontal="center"/>
    </xf>
    <xf numFmtId="164" fontId="0" fillId="35" borderId="31" xfId="0" applyNumberFormat="1" applyFill="1" applyBorder="1" applyAlignment="1">
      <alignment horizontal="right"/>
    </xf>
    <xf numFmtId="2" fontId="0" fillId="16" borderId="31" xfId="0" applyNumberFormat="1" applyFill="1" applyBorder="1" applyAlignment="1">
      <alignment horizontal="right"/>
    </xf>
    <xf numFmtId="2" fontId="0" fillId="35" borderId="31" xfId="0" applyNumberFormat="1" applyFill="1" applyBorder="1" applyAlignment="1">
      <alignment horizontal="center"/>
    </xf>
    <xf numFmtId="0" fontId="0" fillId="37" borderId="11" xfId="0" quotePrefix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8" xfId="0" applyFill="1" applyBorder="1" applyAlignment="1">
      <alignment horizontal="center"/>
    </xf>
    <xf numFmtId="0" fontId="0" fillId="38" borderId="8" xfId="0" applyFill="1" applyBorder="1" applyAlignment="1">
      <alignment horizontal="center"/>
    </xf>
    <xf numFmtId="164" fontId="0" fillId="37" borderId="8" xfId="0" applyNumberFormat="1" applyFill="1" applyBorder="1" applyAlignment="1">
      <alignment horizontal="right"/>
    </xf>
    <xf numFmtId="2" fontId="0" fillId="39" borderId="8" xfId="0" applyNumberFormat="1" applyFill="1" applyBorder="1" applyAlignment="1">
      <alignment horizontal="right"/>
    </xf>
    <xf numFmtId="0" fontId="0" fillId="37" borderId="10" xfId="0" applyFill="1" applyBorder="1" applyAlignment="1">
      <alignment horizontal="center"/>
    </xf>
    <xf numFmtId="0" fontId="0" fillId="40" borderId="11" xfId="0" quotePrefix="1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0" fillId="40" borderId="8" xfId="0" applyFill="1" applyBorder="1" applyAlignment="1">
      <alignment horizontal="center"/>
    </xf>
    <xf numFmtId="0" fontId="0" fillId="41" borderId="8" xfId="0" applyFill="1" applyBorder="1" applyAlignment="1">
      <alignment horizontal="center"/>
    </xf>
    <xf numFmtId="164" fontId="0" fillId="40" borderId="8" xfId="0" applyNumberFormat="1" applyFill="1" applyBorder="1" applyAlignment="1">
      <alignment horizontal="right"/>
    </xf>
    <xf numFmtId="0" fontId="0" fillId="40" borderId="10" xfId="0" applyFill="1" applyBorder="1" applyAlignment="1">
      <alignment horizontal="center"/>
    </xf>
    <xf numFmtId="0" fontId="3" fillId="4" borderId="10" xfId="1" applyFill="1" applyBorder="1" applyAlignment="1">
      <alignment horizontal="center"/>
    </xf>
    <xf numFmtId="0" fontId="0" fillId="29" borderId="37" xfId="0" applyFill="1" applyBorder="1" applyAlignment="1">
      <alignment horizontal="center"/>
    </xf>
    <xf numFmtId="0" fontId="0" fillId="29" borderId="31" xfId="0" applyFill="1" applyBorder="1" applyAlignment="1">
      <alignment horizontal="center"/>
    </xf>
    <xf numFmtId="0" fontId="0" fillId="30" borderId="31" xfId="0" applyFill="1" applyBorder="1" applyAlignment="1">
      <alignment horizontal="center"/>
    </xf>
    <xf numFmtId="164" fontId="0" fillId="29" borderId="31" xfId="0" applyNumberFormat="1" applyFill="1" applyBorder="1" applyAlignment="1">
      <alignment horizontal="right"/>
    </xf>
    <xf numFmtId="2" fontId="0" fillId="31" borderId="31" xfId="0" applyNumberFormat="1" applyFill="1" applyBorder="1" applyAlignment="1">
      <alignment horizontal="right"/>
    </xf>
    <xf numFmtId="2" fontId="0" fillId="29" borderId="31" xfId="0" applyNumberFormat="1" applyFill="1" applyBorder="1" applyAlignment="1">
      <alignment horizontal="center"/>
    </xf>
    <xf numFmtId="0" fontId="0" fillId="29" borderId="38" xfId="0" applyFill="1" applyBorder="1" applyAlignment="1">
      <alignment horizontal="center"/>
    </xf>
    <xf numFmtId="0" fontId="3" fillId="29" borderId="31" xfId="1" applyFill="1" applyBorder="1" applyAlignment="1">
      <alignment horizontal="center"/>
    </xf>
    <xf numFmtId="0" fontId="5" fillId="23" borderId="0" xfId="0" applyFont="1" applyFill="1" applyAlignment="1">
      <alignment vertical="center"/>
    </xf>
    <xf numFmtId="0" fontId="0" fillId="29" borderId="37" xfId="0" quotePrefix="1" applyFill="1" applyBorder="1" applyAlignment="1">
      <alignment horizontal="center"/>
    </xf>
    <xf numFmtId="0" fontId="4" fillId="29" borderId="31" xfId="0" applyFont="1" applyFill="1" applyBorder="1" applyAlignment="1">
      <alignment horizontal="center"/>
    </xf>
    <xf numFmtId="0" fontId="0" fillId="32" borderId="37" xfId="0" quotePrefix="1" applyFill="1" applyBorder="1" applyAlignment="1">
      <alignment horizontal="center"/>
    </xf>
    <xf numFmtId="0" fontId="0" fillId="32" borderId="37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2" borderId="31" xfId="0" applyFill="1" applyBorder="1" applyAlignment="1">
      <alignment horizontal="center"/>
    </xf>
    <xf numFmtId="164" fontId="0" fillId="32" borderId="31" xfId="0" applyNumberFormat="1" applyFill="1" applyBorder="1" applyAlignment="1">
      <alignment horizontal="right"/>
    </xf>
    <xf numFmtId="2" fontId="0" fillId="34" borderId="31" xfId="0" applyNumberFormat="1" applyFill="1" applyBorder="1" applyAlignment="1">
      <alignment horizontal="right"/>
    </xf>
    <xf numFmtId="2" fontId="0" fillId="32" borderId="31" xfId="0" applyNumberFormat="1" applyFill="1" applyBorder="1" applyAlignment="1">
      <alignment horizontal="center"/>
    </xf>
    <xf numFmtId="0" fontId="0" fillId="32" borderId="38" xfId="0" applyFill="1" applyBorder="1" applyAlignment="1">
      <alignment horizontal="center"/>
    </xf>
    <xf numFmtId="0" fontId="3" fillId="32" borderId="31" xfId="1" applyFill="1" applyBorder="1" applyAlignment="1">
      <alignment horizontal="center"/>
    </xf>
    <xf numFmtId="0" fontId="0" fillId="40" borderId="37" xfId="0" quotePrefix="1" applyFill="1" applyBorder="1" applyAlignment="1">
      <alignment horizontal="center"/>
    </xf>
    <xf numFmtId="0" fontId="0" fillId="40" borderId="37" xfId="0" applyFill="1" applyBorder="1" applyAlignment="1">
      <alignment horizontal="center"/>
    </xf>
    <xf numFmtId="0" fontId="0" fillId="40" borderId="31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164" fontId="0" fillId="40" borderId="31" xfId="0" applyNumberFormat="1" applyFill="1" applyBorder="1" applyAlignment="1">
      <alignment horizontal="right"/>
    </xf>
    <xf numFmtId="2" fontId="0" fillId="5" borderId="31" xfId="0" applyNumberFormat="1" applyFill="1" applyBorder="1" applyAlignment="1">
      <alignment horizontal="right"/>
    </xf>
    <xf numFmtId="0" fontId="0" fillId="40" borderId="38" xfId="0" applyFill="1" applyBorder="1" applyAlignment="1">
      <alignment horizontal="center"/>
    </xf>
    <xf numFmtId="0" fontId="3" fillId="4" borderId="38" xfId="1" applyFill="1" applyBorder="1" applyAlignment="1">
      <alignment horizontal="center"/>
    </xf>
    <xf numFmtId="0" fontId="0" fillId="29" borderId="36" xfId="0" quotePrefix="1" applyFill="1" applyBorder="1" applyAlignment="1">
      <alignment horizontal="center"/>
    </xf>
    <xf numFmtId="0" fontId="0" fillId="29" borderId="36" xfId="0" applyFill="1" applyBorder="1" applyAlignment="1">
      <alignment horizontal="center"/>
    </xf>
    <xf numFmtId="0" fontId="0" fillId="29" borderId="24" xfId="0" applyFill="1" applyBorder="1" applyAlignment="1">
      <alignment horizontal="center"/>
    </xf>
    <xf numFmtId="0" fontId="0" fillId="30" borderId="24" xfId="0" applyFill="1" applyBorder="1" applyAlignment="1">
      <alignment horizontal="center"/>
    </xf>
    <xf numFmtId="164" fontId="0" fillId="29" borderId="24" xfId="0" applyNumberFormat="1" applyFill="1" applyBorder="1" applyAlignment="1">
      <alignment horizontal="right"/>
    </xf>
    <xf numFmtId="2" fontId="0" fillId="31" borderId="24" xfId="0" applyNumberFormat="1" applyFill="1" applyBorder="1" applyAlignment="1">
      <alignment horizontal="right"/>
    </xf>
    <xf numFmtId="2" fontId="0" fillId="29" borderId="24" xfId="0" applyNumberFormat="1" applyFill="1" applyBorder="1" applyAlignment="1">
      <alignment horizontal="center"/>
    </xf>
    <xf numFmtId="0" fontId="0" fillId="29" borderId="34" xfId="0" applyFill="1" applyBorder="1" applyAlignment="1">
      <alignment horizontal="center"/>
    </xf>
    <xf numFmtId="0" fontId="3" fillId="29" borderId="24" xfId="1" applyFill="1" applyBorder="1" applyAlignment="1">
      <alignment horizontal="center"/>
    </xf>
    <xf numFmtId="0" fontId="0" fillId="32" borderId="36" xfId="0" quotePrefix="1" applyFill="1" applyBorder="1" applyAlignment="1">
      <alignment horizontal="center"/>
    </xf>
    <xf numFmtId="0" fontId="0" fillId="32" borderId="36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2" borderId="24" xfId="0" applyFill="1" applyBorder="1" applyAlignment="1">
      <alignment horizontal="center"/>
    </xf>
    <xf numFmtId="164" fontId="0" fillId="32" borderId="24" xfId="0" applyNumberFormat="1" applyFill="1" applyBorder="1" applyAlignment="1">
      <alignment horizontal="right"/>
    </xf>
    <xf numFmtId="2" fontId="0" fillId="34" borderId="24" xfId="0" applyNumberFormat="1" applyFill="1" applyBorder="1" applyAlignment="1">
      <alignment horizontal="right"/>
    </xf>
    <xf numFmtId="2" fontId="0" fillId="32" borderId="24" xfId="0" applyNumberFormat="1" applyFill="1" applyBorder="1" applyAlignment="1">
      <alignment horizontal="center"/>
    </xf>
    <xf numFmtId="0" fontId="0" fillId="32" borderId="34" xfId="0" applyFill="1" applyBorder="1" applyAlignment="1">
      <alignment horizontal="center"/>
    </xf>
    <xf numFmtId="0" fontId="3" fillId="32" borderId="24" xfId="1" applyFill="1" applyBorder="1" applyAlignment="1">
      <alignment horizontal="center"/>
    </xf>
    <xf numFmtId="0" fontId="0" fillId="40" borderId="36" xfId="0" quotePrefix="1" applyFill="1" applyBorder="1" applyAlignment="1">
      <alignment horizontal="center"/>
    </xf>
    <xf numFmtId="0" fontId="0" fillId="40" borderId="36" xfId="0" applyFill="1" applyBorder="1" applyAlignment="1">
      <alignment horizontal="center"/>
    </xf>
    <xf numFmtId="0" fontId="0" fillId="40" borderId="24" xfId="0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164" fontId="0" fillId="40" borderId="24" xfId="0" applyNumberFormat="1" applyFill="1" applyBorder="1" applyAlignment="1">
      <alignment horizontal="right"/>
    </xf>
    <xf numFmtId="2" fontId="0" fillId="5" borderId="24" xfId="0" applyNumberFormat="1" applyFill="1" applyBorder="1" applyAlignment="1">
      <alignment horizontal="right"/>
    </xf>
    <xf numFmtId="0" fontId="0" fillId="40" borderId="34" xfId="0" applyFill="1" applyBorder="1" applyAlignment="1">
      <alignment horizontal="center"/>
    </xf>
    <xf numFmtId="0" fontId="3" fillId="4" borderId="34" xfId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3" fillId="8" borderId="9" xfId="1" applyFill="1" applyBorder="1" applyAlignment="1" applyProtection="1">
      <alignment horizontal="center"/>
    </xf>
    <xf numFmtId="0" fontId="3" fillId="7" borderId="9" xfId="1" applyFill="1" applyBorder="1" applyAlignment="1" applyProtection="1">
      <alignment horizontal="center"/>
    </xf>
    <xf numFmtId="0" fontId="0" fillId="24" borderId="7" xfId="0" applyFill="1" applyBorder="1" applyAlignment="1">
      <alignment horizontal="center"/>
    </xf>
    <xf numFmtId="0" fontId="3" fillId="24" borderId="9" xfId="1" applyFill="1" applyBorder="1" applyAlignment="1" applyProtection="1">
      <alignment horizontal="center"/>
    </xf>
    <xf numFmtId="0" fontId="0" fillId="25" borderId="7" xfId="0" applyFill="1" applyBorder="1" applyAlignment="1">
      <alignment horizontal="center"/>
    </xf>
    <xf numFmtId="0" fontId="3" fillId="25" borderId="9" xfId="1" applyFill="1" applyBorder="1" applyAlignment="1" applyProtection="1">
      <alignment horizontal="center"/>
    </xf>
    <xf numFmtId="0" fontId="0" fillId="26" borderId="7" xfId="0" applyFill="1" applyBorder="1" applyAlignment="1">
      <alignment horizontal="center"/>
    </xf>
    <xf numFmtId="0" fontId="0" fillId="28" borderId="7" xfId="0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0" fillId="26" borderId="28" xfId="0" applyFill="1" applyBorder="1" applyAlignment="1">
      <alignment horizontal="center"/>
    </xf>
    <xf numFmtId="0" fontId="0" fillId="28" borderId="12" xfId="0" applyFill="1" applyBorder="1" applyAlignment="1">
      <alignment horizontal="center"/>
    </xf>
    <xf numFmtId="0" fontId="0" fillId="27" borderId="12" xfId="0" applyFill="1" applyBorder="1" applyAlignment="1">
      <alignment horizontal="center"/>
    </xf>
    <xf numFmtId="164" fontId="0" fillId="28" borderId="12" xfId="0" applyNumberFormat="1" applyFill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0" fontId="0" fillId="28" borderId="35" xfId="0" applyFill="1" applyBorder="1" applyAlignment="1">
      <alignment horizontal="center"/>
    </xf>
    <xf numFmtId="0" fontId="0" fillId="22" borderId="4" xfId="0" quotePrefix="1" applyFill="1" applyBorder="1" applyAlignment="1">
      <alignment horizontal="center"/>
    </xf>
    <xf numFmtId="0" fontId="0" fillId="22" borderId="19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164" fontId="0" fillId="22" borderId="5" xfId="0" applyNumberFormat="1" applyFill="1" applyBorder="1" applyAlignment="1">
      <alignment horizontal="right"/>
    </xf>
    <xf numFmtId="2" fontId="0" fillId="21" borderId="5" xfId="0" applyNumberFormat="1" applyFill="1" applyBorder="1" applyAlignment="1">
      <alignment horizontal="right"/>
    </xf>
    <xf numFmtId="2" fontId="0" fillId="22" borderId="5" xfId="0" applyNumberFormat="1" applyFill="1" applyBorder="1" applyAlignment="1">
      <alignment horizontal="center"/>
    </xf>
    <xf numFmtId="0" fontId="0" fillId="22" borderId="18" xfId="0" applyFill="1" applyBorder="1" applyAlignment="1">
      <alignment horizontal="center"/>
    </xf>
    <xf numFmtId="0" fontId="3" fillId="22" borderId="6" xfId="1" applyFill="1" applyBorder="1" applyAlignment="1">
      <alignment horizontal="center"/>
    </xf>
    <xf numFmtId="0" fontId="0" fillId="22" borderId="7" xfId="0" quotePrefix="1" applyFill="1" applyBorder="1" applyAlignment="1">
      <alignment horizontal="center"/>
    </xf>
    <xf numFmtId="0" fontId="3" fillId="22" borderId="9" xfId="1" applyFill="1" applyBorder="1" applyAlignment="1">
      <alignment horizontal="center"/>
    </xf>
    <xf numFmtId="0" fontId="0" fillId="22" borderId="14" xfId="0" quotePrefix="1" applyFill="1" applyBorder="1" applyAlignment="1">
      <alignment horizontal="center"/>
    </xf>
    <xf numFmtId="2" fontId="0" fillId="22" borderId="12" xfId="0" applyNumberFormat="1" applyFill="1" applyBorder="1" applyAlignment="1">
      <alignment horizontal="center"/>
    </xf>
    <xf numFmtId="0" fontId="0" fillId="22" borderId="35" xfId="0" applyFill="1" applyBorder="1" applyAlignment="1">
      <alignment horizontal="center"/>
    </xf>
    <xf numFmtId="0" fontId="3" fillId="22" borderId="13" xfId="1" applyFill="1" applyBorder="1" applyAlignment="1">
      <alignment horizontal="center"/>
    </xf>
    <xf numFmtId="0" fontId="0" fillId="35" borderId="4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6" borderId="5" xfId="0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164" fontId="0" fillId="35" borderId="5" xfId="0" applyNumberFormat="1" applyFill="1" applyBorder="1" applyAlignment="1">
      <alignment horizontal="right"/>
    </xf>
    <xf numFmtId="2" fontId="0" fillId="16" borderId="5" xfId="0" applyNumberFormat="1" applyFill="1" applyBorder="1" applyAlignment="1">
      <alignment horizontal="right"/>
    </xf>
    <xf numFmtId="2" fontId="0" fillId="35" borderId="5" xfId="0" applyNumberFormat="1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3" fillId="35" borderId="6" xfId="1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3" fillId="35" borderId="9" xfId="1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3" fillId="35" borderId="32" xfId="1" applyFill="1" applyBorder="1" applyAlignment="1">
      <alignment horizontal="center"/>
    </xf>
    <xf numFmtId="0" fontId="0" fillId="37" borderId="7" xfId="0" quotePrefix="1" applyFill="1" applyBorder="1" applyAlignment="1">
      <alignment horizontal="center"/>
    </xf>
    <xf numFmtId="0" fontId="3" fillId="37" borderId="9" xfId="1" applyFill="1" applyBorder="1" applyAlignment="1">
      <alignment horizontal="center"/>
    </xf>
    <xf numFmtId="0" fontId="3" fillId="37" borderId="9" xfId="1" applyFill="1" applyBorder="1" applyAlignment="1" applyProtection="1">
      <alignment horizontal="center"/>
    </xf>
    <xf numFmtId="0" fontId="0" fillId="37" borderId="14" xfId="0" quotePrefix="1" applyFill="1" applyBorder="1" applyAlignment="1">
      <alignment horizontal="center"/>
    </xf>
    <xf numFmtId="0" fontId="0" fillId="37" borderId="28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164" fontId="0" fillId="37" borderId="12" xfId="0" applyNumberFormat="1" applyFill="1" applyBorder="1" applyAlignment="1">
      <alignment horizontal="right"/>
    </xf>
    <xf numFmtId="2" fontId="0" fillId="39" borderId="12" xfId="0" applyNumberFormat="1" applyFill="1" applyBorder="1" applyAlignment="1">
      <alignment horizontal="right"/>
    </xf>
    <xf numFmtId="0" fontId="0" fillId="37" borderId="35" xfId="0" applyFill="1" applyBorder="1" applyAlignment="1">
      <alignment horizontal="center"/>
    </xf>
    <xf numFmtId="0" fontId="3" fillId="37" borderId="13" xfId="1" applyFill="1" applyBorder="1" applyAlignment="1">
      <alignment horizontal="center"/>
    </xf>
    <xf numFmtId="0" fontId="5" fillId="23" borderId="25" xfId="0" applyFont="1" applyFill="1" applyBorder="1" applyAlignment="1">
      <alignment vertical="center"/>
    </xf>
    <xf numFmtId="0" fontId="5" fillId="23" borderId="26" xfId="0" applyFont="1" applyFill="1" applyBorder="1" applyAlignment="1">
      <alignment vertical="center"/>
    </xf>
    <xf numFmtId="0" fontId="0" fillId="28" borderId="28" xfId="0" applyFill="1" applyBorder="1" applyAlignment="1">
      <alignment horizontal="center"/>
    </xf>
    <xf numFmtId="0" fontId="0" fillId="22" borderId="19" xfId="0" quotePrefix="1" applyFill="1" applyBorder="1" applyAlignment="1">
      <alignment horizontal="center"/>
    </xf>
    <xf numFmtId="0" fontId="0" fillId="22" borderId="28" xfId="0" quotePrefix="1" applyFill="1" applyBorder="1" applyAlignment="1">
      <alignment horizontal="center"/>
    </xf>
    <xf numFmtId="0" fontId="0" fillId="37" borderId="28" xfId="0" quotePrefix="1" applyFill="1" applyBorder="1" applyAlignment="1">
      <alignment horizontal="center"/>
    </xf>
    <xf numFmtId="0" fontId="0" fillId="42" borderId="41" xfId="0" applyFill="1" applyBorder="1" applyAlignment="1">
      <alignment horizontal="center"/>
    </xf>
    <xf numFmtId="0" fontId="0" fillId="42" borderId="43" xfId="0" applyFill="1" applyBorder="1" applyAlignment="1">
      <alignment horizontal="center"/>
    </xf>
    <xf numFmtId="0" fontId="0" fillId="43" borderId="43" xfId="0" applyFill="1" applyBorder="1" applyAlignment="1">
      <alignment horizontal="center"/>
    </xf>
    <xf numFmtId="0" fontId="0" fillId="42" borderId="43" xfId="0" applyFill="1" applyBorder="1" applyAlignment="1">
      <alignment horizontal="right"/>
    </xf>
    <xf numFmtId="164" fontId="0" fillId="42" borderId="44" xfId="0" applyNumberFormat="1" applyFill="1" applyBorder="1" applyAlignment="1">
      <alignment horizontal="right"/>
    </xf>
    <xf numFmtId="2" fontId="0" fillId="44" borderId="41" xfId="0" applyNumberFormat="1" applyFill="1" applyBorder="1" applyAlignment="1">
      <alignment horizontal="right"/>
    </xf>
    <xf numFmtId="2" fontId="0" fillId="44" borderId="45" xfId="0" applyNumberFormat="1" applyFill="1" applyBorder="1" applyAlignment="1">
      <alignment horizontal="right"/>
    </xf>
    <xf numFmtId="0" fontId="0" fillId="42" borderId="42" xfId="0" applyFill="1" applyBorder="1" applyAlignment="1">
      <alignment horizontal="center"/>
    </xf>
    <xf numFmtId="0" fontId="3" fillId="11" borderId="45" xfId="0" applyFont="1" applyFill="1" applyBorder="1" applyAlignment="1">
      <alignment horizontal="center"/>
    </xf>
    <xf numFmtId="0" fontId="0" fillId="45" borderId="46" xfId="0" quotePrefix="1" applyFill="1" applyBorder="1" applyAlignment="1">
      <alignment horizontal="center"/>
    </xf>
    <xf numFmtId="0" fontId="0" fillId="45" borderId="46" xfId="0" applyFill="1" applyBorder="1" applyAlignment="1">
      <alignment horizontal="center"/>
    </xf>
    <xf numFmtId="0" fontId="0" fillId="46" borderId="46" xfId="0" applyFill="1" applyBorder="1" applyAlignment="1">
      <alignment horizontal="center"/>
    </xf>
    <xf numFmtId="0" fontId="0" fillId="45" borderId="40" xfId="0" applyFill="1" applyBorder="1" applyAlignment="1">
      <alignment horizontal="center"/>
    </xf>
    <xf numFmtId="0" fontId="0" fillId="47" borderId="40" xfId="0" quotePrefix="1" applyFill="1" applyBorder="1" applyAlignment="1">
      <alignment horizontal="center"/>
    </xf>
    <xf numFmtId="164" fontId="0" fillId="45" borderId="40" xfId="0" quotePrefix="1" applyNumberFormat="1" applyFill="1" applyBorder="1" applyAlignment="1">
      <alignment horizontal="right"/>
    </xf>
    <xf numFmtId="2" fontId="0" fillId="48" borderId="40" xfId="0" quotePrefix="1" applyNumberFormat="1" applyFill="1" applyBorder="1" applyAlignment="1">
      <alignment horizontal="right"/>
    </xf>
    <xf numFmtId="2" fontId="0" fillId="48" borderId="40" xfId="0" applyNumberFormat="1" applyFill="1" applyBorder="1" applyAlignment="1">
      <alignment horizontal="right"/>
    </xf>
    <xf numFmtId="0" fontId="0" fillId="45" borderId="47" xfId="0" applyFill="1" applyBorder="1" applyAlignment="1">
      <alignment horizontal="center"/>
    </xf>
    <xf numFmtId="0" fontId="3" fillId="49" borderId="47" xfId="1" quotePrefix="1" applyFill="1" applyBorder="1" applyAlignment="1">
      <alignment horizontal="center"/>
    </xf>
    <xf numFmtId="0" fontId="0" fillId="45" borderId="37" xfId="0" applyFill="1" applyBorder="1" applyAlignment="1">
      <alignment horizontal="center"/>
    </xf>
    <xf numFmtId="0" fontId="0" fillId="45" borderId="21" xfId="0" quotePrefix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6" borderId="6" xfId="0" applyNumberFormat="1" applyFill="1" applyBorder="1"/>
    <xf numFmtId="2" fontId="0" fillId="4" borderId="9" xfId="0" applyNumberFormat="1" applyFill="1" applyBorder="1"/>
    <xf numFmtId="2" fontId="0" fillId="13" borderId="9" xfId="0" applyNumberFormat="1" applyFill="1" applyBorder="1"/>
    <xf numFmtId="2" fontId="1" fillId="11" borderId="13" xfId="0" applyNumberFormat="1" applyFont="1" applyFill="1" applyBorder="1"/>
    <xf numFmtId="2" fontId="1" fillId="6" borderId="5" xfId="0" applyNumberFormat="1" applyFont="1" applyFill="1" applyBorder="1"/>
    <xf numFmtId="2" fontId="1" fillId="6" borderId="6" xfId="0" applyNumberFormat="1" applyFont="1" applyFill="1" applyBorder="1"/>
    <xf numFmtId="2" fontId="1" fillId="2" borderId="9" xfId="0" applyNumberFormat="1" applyFont="1" applyFill="1" applyBorder="1"/>
    <xf numFmtId="2" fontId="1" fillId="7" borderId="9" xfId="0" applyNumberFormat="1" applyFont="1" applyFill="1" applyBorder="1"/>
    <xf numFmtId="2" fontId="0" fillId="11" borderId="43" xfId="0" applyNumberFormat="1" applyFill="1" applyBorder="1"/>
    <xf numFmtId="2" fontId="0" fillId="11" borderId="45" xfId="0" applyNumberFormat="1" applyFill="1" applyBorder="1"/>
    <xf numFmtId="165" fontId="0" fillId="0" borderId="0" xfId="0" applyNumberFormat="1"/>
    <xf numFmtId="0" fontId="0" fillId="0" borderId="0" xfId="0" applyAlignment="1">
      <alignment horizontal="left" indent="1"/>
    </xf>
    <xf numFmtId="0" fontId="1" fillId="11" borderId="41" xfId="0" applyFont="1" applyFill="1" applyBorder="1" applyAlignment="1">
      <alignment horizontal="center"/>
    </xf>
    <xf numFmtId="0" fontId="1" fillId="11" borderId="43" xfId="0" applyFont="1" applyFill="1" applyBorder="1" applyAlignment="1">
      <alignment horizont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6" borderId="30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0" fontId="1" fillId="11" borderId="28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2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NumberFormat="1"/>
  </cellXfs>
  <cellStyles count="2">
    <cellStyle name="Hiperłącze" xfId="1" builtinId="8"/>
    <cellStyle name="Normalny" xfId="0" builtinId="0"/>
  </cellStyles>
  <dxfs count="35">
    <dxf>
      <numFmt numFmtId="165" formatCode="#,##0.00\ &quot;zł&quot;"/>
    </dxf>
    <dxf>
      <numFmt numFmtId="165" formatCode="#,##0.00\ &quot;zł&quot;"/>
    </dxf>
    <dxf>
      <numFmt numFmtId="165" formatCode="#,##0.00\ &quot;zł&quot;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charset val="238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8080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rgb="FF808000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8080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rgb="FF808000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rgb="FFC5E0B4"/>
          <bgColor rgb="FFFFFF0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  <fill>
        <patternFill patternType="solid">
          <fgColor rgb="FFC5E0B4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rgb="FFC5E0B4"/>
          <bgColor rgb="FFFFFF00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  <fill>
        <patternFill patternType="solid">
          <fgColor rgb="FFC5E0B4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fill>
        <patternFill patternType="solid">
          <fgColor rgb="FF808000"/>
          <bgColor rgb="FFFFFF0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4" formatCode="0.0000"/>
      <fill>
        <patternFill patternType="solid">
          <fgColor rgb="FF808000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808000"/>
          <bgColor rgb="FFFFFF0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000"/>
      <fill>
        <patternFill patternType="solid">
          <fgColor rgb="FF808000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8080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rgb="FF808000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FFFF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rgb="FF00FFFF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8080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rgb="FF808000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8080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rgb="FF808000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8080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rgb="FF808000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8080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rgb="FF808000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8080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rgb="FF808000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medium">
          <color indexed="64"/>
        </top>
      </border>
    </dxf>
    <dxf>
      <fill>
        <patternFill patternType="solid"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kosztów.xlsx]Prezentacja!Tabela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>
                <a:solidFill>
                  <a:sysClr val="windowText" lastClr="000000"/>
                </a:solidFill>
              </a:rPr>
              <a:t>SUMA WYDATKÓW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5400"/>
        </c:spPr>
        <c:marker>
          <c:symbol val="none"/>
        </c:marker>
        <c:dLbl>
          <c:idx val="0"/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6.6743555700290898E-3"/>
              <c:y val="-4.968958338641050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461A2F4-9C6F-4F3E-9425-26949E716A5B}" type="CATEGORYNAME">
                  <a:rPr lang="en-US" sz="1200" b="1"/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[NAZWA KATEGORII]</a:t>
                </a:fld>
                <a:r>
                  <a:rPr lang="en-US" sz="1200" b="1" baseline="0"/>
                  <a:t>; </a:t>
                </a:r>
                <a:fld id="{EED2F32D-46E2-41D4-99C6-F15EE5C9D4B4}" type="VALUE">
                  <a:rPr lang="en-US" sz="1200" b="1" baseline="0"/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[WARTOŚĆ]</a:t>
                </a:fld>
                <a:r>
                  <a:rPr lang="en-US" sz="1200" b="1" baseline="0"/>
                  <a:t>; </a:t>
                </a:r>
                <a:fld id="{41B483EF-0330-4ED7-867E-0FCF8BF28EF8}" type="PERCENTAGE">
                  <a:rPr lang="en-US" sz="1200" b="1" baseline="0"/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[PROCENTOWE]</a:t>
                </a:fld>
                <a:endParaRPr lang="en-US" sz="1200" b="1" baseline="0"/>
              </a:p>
            </c:rich>
          </c:tx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14067603103860515"/>
                  <c:h val="6.9640375168176658E-2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828667796626003E-2"/>
              <c:y val="-0.1498629105423846"/>
            </c:manualLayout>
          </c:layout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16014053262868666"/>
                  <c:h val="6.9640375168176658E-2"/>
                </c:manualLayout>
              </c15:layout>
            </c:ext>
          </c:extLst>
        </c:dLbl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4.4744195468112945E-3"/>
              <c:y val="-0.22117175303229886"/>
            </c:manualLayout>
          </c:layout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7765571768895"/>
                  <c:h val="6.9640375168176658E-2"/>
                </c:manualLayout>
              </c15:layout>
            </c:ext>
          </c:extLst>
        </c:dLbl>
      </c:pivotFmt>
      <c:pivotFmt>
        <c:idx val="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242249472613111E-2"/>
              <c:y val="-0.174019899292562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CF4304-420B-4CA0-AC77-AC2DEA58892D}" type="CATEGORYNAME">
                  <a:rPr lang="en-US" sz="1200" b="1"/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[NAZWA KATEGORII]</a:t>
                </a:fld>
                <a:r>
                  <a:rPr lang="en-US" sz="1200" b="1" baseline="0"/>
                  <a:t>; </a:t>
                </a:r>
                <a:fld id="{EE114ACD-083F-4703-83E9-41C3FE24EE18}" type="VALUE">
                  <a:rPr lang="en-US" sz="1200" b="1" baseline="0"/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[WARTOŚĆ]</a:t>
                </a:fld>
                <a:r>
                  <a:rPr lang="en-US" sz="1200" b="1" baseline="0"/>
                  <a:t>; </a:t>
                </a:r>
                <a:fld id="{5E99444D-B045-485C-A013-560CBB493A69}" type="PERCENTAGE">
                  <a:rPr lang="en-US" sz="1200" b="1" baseline="0"/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[PROCENTOWE]</a:t>
                </a:fld>
                <a:endParaRPr lang="en-US" sz="1200" b="1" baseline="0"/>
              </a:p>
            </c:rich>
          </c:tx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172823385294547"/>
                  <c:h val="6.9640375168176658E-2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0704844571899199E-2"/>
              <c:y val="-8.3651840237524117E-2"/>
            </c:manualLayout>
          </c:layout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9.4810332429991789E-2"/>
                  <c:h val="6.9640375168176658E-2"/>
                </c:manualLayout>
              </c15:layout>
            </c:ext>
          </c:extLst>
        </c:dLbl>
      </c:pivotFmt>
      <c:pivotFmt>
        <c:idx val="6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1.5976652020354178E-2"/>
              <c:y val="-8.1679502297286599E-2"/>
            </c:manualLayout>
          </c:layout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12876315932395219"/>
                  <c:h val="6.9640375168176658E-2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601393424981212E-2"/>
          <c:y val="0.17101225831807532"/>
          <c:w val="0.85158300775160534"/>
          <c:h val="0.74778948230441289"/>
        </c:manualLayout>
      </c:layout>
      <c:pie3DChart>
        <c:varyColors val="1"/>
        <c:ser>
          <c:idx val="0"/>
          <c:order val="0"/>
          <c:tx>
            <c:strRef>
              <c:f>Prezentacja!$B$21</c:f>
              <c:strCache>
                <c:ptCount val="1"/>
                <c:pt idx="0">
                  <c:v>Suma</c:v>
                </c:pt>
              </c:strCache>
            </c:strRef>
          </c:tx>
          <c:spPr>
            <a:ln w="25400"/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579-43D5-95D4-A629431D4E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79-43D5-95D4-A629431D4E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579-43D5-95D4-A629431D4E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579-43D5-95D4-A629431D4E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579-43D5-95D4-A629431D4E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79-43D5-95D4-A629431D4ECD}"/>
              </c:ext>
            </c:extLst>
          </c:dPt>
          <c:dLbls>
            <c:dLbl>
              <c:idx val="0"/>
              <c:layout>
                <c:manualLayout>
                  <c:x val="6.6743555700290898E-3"/>
                  <c:y val="-4.9689583386410503E-2"/>
                </c:manualLayout>
              </c:layout>
              <c:tx>
                <c:rich>
                  <a:bodyPr/>
                  <a:lstStyle/>
                  <a:p>
                    <a:fld id="{6461A2F4-9C6F-4F3E-9425-26949E716A5B}" type="CATEGORYNAME">
                      <a:rPr lang="en-US" sz="1200" b="1"/>
                      <a:pPr/>
                      <a:t>[NAZWA KATEGORII]</a:t>
                    </a:fld>
                    <a:r>
                      <a:rPr lang="en-US" sz="1200" b="1" baseline="0"/>
                      <a:t>; </a:t>
                    </a:r>
                    <a:fld id="{EED2F32D-46E2-41D4-99C6-F15EE5C9D4B4}" type="VALUE">
                      <a:rPr lang="en-US" sz="1200" b="1" baseline="0"/>
                      <a:pPr/>
                      <a:t>[WARTOŚĆ]</a:t>
                    </a:fld>
                    <a:r>
                      <a:rPr lang="en-US" sz="1200" b="1" baseline="0"/>
                      <a:t>; </a:t>
                    </a:r>
                    <a:fld id="{41B483EF-0330-4ED7-867E-0FCF8BF28EF8}" type="PERCENTAGE">
                      <a:rPr lang="en-US" sz="1200" b="1" baseline="0"/>
                      <a:pPr/>
                      <a:t>[PROCENTOWE]</a:t>
                    </a:fld>
                    <a:endParaRPr lang="en-US" sz="1200" b="1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67603103860515"/>
                      <c:h val="6.964037516817665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579-43D5-95D4-A629431D4ECD}"/>
                </c:ext>
              </c:extLst>
            </c:dLbl>
            <c:dLbl>
              <c:idx val="1"/>
              <c:layout>
                <c:manualLayout>
                  <c:x val="-2.828667796626003E-2"/>
                  <c:y val="-0.14986291054238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14053262868666"/>
                      <c:h val="6.96403751681766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579-43D5-95D4-A629431D4ECD}"/>
                </c:ext>
              </c:extLst>
            </c:dLbl>
            <c:dLbl>
              <c:idx val="2"/>
              <c:layout>
                <c:manualLayout>
                  <c:x val="-4.4744195468112945E-3"/>
                  <c:y val="-0.22117175303229886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7765571768895"/>
                      <c:h val="6.96403751681766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579-43D5-95D4-A629431D4ECD}"/>
                </c:ext>
              </c:extLst>
            </c:dLbl>
            <c:dLbl>
              <c:idx val="3"/>
              <c:layout>
                <c:manualLayout>
                  <c:x val="1.5976652020354178E-2"/>
                  <c:y val="-8.16795022972865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76315932395219"/>
                      <c:h val="6.96403751681766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579-43D5-95D4-A629431D4ECD}"/>
                </c:ext>
              </c:extLst>
            </c:dLbl>
            <c:dLbl>
              <c:idx val="4"/>
              <c:layout>
                <c:manualLayout>
                  <c:x val="4.0704844571899199E-2"/>
                  <c:y val="-8.365184023752411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810332429991789E-2"/>
                      <c:h val="6.96403751681766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579-43D5-95D4-A629431D4ECD}"/>
                </c:ext>
              </c:extLst>
            </c:dLbl>
            <c:dLbl>
              <c:idx val="5"/>
              <c:layout>
                <c:manualLayout>
                  <c:x val="3.242249472613111E-2"/>
                  <c:y val="-0.174019899292562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ln>
                          <a:noFill/>
                        </a:ln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9CF4304-420B-4CA0-AC77-AC2DEA58892D}" type="CATEGORYNAME">
                      <a:rPr lang="en-US" sz="1200" b="1"/>
                      <a:pPr>
                        <a:defRPr sz="1200" b="1" i="0" u="none" strike="noStrike" kern="1200" baseline="0">
                          <a:ln>
                            <a:noFill/>
                          </a:ln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[NAZWA KATEGORII]</a:t>
                    </a:fld>
                    <a:r>
                      <a:rPr lang="en-US" sz="1200" b="1" baseline="0"/>
                      <a:t>; </a:t>
                    </a:r>
                    <a:fld id="{EE114ACD-083F-4703-83E9-41C3FE24EE18}" type="VALUE">
                      <a:rPr lang="en-US" sz="1200" b="1" baseline="0"/>
                      <a:pPr>
                        <a:defRPr sz="1200" b="1" i="0" u="none" strike="noStrike" kern="1200" baseline="0">
                          <a:ln>
                            <a:noFill/>
                          </a:ln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[WARTOŚĆ]</a:t>
                    </a:fld>
                    <a:r>
                      <a:rPr lang="en-US" sz="1200" b="1" baseline="0"/>
                      <a:t>; </a:t>
                    </a:r>
                    <a:fld id="{5E99444D-B045-485C-A013-560CBB493A69}" type="PERCENTAGE">
                      <a:rPr lang="en-US" sz="1200" b="1" baseline="0"/>
                      <a:pPr>
                        <a:defRPr sz="1200" b="1" i="0" u="none" strike="noStrike" kern="1200" baseline="0">
                          <a:ln>
                            <a:noFill/>
                          </a:ln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[PROCENTOWE]</a:t>
                    </a:fld>
                    <a:endParaRPr lang="en-US" sz="1200" b="1" baseline="0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72823385294547"/>
                      <c:h val="6.964037516817665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579-43D5-95D4-A629431D4ECD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Prezentacja!$A$22:$A$28</c:f>
              <c:strCache>
                <c:ptCount val="6"/>
                <c:pt idx="0">
                  <c:v>Elementy</c:v>
                </c:pt>
                <c:pt idx="1">
                  <c:v>Elementy: CAN</c:v>
                </c:pt>
                <c:pt idx="2">
                  <c:v>Elementy: RS</c:v>
                </c:pt>
                <c:pt idx="3">
                  <c:v>Obudowa</c:v>
                </c:pt>
                <c:pt idx="4">
                  <c:v>PCB</c:v>
                </c:pt>
                <c:pt idx="5">
                  <c:v>Warstwa transmisyjno kablowa</c:v>
                </c:pt>
              </c:strCache>
            </c:strRef>
          </c:cat>
          <c:val>
            <c:numRef>
              <c:f>Prezentacja!$B$22:$B$28</c:f>
              <c:numCache>
                <c:formatCode>#\ ##0.00\ "zł"</c:formatCode>
                <c:ptCount val="6"/>
                <c:pt idx="0">
                  <c:v>1998.9962952000001</c:v>
                </c:pt>
                <c:pt idx="1">
                  <c:v>304.5253065</c:v>
                </c:pt>
                <c:pt idx="2">
                  <c:v>215.50356449999998</c:v>
                </c:pt>
                <c:pt idx="3">
                  <c:v>151.97879999999998</c:v>
                </c:pt>
                <c:pt idx="4">
                  <c:v>867.71999999999991</c:v>
                </c:pt>
                <c:pt idx="5">
                  <c:v>5699.3464499999991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9-43D5-95D4-A629431D4E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kosztów.xlsx]Prezentacja!Tabela przestawna2</c:name>
    <c:fmtId val="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Wydatki w różnych kategoriach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Prezentacja!$B$3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Prezentacja!$A$4:$A$15</c:f>
              <c:strCache>
                <c:ptCount val="11"/>
                <c:pt idx="0">
                  <c:v>Diody</c:v>
                </c:pt>
                <c:pt idx="1">
                  <c:v>Diody LED</c:v>
                </c:pt>
                <c:pt idx="2">
                  <c:v>Elementy do instalacji</c:v>
                </c:pt>
                <c:pt idx="3">
                  <c:v>Elementy do obudowy</c:v>
                </c:pt>
                <c:pt idx="4">
                  <c:v>Inne PCB</c:v>
                </c:pt>
                <c:pt idx="5">
                  <c:v>Kondensatory</c:v>
                </c:pt>
                <c:pt idx="6">
                  <c:v>PCB</c:v>
                </c:pt>
                <c:pt idx="7">
                  <c:v>Przewody</c:v>
                </c:pt>
                <c:pt idx="8">
                  <c:v>Rezystory</c:v>
                </c:pt>
                <c:pt idx="9">
                  <c:v>Tranzystory</c:v>
                </c:pt>
                <c:pt idx="10">
                  <c:v>Układy scalone</c:v>
                </c:pt>
              </c:strCache>
            </c:strRef>
          </c:cat>
          <c:val>
            <c:numRef>
              <c:f>Prezentacja!$B$4:$B$15</c:f>
              <c:numCache>
                <c:formatCode>#\ ##0.00\ "zł"</c:formatCode>
                <c:ptCount val="11"/>
                <c:pt idx="0">
                  <c:v>65.417550000000006</c:v>
                </c:pt>
                <c:pt idx="1">
                  <c:v>144.182076</c:v>
                </c:pt>
                <c:pt idx="2">
                  <c:v>2864.4818099999998</c:v>
                </c:pt>
                <c:pt idx="3">
                  <c:v>151.97879999999998</c:v>
                </c:pt>
                <c:pt idx="4">
                  <c:v>265.48534020000005</c:v>
                </c:pt>
                <c:pt idx="5">
                  <c:v>154.81548749999999</c:v>
                </c:pt>
                <c:pt idx="6">
                  <c:v>867.71999999999991</c:v>
                </c:pt>
                <c:pt idx="7">
                  <c:v>2834.8646399999998</c:v>
                </c:pt>
                <c:pt idx="8">
                  <c:v>107.261904</c:v>
                </c:pt>
                <c:pt idx="9">
                  <c:v>55.023988500000002</c:v>
                </c:pt>
                <c:pt idx="10">
                  <c:v>1726.8388199999999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B-475C-82AB-FE7B2517C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3963360"/>
        <c:axId val="1081144944"/>
        <c:axId val="0"/>
      </c:bar3DChart>
      <c:catAx>
        <c:axId val="13239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144944"/>
        <c:crosses val="autoZero"/>
        <c:auto val="1"/>
        <c:lblAlgn val="ctr"/>
        <c:lblOffset val="100"/>
        <c:noMultiLvlLbl val="0"/>
      </c:catAx>
      <c:valAx>
        <c:axId val="10811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9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kosztów.xlsx]Prezentacja!Tabela przestawna1</c:name>
    <c:fmtId val="5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Prezentacja!$B$34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39-4B96-9070-7E911F27A3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39-4B96-9070-7E911F27A3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Prezentacja!$A$35:$A$39</c:f>
              <c:multiLvlStrCache>
                <c:ptCount val="2"/>
                <c:lvl>
                  <c:pt idx="0">
                    <c:v>PCB</c:v>
                  </c:pt>
                  <c:pt idx="1">
                    <c:v>PCB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</c:lvl>
              </c:multiLvlStrCache>
            </c:multiLvlStrRef>
          </c:cat>
          <c:val>
            <c:numRef>
              <c:f>Prezentacja!$B$35:$B$39</c:f>
              <c:numCache>
                <c:formatCode>General</c:formatCode>
                <c:ptCount val="2"/>
                <c:pt idx="0">
                  <c:v>230.16</c:v>
                </c:pt>
                <c:pt idx="1">
                  <c:v>637.55999999999995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C-4367-8200-2C587F3CB4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kosztów.xlsx]Prezentacja!Tabela przestawna4</c:name>
    <c:fmtId val="5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Prezentacja!$B$45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Prezentacja!$A$46:$A$50</c:f>
              <c:multiLvlStrCache>
                <c:ptCount val="3"/>
                <c:lvl>
                  <c:pt idx="0">
                    <c:v>Elementy</c:v>
                  </c:pt>
                  <c:pt idx="1">
                    <c:v>Elementy: CAN</c:v>
                  </c:pt>
                  <c:pt idx="2">
                    <c:v>Elementy: RS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Prezentacja!$B$46:$B$50</c:f>
              <c:numCache>
                <c:formatCode>General</c:formatCode>
                <c:ptCount val="3"/>
                <c:pt idx="0">
                  <c:v>100.84510469999999</c:v>
                </c:pt>
                <c:pt idx="1">
                  <c:v>304.5253065</c:v>
                </c:pt>
                <c:pt idx="2">
                  <c:v>215.50356449999998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1-43A7-8949-8328E01066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kosztów.xlsx]Prezentacja!Tabela przestawna5</c:name>
    <c:fmtId val="5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Prezentacja!$B$56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Prezentacja!$A$57:$A$60</c:f>
              <c:multiLvlStrCache>
                <c:ptCount val="2"/>
                <c:lvl>
                  <c:pt idx="0">
                    <c:v>Elementy</c:v>
                  </c:pt>
                  <c:pt idx="1">
                    <c:v>Warstwa transmisyjno kablowa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Prezentacja!$B$57:$B$60</c:f>
              <c:numCache>
                <c:formatCode>General</c:formatCode>
                <c:ptCount val="2"/>
                <c:pt idx="0">
                  <c:v>107.315901</c:v>
                </c:pt>
                <c:pt idx="1">
                  <c:v>1685.0483399999998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3-4560-A70A-EF05EC7625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kosztów.xlsx]Prezentacja!Tabela przestawna6</c:name>
    <c:fmtId val="5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Prezentacja!$B$65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Prezentacja!$A$66:$A$69</c:f>
              <c:multiLvlStrCache>
                <c:ptCount val="2"/>
                <c:lvl>
                  <c:pt idx="0">
                    <c:v>Elementy</c:v>
                  </c:pt>
                  <c:pt idx="1">
                    <c:v>Warstwa transmisyjno kablowa</c:v>
                  </c:pt>
                </c:lvl>
                <c:lvl>
                  <c:pt idx="0">
                    <c:v>4</c:v>
                  </c:pt>
                </c:lvl>
              </c:multiLvlStrCache>
            </c:multiLvlStrRef>
          </c:cat>
          <c:val>
            <c:numRef>
              <c:f>Prezentacja!$B$66:$B$69</c:f>
              <c:numCache>
                <c:formatCode>General</c:formatCode>
                <c:ptCount val="2"/>
                <c:pt idx="0">
                  <c:v>1676.0957235000001</c:v>
                </c:pt>
                <c:pt idx="1">
                  <c:v>4014.2981099999993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F-4AC9-AEDD-F1ABBEBF83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 kosztów.xlsx]Prezentacja!Tabela przestawna7</c:name>
    <c:fmtId val="5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Prezentacja!$B$75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Prezentacja!$A$76:$A$79</c:f>
              <c:multiLvlStrCache>
                <c:ptCount val="2"/>
                <c:lvl>
                  <c:pt idx="0">
                    <c:v>Elementy</c:v>
                  </c:pt>
                  <c:pt idx="1">
                    <c:v>Obudowa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Prezentacja!$B$76:$B$79</c:f>
              <c:numCache>
                <c:formatCode>General</c:formatCode>
                <c:ptCount val="2"/>
                <c:pt idx="0">
                  <c:v>114.73956599999998</c:v>
                </c:pt>
                <c:pt idx="1">
                  <c:v>151.97879999999998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6-4468-A590-5C19A8FF36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61232</xdr:colOff>
      <xdr:row>1</xdr:row>
      <xdr:rowOff>154439</xdr:rowOff>
    </xdr:from>
    <xdr:to>
      <xdr:col>35</xdr:col>
      <xdr:colOff>68037</xdr:colOff>
      <xdr:row>34</xdr:row>
      <xdr:rowOff>71237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8950BB-C4A5-57C4-BECC-799344065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187575</xdr:colOff>
      <xdr:row>0</xdr:row>
      <xdr:rowOff>110011</xdr:rowOff>
    </xdr:from>
    <xdr:to>
      <xdr:col>13</xdr:col>
      <xdr:colOff>235322</xdr:colOff>
      <xdr:row>20</xdr:row>
      <xdr:rowOff>106699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C3E8485-154C-2A73-37EE-086191B23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165653</xdr:colOff>
      <xdr:row>26</xdr:row>
      <xdr:rowOff>77855</xdr:rowOff>
    </xdr:from>
    <xdr:to>
      <xdr:col>10</xdr:col>
      <xdr:colOff>422412</xdr:colOff>
      <xdr:row>49</xdr:row>
      <xdr:rowOff>74542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C325AB1-ABDD-3A65-071E-0C8DAE5E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152399</xdr:colOff>
      <xdr:row>49</xdr:row>
      <xdr:rowOff>100011</xdr:rowOff>
    </xdr:from>
    <xdr:to>
      <xdr:col>10</xdr:col>
      <xdr:colOff>428624</xdr:colOff>
      <xdr:row>68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6EE49A-6429-2403-B825-28F6F2EFE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114299</xdr:colOff>
      <xdr:row>68</xdr:row>
      <xdr:rowOff>147637</xdr:rowOff>
    </xdr:from>
    <xdr:to>
      <xdr:col>10</xdr:col>
      <xdr:colOff>390524</xdr:colOff>
      <xdr:row>88</xdr:row>
      <xdr:rowOff>28575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8FEA0D7-8FA9-A75F-759C-29AFA323D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142874</xdr:colOff>
      <xdr:row>88</xdr:row>
      <xdr:rowOff>42862</xdr:rowOff>
    </xdr:from>
    <xdr:to>
      <xdr:col>10</xdr:col>
      <xdr:colOff>457199</xdr:colOff>
      <xdr:row>108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D66DBC8-8BF9-5C3A-AEDB-66C38042C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152400</xdr:colOff>
      <xdr:row>107</xdr:row>
      <xdr:rowOff>185737</xdr:rowOff>
    </xdr:from>
    <xdr:to>
      <xdr:col>10</xdr:col>
      <xdr:colOff>457200</xdr:colOff>
      <xdr:row>127</xdr:row>
      <xdr:rowOff>161925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C370CAD-5C76-187F-9049-1CDA45DBE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iej Kaczorowski" refreshedDate="45165.444168287038" createdVersion="8" refreshedVersion="8" minRefreshableVersion="3" recordCount="69" xr:uid="{D4125146-D981-4B40-9581-1EC36DDC54D5}">
  <cacheSource type="worksheet">
    <worksheetSource name="Tabela2"/>
  </cacheSource>
  <cacheFields count="14">
    <cacheField name="Oznaczenie" numFmtId="0">
      <sharedItems/>
    </cacheField>
    <cacheField name="LP" numFmtId="0">
      <sharedItems containsSemiMixedTypes="0" containsString="0" containsNumber="1" containsInteger="1" minValue="1" maxValue="69"/>
    </cacheField>
    <cacheField name="Przypisanie" numFmtId="0">
      <sharedItems count="6">
        <s v="Elementy: CAN"/>
        <s v="Elementy"/>
        <s v="Elementy: RS"/>
        <s v="PCB"/>
        <s v="Warstwa transmisyjno kablowa"/>
        <s v="Obudowa"/>
      </sharedItems>
    </cacheField>
    <cacheField name="Kategoria" numFmtId="0">
      <sharedItems count="12">
        <s v="Układy scalone"/>
        <s v="Inne PCB"/>
        <s v="Diody"/>
        <s v="Kondensatory"/>
        <s v="Rezystory"/>
        <s v="Diody LED"/>
        <s v="Tranzystory"/>
        <s v="PCB"/>
        <s v="Elementy do instalacji"/>
        <s v="Przewody"/>
        <s v="Elementy do obudowy"/>
        <s v="Oscylatory kwarcowe" u="1"/>
      </sharedItems>
    </cacheField>
    <cacheField name="Element" numFmtId="0">
      <sharedItems/>
    </cacheField>
    <cacheField name="Oznaczenie producenta" numFmtId="0">
      <sharedItems/>
    </cacheField>
    <cacheField name="Ilość" numFmtId="0">
      <sharedItems containsSemiMixedTypes="0" containsString="0" containsNumber="1" containsInteger="1" minValue="1" maxValue="610"/>
    </cacheField>
    <cacheField name="netto" numFmtId="164">
      <sharedItems containsMixedTypes="1" containsNumber="1" minValue="2.3650000000000001E-2" maxValue="614.16999999999996"/>
    </cacheField>
    <cacheField name="brutto" numFmtId="164">
      <sharedItems containsMixedTypes="1" containsNumber="1" minValue="2.9089500000000001E-2" maxValue="755.42909999999995"/>
    </cacheField>
    <cacheField name="netto2" numFmtId="2">
      <sharedItems containsMixedTypes="1" containsNumber="1" minValue="3.3329999999999997" maxValue="1842.5099999999998"/>
    </cacheField>
    <cacheField name="brutto3" numFmtId="2">
      <sharedItems containsSemiMixedTypes="0" containsString="0" containsNumber="1" minValue="4.0995899999999992" maxValue="2266.2872999999995"/>
    </cacheField>
    <cacheField name="Sklep" numFmtId="0">
      <sharedItems/>
    </cacheField>
    <cacheField name="Data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Odnośnik do sklepu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U1"/>
    <n v="1"/>
    <x v="0"/>
    <x v="0"/>
    <s v="Kontroler CAN"/>
    <s v="MCP2515-I/P"/>
    <n v="11"/>
    <n v="10.95"/>
    <n v="13.468499999999999"/>
    <n v="120.44999999999999"/>
    <n v="148.15349999999998"/>
    <s v="TME"/>
    <x v="0"/>
    <s v="Link"/>
  </r>
  <r>
    <s v="U3"/>
    <n v="2"/>
    <x v="0"/>
    <x v="0"/>
    <s v="Transceiver HS CAN"/>
    <s v="MCP2561-E/P"/>
    <n v="11"/>
    <n v="5.67"/>
    <n v="6.9741"/>
    <n v="62.37"/>
    <n v="76.715099999999993"/>
    <s v="TME"/>
    <x v="0"/>
    <s v="Link"/>
  </r>
  <r>
    <s v="H1"/>
    <n v="3"/>
    <x v="0"/>
    <x v="0"/>
    <s v="Dławik common mode"/>
    <s v="B82787C0104H002"/>
    <n v="3"/>
    <n v="5.5638500000000004"/>
    <n v="6.8435355000000007"/>
    <n v="16.691549999999999"/>
    <n v="20.530606499999998"/>
    <s v="TME"/>
    <x v="0"/>
    <s v="Link"/>
  </r>
  <r>
    <s v="Y1"/>
    <n v="4"/>
    <x v="0"/>
    <x v="1"/>
    <s v="Oscylator kwarcowy"/>
    <s v="20.00M-SMDHC49S"/>
    <n v="11"/>
    <n v="1.0218"/>
    <n v="1.2568140000000001"/>
    <n v="11.239800000000001"/>
    <n v="13.824954"/>
    <s v="TME"/>
    <x v="0"/>
    <s v="Link"/>
  </r>
  <r>
    <s v="D1"/>
    <n v="5"/>
    <x v="0"/>
    <x v="2"/>
    <s v="Diody TVS"/>
    <s v="PESD2IVN24-TR"/>
    <n v="11"/>
    <n v="0.77100000000000002"/>
    <n v="0.94833000000000001"/>
    <n v="8.4809999999999999"/>
    <n v="10.43163"/>
    <s v="TME"/>
    <x v="0"/>
    <s v="Link"/>
  </r>
  <r>
    <s v="C1"/>
    <n v="6"/>
    <x v="0"/>
    <x v="3"/>
    <s v="Kondensatory 4,7nF"/>
    <s v="CM-4.7N"/>
    <n v="10"/>
    <n v="0.37052000000000002"/>
    <n v="0.45573960000000002"/>
    <n v="3.7052"/>
    <n v="4.5573959999999998"/>
    <s v="TME"/>
    <x v="0"/>
    <s v="Link"/>
  </r>
  <r>
    <s v="C5, C6"/>
    <n v="7"/>
    <x v="0"/>
    <x v="3"/>
    <s v="Kondensatory 150pF"/>
    <s v="CC-151/500"/>
    <n v="100"/>
    <n v="0.12322"/>
    <n v="0.15156059999999999"/>
    <n v="12.321999999999999"/>
    <n v="15.156059999999998"/>
    <s v="TME"/>
    <x v="0"/>
    <s v="Link"/>
  </r>
  <r>
    <s v="C7, C8"/>
    <n v="8"/>
    <x v="0"/>
    <x v="3"/>
    <s v="Kondensatory 15pF"/>
    <s v="CC-15/500"/>
    <n v="100"/>
    <n v="0.12322"/>
    <n v="0.15156059999999999"/>
    <n v="12.321999999999999"/>
    <n v="15.156059999999998"/>
    <s v="TME"/>
    <x v="0"/>
    <s v="Link"/>
  </r>
  <r>
    <s v="R4"/>
    <n v="9"/>
    <x v="1"/>
    <x v="4"/>
    <s v="Rezystory 750"/>
    <s v="CF1/4W-750R"/>
    <n v="100"/>
    <n v="3.6060000000000002E-2"/>
    <n v="4.4353799999999999E-2"/>
    <n v="3.6060000000000003"/>
    <n v="4.4353800000000003"/>
    <s v="TME"/>
    <x v="0"/>
    <s v="Link"/>
  </r>
  <r>
    <s v="R7, R8"/>
    <n v="10"/>
    <x v="1"/>
    <x v="4"/>
    <s v="Rezystory 62"/>
    <s v="CF1/4W-62R"/>
    <n v="100"/>
    <n v="3.6060000000000002E-2"/>
    <n v="4.4353799999999999E-2"/>
    <n v="3.6060000000000003"/>
    <n v="4.4353800000000003"/>
    <s v="TME"/>
    <x v="0"/>
    <s v="Link"/>
  </r>
  <r>
    <s v="R9"/>
    <n v="11"/>
    <x v="1"/>
    <x v="4"/>
    <s v="Rezystory 300"/>
    <s v="CF1/4WS-300R"/>
    <n v="100"/>
    <n v="4.2590000000000003E-2"/>
    <n v="5.23857E-2"/>
    <n v="4.2590000000000003"/>
    <n v="5.2385700000000002"/>
    <s v="TME"/>
    <x v="0"/>
    <s v="Link"/>
  </r>
  <r>
    <s v="R10"/>
    <n v="12"/>
    <x v="1"/>
    <x v="4"/>
    <s v="Rezystory 10k"/>
    <s v="CF1/4W-10K"/>
    <n v="100"/>
    <n v="3.5159999999999997E-2"/>
    <n v="4.3246799999999995E-2"/>
    <n v="3.5159999999999996"/>
    <n v="4.324679999999999"/>
    <s v="TME"/>
    <x v="0"/>
    <s v="Link"/>
  </r>
  <r>
    <s v="C2, C3, C4, C10"/>
    <n v="13"/>
    <x v="1"/>
    <x v="3"/>
    <s v="Kondensatory 100nF"/>
    <s v="CC-100N"/>
    <n v="100"/>
    <n v="0.10004"/>
    <n v="0.1230492"/>
    <n v="10.004"/>
    <n v="12.304919999999999"/>
    <s v="TME"/>
    <x v="0"/>
    <s v="Link"/>
  </r>
  <r>
    <s v="K1"/>
    <n v="14"/>
    <x v="1"/>
    <x v="1"/>
    <s v="Listwa kołkowa 2x10"/>
    <s v="DS1022-2*10RF11-B"/>
    <n v="11"/>
    <n v="0.60673999999999995"/>
    <n v="0.7462901999999999"/>
    <n v="6.6741399999999995"/>
    <n v="8.2091921999999986"/>
    <s v="TME"/>
    <x v="0"/>
    <s v="Link"/>
  </r>
  <r>
    <s v="K2"/>
    <n v="15"/>
    <x v="1"/>
    <x v="1"/>
    <s v="Listwa kołkowa 2x20"/>
    <s v="DS1022-2*20RF11"/>
    <n v="11"/>
    <n v="1.1160000000000001"/>
    <n v="1.3726800000000001"/>
    <n v="12.276000000000002"/>
    <n v="15.099480000000002"/>
    <s v="TME"/>
    <x v="0"/>
    <s v="Link"/>
  </r>
  <r>
    <s v="J1"/>
    <n v="16"/>
    <x v="1"/>
    <x v="1"/>
    <s v="Złącze śróbowe"/>
    <s v="EBBA-02-C-SS-BU"/>
    <n v="33"/>
    <n v="0.52810000000000001"/>
    <n v="0.649563"/>
    <n v="17.427299999999999"/>
    <n v="21.435578999999997"/>
    <s v="TME"/>
    <x v="0"/>
    <s v="Link"/>
  </r>
  <r>
    <s v="P1"/>
    <n v="17"/>
    <x v="1"/>
    <x v="0"/>
    <s v="Stabilizator 5V"/>
    <s v="DI78M05UAB"/>
    <n v="15"/>
    <n v="0.65456999999999999"/>
    <n v="0.80512109999999992"/>
    <n v="9.8185500000000001"/>
    <n v="12.0768165"/>
    <s v="TME"/>
    <x v="0"/>
    <s v="Link"/>
  </r>
  <r>
    <s v="P2"/>
    <n v="18"/>
    <x v="1"/>
    <x v="0"/>
    <s v="Stabilizator3,3V"/>
    <s v="LDL1117S33R"/>
    <n v="11"/>
    <n v="0.9819"/>
    <n v="1.2077370000000001"/>
    <n v="10.8009"/>
    <n v="13.285107"/>
    <s v="TME"/>
    <x v="0"/>
    <s v="Link"/>
  </r>
  <r>
    <s v="C2, C4"/>
    <n v="19"/>
    <x v="2"/>
    <x v="3"/>
    <s v="Kondensatory 10uF tan"/>
    <s v="TAP106K010CCS"/>
    <n v="15"/>
    <n v="1.3371900000000001"/>
    <n v="1.6447437"/>
    <n v="20.057850000000002"/>
    <n v="24.671155500000001"/>
    <s v="TME"/>
    <x v="0"/>
    <s v="Link"/>
  </r>
  <r>
    <s v="D3"/>
    <n v="20"/>
    <x v="2"/>
    <x v="5"/>
    <s v="LED żółta"/>
    <s v="L-7113LYD"/>
    <n v="15"/>
    <n v="0.76680000000000004"/>
    <n v="0.943164"/>
    <n v="11.502000000000001"/>
    <n v="14.147460000000001"/>
    <s v="TME"/>
    <x v="0"/>
    <s v="Link"/>
  </r>
  <r>
    <s v="D4"/>
    <n v="21"/>
    <x v="2"/>
    <x v="5"/>
    <s v="LED czerwona"/>
    <s v="LTL-307ELC"/>
    <n v="20"/>
    <n v="0.32716000000000001"/>
    <n v="0.40240680000000001"/>
    <n v="6.5432000000000006"/>
    <n v="8.0481360000000013"/>
    <s v="TME"/>
    <x v="0"/>
    <s v="Link"/>
  </r>
  <r>
    <s v="D1, D2"/>
    <n v="22"/>
    <x v="2"/>
    <x v="2"/>
    <s v="Diody TVS"/>
    <s v="SM712.TCT"/>
    <n v="11"/>
    <n v="3.7610000000000001"/>
    <n v="4.6260300000000001"/>
    <n v="41.371000000000002"/>
    <n v="50.886330000000001"/>
    <s v="TME"/>
    <x v="0"/>
    <s v="Link"/>
  </r>
  <r>
    <s v="Q1, Q2"/>
    <n v="23"/>
    <x v="2"/>
    <x v="6"/>
    <s v="MOSFET-N"/>
    <s v="2N7002"/>
    <n v="25"/>
    <n v="0.1636"/>
    <n v="0.20122799999999999"/>
    <n v="4.09"/>
    <n v="5.0306999999999995"/>
    <s v="TME"/>
    <x v="0"/>
    <s v="Link"/>
  </r>
  <r>
    <s v="U1"/>
    <n v="24"/>
    <x v="2"/>
    <x v="0"/>
    <s v="Transceiver RS"/>
    <s v="MAX3485EESA+T"/>
    <n v="11"/>
    <n v="6.78"/>
    <n v="8.3393999999999995"/>
    <n v="74.58"/>
    <n v="91.733400000000003"/>
    <s v="TME"/>
    <x v="0"/>
    <s v="Link"/>
  </r>
  <r>
    <s v="U3"/>
    <n v="25"/>
    <x v="2"/>
    <x v="0"/>
    <s v="Bramka AND"/>
    <s v="NL27WZ08USG"/>
    <n v="11"/>
    <n v="1.1639999999999999"/>
    <n v="1.4317199999999999"/>
    <n v="12.803999999999998"/>
    <n v="15.748919999999998"/>
    <s v="TME"/>
    <x v="0"/>
    <s v="Link"/>
  </r>
  <r>
    <s v="U4"/>
    <n v="26"/>
    <x v="2"/>
    <x v="0"/>
    <s v="Bramka NOT"/>
    <s v="74AHC1G04GV,125"/>
    <n v="11"/>
    <n v="0.3871"/>
    <n v="0.47613299999999997"/>
    <n v="4.2580999999999998"/>
    <n v="5.237463"/>
    <s v="TME"/>
    <x v="0"/>
    <s v="Link"/>
  </r>
  <r>
    <s v="-"/>
    <n v="27"/>
    <x v="3"/>
    <x v="7"/>
    <s v="Płytki PCB"/>
    <s v="-"/>
    <n v="15"/>
    <s v="-"/>
    <s v="-"/>
    <s v="-"/>
    <n v="230.16"/>
    <s v="JLCPCB"/>
    <x v="1"/>
    <s v="-"/>
  </r>
  <r>
    <s v="-"/>
    <n v="28"/>
    <x v="4"/>
    <x v="8"/>
    <s v="Adapter do gniazd 8P8C"/>
    <s v="22,5x45 ALANTEC"/>
    <n v="110"/>
    <n v="1.3"/>
    <n v="1.599"/>
    <n v="143"/>
    <n v="175.89"/>
    <s v="KABLE STEROWNICZE Remigiusz Kozłowski"/>
    <x v="2"/>
    <s v="Link"/>
  </r>
  <r>
    <s v="-"/>
    <n v="29"/>
    <x v="4"/>
    <x v="8"/>
    <s v="Koryto kablowe"/>
    <s v="MKE 15/32 2 m"/>
    <n v="20"/>
    <n v="12.99"/>
    <n v="15.9777"/>
    <n v="259.8"/>
    <n v="319.55400000000003"/>
    <s v="Castorama"/>
    <x v="2"/>
    <s v="Link"/>
  </r>
  <r>
    <s v="-"/>
    <n v="30"/>
    <x v="4"/>
    <x v="8"/>
    <s v="Gniazdo 8P8C"/>
    <s v="NK4006A"/>
    <n v="110"/>
    <n v="4.59"/>
    <n v="5.6456999999999997"/>
    <n v="504.9"/>
    <n v="621.02699999999993"/>
    <s v="TME"/>
    <x v="2"/>
    <s v="Link"/>
  </r>
  <r>
    <s v="-"/>
    <n v="31"/>
    <x v="4"/>
    <x v="9"/>
    <s v="Skrętka ethernet"/>
    <s v="NC514-CCA"/>
    <n v="610"/>
    <n v="0.75780000000000003"/>
    <n v="0.93209399999999998"/>
    <n v="462.25800000000004"/>
    <n v="568.57734000000005"/>
    <s v="TME"/>
    <x v="2"/>
    <s v="Link"/>
  </r>
  <r>
    <s v="-"/>
    <n v="32"/>
    <x v="1"/>
    <x v="0"/>
    <s v="Transceiver CAN fault-tolerant"/>
    <s v="TJA1055T"/>
    <n v="5"/>
    <n v="10.37"/>
    <n v="12.755099999999999"/>
    <n v="51.849999999999994"/>
    <n v="63.775499999999994"/>
    <s v="TME"/>
    <x v="2"/>
    <s v="Link"/>
  </r>
  <r>
    <s v="-"/>
    <n v="33"/>
    <x v="1"/>
    <x v="2"/>
    <s v="Diody prostownicza"/>
    <s v="1N4001"/>
    <n v="25"/>
    <n v="0.13331999999999999"/>
    <n v="0.16398359999999998"/>
    <n v="3.3329999999999997"/>
    <n v="4.0995899999999992"/>
    <s v="TME"/>
    <x v="2"/>
    <s v="Link"/>
  </r>
  <r>
    <s v="-"/>
    <n v="34"/>
    <x v="1"/>
    <x v="4"/>
    <s v="Rezystory terminujący"/>
    <s v="CF1/4W-510R"/>
    <n v="100"/>
    <n v="3.4889999999999997E-2"/>
    <n v="4.2914699999999993E-2"/>
    <n v="3.4889999999999999"/>
    <n v="4.2914699999999995"/>
    <s v="TME"/>
    <x v="2"/>
    <s v="Link"/>
  </r>
  <r>
    <s v="-"/>
    <n v="35"/>
    <x v="1"/>
    <x v="3"/>
    <s v="Kondensatory filtrujący"/>
    <s v="CCH-10N/2000V"/>
    <n v="10"/>
    <n v="0.53991999999999996"/>
    <n v="0.66410159999999996"/>
    <n v="5.3991999999999996"/>
    <n v="6.6410159999999996"/>
    <s v="TME"/>
    <x v="2"/>
    <s v="Link"/>
  </r>
  <r>
    <s v="-"/>
    <n v="36"/>
    <x v="1"/>
    <x v="0"/>
    <s v="Stabilizator napięcia 3V3"/>
    <s v="LDL1117S33R"/>
    <n v="25"/>
    <n v="0.92710000000000004"/>
    <n v="1.140333"/>
    <n v="23.177500000000002"/>
    <n v="28.508325000000003"/>
    <s v="TME"/>
    <x v="2"/>
    <s v="Link"/>
  </r>
  <r>
    <s v="-"/>
    <n v="37"/>
    <x v="4"/>
    <x v="9"/>
    <s v="Przewód światłowodowy POF - 100m"/>
    <s v="HFBR-EUS100Z"/>
    <n v="3"/>
    <n v="614.16999999999996"/>
    <n v="755.42909999999995"/>
    <n v="1842.5099999999998"/>
    <n v="2266.2872999999995"/>
    <s v="DigiKey"/>
    <x v="3"/>
    <s v="Link"/>
  </r>
  <r>
    <s v="-"/>
    <n v="38"/>
    <x v="4"/>
    <x v="8"/>
    <s v="Łącznik do złączy HFBR"/>
    <s v="HFBR-4505Z"/>
    <n v="115"/>
    <n v="5.7633999999999999"/>
    <n v="7.0889819999999997"/>
    <n v="662.79099999999994"/>
    <n v="815.2329299999999"/>
    <s v="DigiKey"/>
    <x v="3"/>
    <s v="Link"/>
  </r>
  <r>
    <s v="-"/>
    <n v="39"/>
    <x v="4"/>
    <x v="8"/>
    <s v="Złącze HFBR"/>
    <s v="HFBR-4531Z"/>
    <n v="230"/>
    <n v="3.2972000000000001"/>
    <n v="4.0555560000000002"/>
    <n v="758.35599999999999"/>
    <n v="932.77787999999998"/>
    <s v="DigiKey"/>
    <x v="3"/>
    <s v="Link"/>
  </r>
  <r>
    <s v="U2"/>
    <n v="40"/>
    <x v="1"/>
    <x v="0"/>
    <s v="Mikrokontroler"/>
    <s v="ATSAM4S2AA-AU"/>
    <n v="55"/>
    <n v="17.100000000000001"/>
    <n v="21.033000000000001"/>
    <n v="940.50000000000011"/>
    <n v="1156.8150000000001"/>
    <s v="FARNELL"/>
    <x v="3"/>
    <s v="Link"/>
  </r>
  <r>
    <s v="C1"/>
    <n v="41"/>
    <x v="1"/>
    <x v="3"/>
    <s v="Kondensatory 4,7uF"/>
    <s v="PF2C4R7MNN6311U"/>
    <n v="100"/>
    <n v="0.16441"/>
    <n v="0.2022243"/>
    <n v="16.440999999999999"/>
    <n v="20.222429999999999"/>
    <s v="TME"/>
    <x v="3"/>
    <s v="Link"/>
  </r>
  <r>
    <s v="C19"/>
    <n v="42"/>
    <x v="1"/>
    <x v="3"/>
    <s v="Kondensatory 2,2uF"/>
    <s v="CE-2.2/250PHT"/>
    <n v="100"/>
    <n v="0.16525000000000001"/>
    <n v="0.20325750000000001"/>
    <n v="16.525000000000002"/>
    <n v="20.325750000000003"/>
    <s v="TME"/>
    <x v="3"/>
    <s v="Link"/>
  </r>
  <r>
    <s v="C10,C11,C12,C13,C14,C15,C16"/>
    <n v="43"/>
    <x v="1"/>
    <x v="3"/>
    <s v="Kondensatory 100nF"/>
    <s v="CC-100N"/>
    <n v="500"/>
    <n v="5.8180000000000003E-2"/>
    <n v="7.1561399999999997E-2"/>
    <n v="29.09"/>
    <n v="35.780699999999996"/>
    <s v="TME"/>
    <x v="3"/>
    <s v="Link"/>
  </r>
  <r>
    <s v="SW1"/>
    <n v="44"/>
    <x v="1"/>
    <x v="1"/>
    <s v="Przycisk RESET"/>
    <s v="B3F-1000"/>
    <n v="55"/>
    <n v="0.55020000000000002"/>
    <n v="0.67679999999999996"/>
    <n v="30.261000000000003"/>
    <n v="37.221030000000006"/>
    <s v="TME"/>
    <x v="3"/>
    <s v="Link"/>
  </r>
  <r>
    <s v="R1,R7"/>
    <n v="45"/>
    <x v="1"/>
    <x v="4"/>
    <s v="Rezystory 27 Ohm"/>
    <s v="CF1/4W-27R"/>
    <n v="200"/>
    <n v="3.5409999999999997E-2"/>
    <n v="4.3554299999999997E-2"/>
    <n v="7.081999999999999"/>
    <n v="8.7108599999999985"/>
    <s v="TME"/>
    <x v="3"/>
    <s v="Link"/>
  </r>
  <r>
    <s v="R2"/>
    <n v="46"/>
    <x v="1"/>
    <x v="4"/>
    <s v="Rezystory 27k Ohm"/>
    <s v="CF1/4W-27K"/>
    <n v="100"/>
    <n v="3.5409999999999997E-2"/>
    <n v="4.3554299999999997E-2"/>
    <n v="3.5409999999999995"/>
    <n v="4.3554299999999992"/>
    <s v="TME"/>
    <x v="3"/>
    <s v="Link"/>
  </r>
  <r>
    <s v="R4"/>
    <n v="47"/>
    <x v="1"/>
    <x v="4"/>
    <s v="Rezystory 47k Ohm"/>
    <s v="CF1/4W-47K"/>
    <n v="100"/>
    <n v="3.5409999999999997E-2"/>
    <n v="4.3554299999999997E-2"/>
    <n v="3.5409999999999995"/>
    <n v="4.3554299999999992"/>
    <s v="TME"/>
    <x v="3"/>
    <s v="Link"/>
  </r>
  <r>
    <s v="J2"/>
    <n v="48"/>
    <x v="1"/>
    <x v="1"/>
    <s v="Złącze USB"/>
    <s v="TUEB4F2D0B"/>
    <n v="55"/>
    <n v="1.8065"/>
    <n v="2.222"/>
    <n v="99.357500000000002"/>
    <n v="122.20972500000001"/>
    <s v="TME"/>
    <x v="3"/>
    <s v="Link"/>
  </r>
  <r>
    <s v="J3"/>
    <n v="49"/>
    <x v="1"/>
    <x v="1"/>
    <s v="Listwa kołkowa 1x6"/>
    <s v="DS1023-1*6S21"/>
    <n v="60"/>
    <n v="0.3211"/>
    <n v="0.39500000000000002"/>
    <n v="19.265999999999998"/>
    <n v="23.697179999999996"/>
    <s v="TME"/>
    <x v="3"/>
    <s v="Link"/>
  </r>
  <r>
    <s v="U6,U9"/>
    <n v="50"/>
    <x v="1"/>
    <x v="0"/>
    <s v="Bramka NOT"/>
    <s v="74HC1G04"/>
    <n v="110"/>
    <n v="0.28410000000000002"/>
    <n v="0.349443"/>
    <n v="31.251000000000001"/>
    <n v="38.43873"/>
    <s v="TME"/>
    <x v="3"/>
    <s v="Link"/>
  </r>
  <r>
    <s v="Q4,Q6,Q9,Q10"/>
    <n v="51"/>
    <x v="1"/>
    <x v="6"/>
    <s v="Tranzystory BJT-PNP"/>
    <s v="BC557"/>
    <n v="220"/>
    <n v="8.8499999999999995E-2"/>
    <n v="0.10885499999999999"/>
    <n v="19.47"/>
    <n v="23.948099999999997"/>
    <s v="TME"/>
    <x v="3"/>
    <s v="Link"/>
  </r>
  <r>
    <s v="Q3,Q8"/>
    <n v="52"/>
    <x v="1"/>
    <x v="6"/>
    <s v="Tranzystory BJT-NPN"/>
    <s v="BC547"/>
    <n v="110"/>
    <n v="8.8669999999999999E-2"/>
    <n v="0.1090641"/>
    <n v="9.7537000000000003"/>
    <n v="11.997051000000001"/>
    <s v="TME"/>
    <x v="3"/>
    <s v="Link"/>
  </r>
  <r>
    <s v="Q5,Q11"/>
    <n v="53"/>
    <x v="1"/>
    <x v="6"/>
    <s v="Tranzystory BJT-NPN"/>
    <s v="2N3904"/>
    <n v="125"/>
    <n v="9.1370000000000007E-2"/>
    <n v="0.1123851"/>
    <n v="11.421250000000001"/>
    <n v="14.048137500000001"/>
    <s v="TME"/>
    <x v="3"/>
    <s v="Link"/>
  </r>
  <r>
    <s v="R22,R23,R25,R34,R35,R38"/>
    <n v="54"/>
    <x v="1"/>
    <x v="4"/>
    <s v="Rezystory 1k Ohm"/>
    <s v="CF1/4W-1K"/>
    <n v="500"/>
    <n v="2.3650000000000001E-2"/>
    <n v="2.9089500000000001E-2"/>
    <n v="11.825000000000001"/>
    <n v="14.544750000000001"/>
    <s v="TME"/>
    <x v="3"/>
    <s v="Link"/>
  </r>
  <r>
    <s v="R26,R37"/>
    <n v="55"/>
    <x v="1"/>
    <x v="4"/>
    <s v="Rezystory 470k Ohm"/>
    <s v="CF1/4W-470K"/>
    <n v="200"/>
    <n v="3.5409999999999997E-2"/>
    <n v="4.3554299999999997E-2"/>
    <n v="7.081999999999999"/>
    <n v="8.7108599999999985"/>
    <s v="TME"/>
    <x v="3"/>
    <s v="Link"/>
  </r>
  <r>
    <s v="R24,R36"/>
    <n v="56"/>
    <x v="1"/>
    <x v="4"/>
    <s v="Rezystory 82 Ohm"/>
    <s v="CF1/4W-82R"/>
    <n v="200"/>
    <n v="3.5479999999999998E-2"/>
    <n v="4.3640399999999996E-2"/>
    <n v="7.0959999999999992"/>
    <n v="8.7280799999999985"/>
    <s v="TME"/>
    <x v="3"/>
    <s v="Link"/>
  </r>
  <r>
    <s v="D10,D12"/>
    <n v="57"/>
    <x v="1"/>
    <x v="5"/>
    <s v="Diody LED"/>
    <s v="OS5RKP3211A"/>
    <n v="110"/>
    <n v="0.90159999999999996"/>
    <n v="1.109"/>
    <n v="99.176000000000002"/>
    <n v="121.98648"/>
    <s v="TME"/>
    <x v="3"/>
    <s v="Link"/>
  </r>
  <r>
    <s v="-"/>
    <n v="58"/>
    <x v="3"/>
    <x v="7"/>
    <s v="Płytki PCB"/>
    <s v="-"/>
    <n v="75"/>
    <s v="-"/>
    <s v="-"/>
    <s v="-"/>
    <n v="637.55999999999995"/>
    <s v="JLCPCB"/>
    <x v="4"/>
    <s v="-"/>
  </r>
  <r>
    <s v="-"/>
    <n v="59"/>
    <x v="1"/>
    <x v="1"/>
    <s v="Przełącznik dźwigniowy On-On x 5"/>
    <s v="UCC-02478"/>
    <n v="2"/>
    <n v="9.67"/>
    <n v="11.8941"/>
    <n v="19.34"/>
    <n v="23.7882"/>
    <s v="BOTLAND"/>
    <x v="5"/>
    <s v="Link"/>
  </r>
  <r>
    <s v="-"/>
    <n v="60"/>
    <x v="1"/>
    <x v="0"/>
    <s v="Komparator"/>
    <s v="TLC372CP"/>
    <n v="3"/>
    <n v="4.5236000000000001"/>
    <n v="5.5640280000000004"/>
    <n v="13.5708"/>
    <n v="16.692084000000001"/>
    <s v="TME"/>
    <x v="5"/>
    <s v="Link"/>
  </r>
  <r>
    <s v="-"/>
    <n v="61"/>
    <x v="1"/>
    <x v="0"/>
    <s v="Kontroler CAN"/>
    <s v="MCP2515-I/P"/>
    <n v="2"/>
    <n v="11.48"/>
    <n v="14.1204"/>
    <n v="22.96"/>
    <n v="28.2408"/>
    <s v="TME"/>
    <x v="5"/>
    <s v="Link"/>
  </r>
  <r>
    <s v="-"/>
    <n v="62"/>
    <x v="1"/>
    <x v="0"/>
    <s v="Wzmacniacz operacyjny"/>
    <s v="NE5532P"/>
    <n v="4"/>
    <n v="2.2128999999999999"/>
    <n v="2.7218669999999996"/>
    <n v="8.8515999999999995"/>
    <n v="10.887467999999998"/>
    <s v="TME"/>
    <x v="5"/>
    <s v="Link"/>
  </r>
  <r>
    <s v="-"/>
    <n v="63"/>
    <x v="1"/>
    <x v="4"/>
    <s v="Potencjometr 20k"/>
    <s v="3006P-1-203LF"/>
    <n v="4"/>
    <n v="5.2496999999999998"/>
    <n v="6.4571309999999995"/>
    <n v="20.998799999999999"/>
    <n v="25.828523999999998"/>
    <s v="TME"/>
    <x v="5"/>
    <s v="Link"/>
  </r>
  <r>
    <s v="-"/>
    <n v="64"/>
    <x v="1"/>
    <x v="4"/>
    <s v="Rezystory 1M"/>
    <s v="CF1/4WS-1M"/>
    <n v="100"/>
    <n v="4.095E-2"/>
    <n v="5.0368499999999997E-2"/>
    <n v="4.0949999999999998"/>
    <n v="5.0368499999999994"/>
    <s v="TME"/>
    <x v="5"/>
    <s v="Link"/>
  </r>
  <r>
    <s v="-"/>
    <n v="65"/>
    <x v="1"/>
    <x v="4"/>
    <s v="Rezystory 600R"/>
    <s v="CF1/4W-620R"/>
    <n v="100"/>
    <n v="3.4680000000000002E-2"/>
    <n v="4.2656400000000004E-2"/>
    <n v="3.4680000000000004"/>
    <n v="4.2656400000000003"/>
    <s v="TME"/>
    <x v="5"/>
    <s v="Link"/>
  </r>
  <r>
    <s v="-"/>
    <n v="66"/>
    <x v="5"/>
    <x v="10"/>
    <s v="Płyta plexi 2x500x500mm"/>
    <s v="351634.05000500"/>
    <n v="1"/>
    <n v="45.71"/>
    <n v="56.223300000000002"/>
    <n v="45.71"/>
    <n v="56.223300000000002"/>
    <s v="TME"/>
    <x v="5"/>
    <s v="Link"/>
  </r>
  <r>
    <s v="-"/>
    <n v="67"/>
    <x v="5"/>
    <x v="10"/>
    <s v="Dystans z gwintem zew/wew M3"/>
    <s v="213X10SW"/>
    <n v="50"/>
    <n v="0.81699999999999995"/>
    <n v="1.00491"/>
    <n v="40.849999999999994"/>
    <n v="50.245499999999993"/>
    <s v="TME"/>
    <x v="5"/>
    <s v="Link"/>
  </r>
  <r>
    <s v="-"/>
    <n v="68"/>
    <x v="5"/>
    <x v="10"/>
    <s v="Dystans z gwintem wew M3"/>
    <s v="113X10SW"/>
    <n v="50"/>
    <n v="0.58299999999999996"/>
    <n v="0.71708999999999989"/>
    <n v="29.15"/>
    <n v="35.854499999999994"/>
    <s v="TME"/>
    <x v="5"/>
    <s v="Link"/>
  </r>
  <r>
    <s v="-"/>
    <n v="69"/>
    <x v="5"/>
    <x v="10"/>
    <s v="Śrubki M3x5"/>
    <s v="1212788 BOSSARD"/>
    <n v="100"/>
    <n v="7.85E-2"/>
    <n v="9.6555000000000002E-2"/>
    <n v="7.85"/>
    <n v="9.6555"/>
    <s v="TME"/>
    <x v="5"/>
    <s v="Lin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3F580-A0AA-439D-B4E2-DCE79F02847F}" name="Tabela przestawna7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6">
  <location ref="A75:B79" firstHeaderRow="1" firstDataRow="1" firstDataCol="1"/>
  <pivotFields count="14">
    <pivotField showAll="0"/>
    <pivotField showAll="0"/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>
      <items count="13">
        <item x="2"/>
        <item x="5"/>
        <item x="8"/>
        <item x="10"/>
        <item x="1"/>
        <item x="3"/>
        <item m="1" x="11"/>
        <item x="7"/>
        <item x="9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axis="axisRow" showAll="0">
      <items count="7">
        <item h="1" x="0"/>
        <item h="1" x="1"/>
        <item h="1" x="2"/>
        <item h="1" x="3"/>
        <item h="1" x="4"/>
        <item x="5"/>
        <item t="default"/>
      </items>
    </pivotField>
    <pivotField showAll="0"/>
  </pivotFields>
  <rowFields count="2">
    <field x="12"/>
    <field x="2"/>
  </rowFields>
  <rowItems count="4">
    <i>
      <x v="5"/>
    </i>
    <i r="1">
      <x/>
    </i>
    <i r="1">
      <x v="3"/>
    </i>
    <i t="grand">
      <x/>
    </i>
  </rowItems>
  <colItems count="1">
    <i/>
  </colItems>
  <dataFields count="1">
    <dataField name="Suma z brutto3" fld="10" baseField="0" baseItem="0"/>
  </dataFields>
  <chartFormats count="1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0"/>
          </reference>
        </references>
      </pivotArea>
    </chartFormat>
    <chartFormat chart="5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5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4"/>
          </reference>
        </references>
      </pivotArea>
    </chartFormat>
    <chartFormat chart="5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5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4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46ABE-B98E-4D25-9212-C3A5AD183CC3}" name="Tabela przestawna6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7">
  <location ref="A65:B69" firstHeaderRow="1" firstDataRow="1" firstDataCol="1"/>
  <pivotFields count="14">
    <pivotField showAll="0"/>
    <pivotField showAll="0"/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>
      <items count="13">
        <item x="2"/>
        <item x="5"/>
        <item x="8"/>
        <item x="10"/>
        <item x="1"/>
        <item x="3"/>
        <item m="1" x="11"/>
        <item x="7"/>
        <item x="9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axis="axisRow" showAll="0">
      <items count="7">
        <item h="1" x="0"/>
        <item h="1" x="1"/>
        <item h="1" x="2"/>
        <item x="3"/>
        <item h="1" x="4"/>
        <item h="1" x="5"/>
        <item t="default"/>
      </items>
    </pivotField>
    <pivotField showAll="0"/>
  </pivotFields>
  <rowFields count="2">
    <field x="12"/>
    <field x="2"/>
  </rowFields>
  <rowItems count="4">
    <i>
      <x v="3"/>
    </i>
    <i r="1">
      <x/>
    </i>
    <i r="1">
      <x v="5"/>
    </i>
    <i t="grand">
      <x/>
    </i>
  </rowItems>
  <colItems count="1">
    <i/>
  </colItems>
  <dataFields count="1">
    <dataField name="Suma z brutto3" fld="10" baseField="0" baseItem="0"/>
  </dataFields>
  <chartFormats count="1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0"/>
          </reference>
        </references>
      </pivotArea>
    </chartFormat>
    <chartFormat chart="5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5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4"/>
          </reference>
        </references>
      </pivotArea>
    </chartFormat>
    <chartFormat chart="5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5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4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BFFFB-08C4-4EFF-9DAF-9F3E84B6501A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6">
  <location ref="A56:B60" firstHeaderRow="1" firstDataRow="1" firstDataCol="1"/>
  <pivotFields count="14">
    <pivotField showAll="0"/>
    <pivotField showAll="0"/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>
      <items count="13">
        <item x="2"/>
        <item x="5"/>
        <item x="8"/>
        <item x="10"/>
        <item x="1"/>
        <item x="3"/>
        <item m="1" x="11"/>
        <item x="7"/>
        <item x="9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axis="axisRow" showAll="0">
      <items count="7">
        <item h="1" x="0"/>
        <item h="1" x="1"/>
        <item x="2"/>
        <item h="1" x="3"/>
        <item h="1" x="4"/>
        <item h="1" x="5"/>
        <item t="default"/>
      </items>
    </pivotField>
    <pivotField showAll="0"/>
  </pivotFields>
  <rowFields count="2">
    <field x="12"/>
    <field x="2"/>
  </rowFields>
  <rowItems count="4">
    <i>
      <x v="2"/>
    </i>
    <i r="1">
      <x/>
    </i>
    <i r="1">
      <x v="5"/>
    </i>
    <i t="grand">
      <x/>
    </i>
  </rowItems>
  <colItems count="1">
    <i/>
  </colItems>
  <dataFields count="1">
    <dataField name="Suma z brutto3" fld="10" baseField="0" baseItem="0"/>
  </dataFields>
  <chartFormats count="1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0"/>
          </reference>
        </references>
      </pivotArea>
    </chartFormat>
    <chartFormat chart="5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5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4"/>
          </reference>
        </references>
      </pivotArea>
    </chartFormat>
    <chartFormat chart="5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5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4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08BE6-00AB-421E-97B2-27306F9E9BA4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7">
  <location ref="A45:B50" firstHeaderRow="1" firstDataRow="1" firstDataCol="1"/>
  <pivotFields count="14">
    <pivotField showAll="0"/>
    <pivotField showAll="0"/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>
      <items count="13">
        <item x="2"/>
        <item x="5"/>
        <item x="8"/>
        <item x="10"/>
        <item x="1"/>
        <item x="3"/>
        <item m="1" x="11"/>
        <item x="7"/>
        <item x="9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axis="axisRow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/>
  </pivotFields>
  <rowFields count="2">
    <field x="12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Suma z brutto3" fld="10" baseField="0" baseItem="0"/>
  </dataFields>
  <chartFormats count="1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0"/>
          </reference>
        </references>
      </pivotArea>
    </chartFormat>
    <chartFormat chart="5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5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4"/>
          </reference>
        </references>
      </pivotArea>
    </chartFormat>
    <chartFormat chart="5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5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4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3487B-38E7-4F84-AA21-29E23D997331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0">
  <location ref="A3:B15" firstHeaderRow="1" firstDataRow="1" firstDataCol="1"/>
  <pivotFields count="14">
    <pivotField showAll="0"/>
    <pivotField showAll="0"/>
    <pivotField showAll="0"/>
    <pivotField axis="axisRow" showAll="0">
      <items count="13">
        <item x="2"/>
        <item x="5"/>
        <item x="8"/>
        <item x="10"/>
        <item x="1"/>
        <item x="3"/>
        <item m="1" x="11"/>
        <item x="7"/>
        <item x="9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multipleItemSelectionAllowed="1"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brutto3" fld="10" baseField="0" baseItem="0" numFmtId="165"/>
  </dataFields>
  <formats count="1">
    <format dxfId="1">
      <pivotArea outline="0" collapsedLevelsAreSubtotals="1" fieldPosition="0"/>
    </format>
  </formats>
  <chartFormats count="1"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D7C5D-08B4-4A6A-9E26-C1D58BF7E9F2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4">
  <location ref="A34:B39" firstHeaderRow="1" firstDataRow="1" firstDataCol="1"/>
  <pivotFields count="14">
    <pivotField showAll="0"/>
    <pivotField showAll="0"/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>
      <items count="13">
        <item x="2"/>
        <item x="5"/>
        <item x="8"/>
        <item x="10"/>
        <item x="1"/>
        <item x="3"/>
        <item m="1" x="11"/>
        <item x="7"/>
        <item x="9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axis="axisRow" showAll="0">
      <items count="7">
        <item h="1" x="0"/>
        <item x="1"/>
        <item h="1" x="2"/>
        <item h="1" x="3"/>
        <item x="4"/>
        <item h="1" x="5"/>
        <item t="default"/>
      </items>
    </pivotField>
    <pivotField showAll="0"/>
  </pivotFields>
  <rowFields count="2">
    <field x="12"/>
    <field x="2"/>
  </rowFields>
  <rowItems count="5">
    <i>
      <x v="1"/>
    </i>
    <i r="1">
      <x v="4"/>
    </i>
    <i>
      <x v="4"/>
    </i>
    <i r="1">
      <x v="4"/>
    </i>
    <i t="grand">
      <x/>
    </i>
  </rowItems>
  <colItems count="1">
    <i/>
  </colItems>
  <dataFields count="1">
    <dataField name="Suma z brutto3" fld="10" baseField="0" baseItem="0"/>
  </dataFields>
  <chartFormats count="1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5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5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0"/>
          </reference>
        </references>
      </pivotArea>
    </chartFormat>
    <chartFormat chart="5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5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4"/>
          </reference>
        </references>
      </pivotArea>
    </chartFormat>
    <chartFormat chart="5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5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165EB-3244-47AC-8648-7D88E98DF1E7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21:B28" firstHeaderRow="1" firstDataRow="1" firstDataCol="1"/>
  <pivotFields count="14">
    <pivotField showAll="0"/>
    <pivotField showAll="0"/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brutto3" fld="10" baseField="0" baseItem="0" numFmtId="165"/>
  </dataFields>
  <formats count="1">
    <format dxfId="0">
      <pivotArea outline="0" collapsedLevelsAreSubtotals="1" fieldPosition="0"/>
    </format>
  </formats>
  <chartFormats count="2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11A0-1826-4D30-B82F-FA94671F376A}" name="Tabela2" displayName="Tabela2" ref="A2:N72" totalsRowCount="1" headerRowDxfId="34" totalsRowDxfId="32" tableBorderDxfId="33" totalsRowBorderDxfId="31">
  <autoFilter ref="A2:N71" xr:uid="{CF9A11A0-1826-4D30-B82F-FA94671F376A}"/>
  <sortState xmlns:xlrd2="http://schemas.microsoft.com/office/spreadsheetml/2017/richdata2" ref="A3:N71">
    <sortCondition ref="M2:M71"/>
  </sortState>
  <tableColumns count="14">
    <tableColumn id="1" xr3:uid="{F3C4F810-12A4-4997-AD72-EE67B417CD50}" name="Oznaczenie" totalsRowLabel="Suma" dataDxfId="30" totalsRowDxfId="29"/>
    <tableColumn id="13" xr3:uid="{00CC295E-FC91-497B-AA98-ED06A180B04A}" name="LP" dataDxfId="28" totalsRowDxfId="27"/>
    <tableColumn id="12" xr3:uid="{80BF2E79-D31B-4274-A071-62F66D351A1F}" name="Przypisanie" totalsRowLabel="-" dataDxfId="26" totalsRowDxfId="25"/>
    <tableColumn id="15" xr3:uid="{67ED4728-4571-4C6A-AC83-6E603C351E4A}" name="Kategoria" dataDxfId="24" totalsRowDxfId="23"/>
    <tableColumn id="2" xr3:uid="{FA8DFE0E-8850-47BD-9469-7B005E6EF803}" name="Element" totalsRowLabel="-" dataDxfId="22" totalsRowDxfId="21"/>
    <tableColumn id="3" xr3:uid="{52311BA4-A7E2-4416-BA22-5416C12D06DA}" name="Oznaczenie producenta" totalsRowLabel="-" dataDxfId="20" totalsRowDxfId="19"/>
    <tableColumn id="4" xr3:uid="{20FAF891-11A5-4D01-A40F-A0C98FC91A58}" name="Ilość" totalsRowLabel="-" dataDxfId="18" totalsRowDxfId="17"/>
    <tableColumn id="5" xr3:uid="{43A8EB21-98E0-44E2-8B90-E6E7EB8E906D}" name="netto" totalsRowLabel="-" dataDxfId="16" totalsRowDxfId="15"/>
    <tableColumn id="6" xr3:uid="{77FB9970-AC86-4BCB-853C-A8067DB589A3}" name="brutto" totalsRowLabel="-" dataDxfId="14" totalsRowDxfId="13">
      <calculatedColumnFormula>H3*1.23</calculatedColumnFormula>
    </tableColumn>
    <tableColumn id="7" xr3:uid="{DB1CABC2-8503-4314-AD90-96A488CE48D7}" name="netto2" totalsRowFunction="sum" dataDxfId="12" totalsRowDxfId="11">
      <calculatedColumnFormula>G3*H3</calculatedColumnFormula>
    </tableColumn>
    <tableColumn id="8" xr3:uid="{8F1715B5-C095-40E3-A41D-D4EF8EC8B1A7}" name="brutto3" totalsRowFunction="sum" dataDxfId="10" totalsRowDxfId="9">
      <calculatedColumnFormula>Tabela2[[#This Row],[netto2]]*1.23</calculatedColumnFormula>
    </tableColumn>
    <tableColumn id="9" xr3:uid="{9876F304-5B0D-42EA-99AD-EDCE98B9393E}" name="Sklep" totalsRowLabel="-" dataDxfId="8" totalsRowDxfId="7"/>
    <tableColumn id="11" xr3:uid="{B843E035-C46B-4345-B17E-C4CB1D91C611}" name="Data" totalsRowLabel="-" dataDxfId="6" totalsRowDxfId="5"/>
    <tableColumn id="10" xr3:uid="{5C915B20-4E21-493D-930B-2D07FDAFC05E}" name="Odnośnik do sklepu" totalsRowLabel="-" dataDxfId="4" totalsRowDxfId="3" dataCellStyle="Hiperłąc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pl/details/cm-4.7n/kondensatory-mlcc-tht/sr-passives/" TargetMode="External"/><Relationship Id="rId21" Type="http://schemas.openxmlformats.org/officeDocument/2006/relationships/hyperlink" Target="https://www.tme.eu/pl/details/sm712.tct/diody-zabezpieczajace-drabinki/semtech/" TargetMode="External"/><Relationship Id="rId34" Type="http://schemas.openxmlformats.org/officeDocument/2006/relationships/hyperlink" Target="https://www.tme.eu/pl/details/u_utp5e-scca305" TargetMode="External"/><Relationship Id="rId42" Type="http://schemas.openxmlformats.org/officeDocument/2006/relationships/hyperlink" Target="https://www.tme.eu/pl/details/bc557-cdi/tranzystory-pnp-tht/cdil/tbc557/" TargetMode="External"/><Relationship Id="rId47" Type="http://schemas.openxmlformats.org/officeDocument/2006/relationships/hyperlink" Target="https://www.tme.eu/pl/details/cf1_4w-27k/rezystory-tht/sr-passives/" TargetMode="External"/><Relationship Id="rId50" Type="http://schemas.openxmlformats.org/officeDocument/2006/relationships/hyperlink" Target="https://www.tme.eu/pl/details/cf1_4w-82r/rezystory-tht/sr-passives/" TargetMode="External"/><Relationship Id="rId55" Type="http://schemas.openxmlformats.org/officeDocument/2006/relationships/hyperlink" Target="https://www.tme.eu/pl/details/zl262-6sg/listwy-i-gniazda-kolkowe/connfly/ds1023-1-6s21/" TargetMode="External"/><Relationship Id="rId63" Type="http://schemas.openxmlformats.org/officeDocument/2006/relationships/hyperlink" Target="https://www.tme.eu/pl/details/ne5532p/wzmacniacze-operacyjne-tht/texas-instruments/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www.tme.eu/pl/details/zl212-40kg/listwy-i-gniazda-kolkowe/connfly/ds1022-2-20rf11/" TargetMode="External"/><Relationship Id="rId2" Type="http://schemas.openxmlformats.org/officeDocument/2006/relationships/hyperlink" Target="https://www.tme.eu/pl/details/mcp2561-e_p/uklady-scalone-interfejs-can/microchip-technology/" TargetMode="External"/><Relationship Id="rId16" Type="http://schemas.openxmlformats.org/officeDocument/2006/relationships/hyperlink" Target="https://www.tme.eu/pl/details/ldl1117s33r/stabilizatory-napiecia-nieregulowane-ldo/stmicroelectronics/" TargetMode="External"/><Relationship Id="rId29" Type="http://schemas.openxmlformats.org/officeDocument/2006/relationships/hyperlink" Target="https://www.tme.eu/pl/details/tja1055t_c.518" TargetMode="External"/><Relationship Id="rId11" Type="http://schemas.openxmlformats.org/officeDocument/2006/relationships/hyperlink" Target="https://www.tme.eu/pl/details/cf1_4w-62r/rezystory-tht/sr-passives/" TargetMode="External"/><Relationship Id="rId24" Type="http://schemas.openxmlformats.org/officeDocument/2006/relationships/hyperlink" Target="https://www.tme.eu/pl/details/nl27wz08usg/bramki-inwertery/onsemi/" TargetMode="External"/><Relationship Id="rId32" Type="http://schemas.openxmlformats.org/officeDocument/2006/relationships/hyperlink" Target="https://www.tme.eu/pl/details/cch-10n_2000v" TargetMode="External"/><Relationship Id="rId37" Type="http://schemas.openxmlformats.org/officeDocument/2006/relationships/hyperlink" Target="https://www.digikey.pl/en/products/detail/broadcom-limited/HFBR-4533Z/1990478" TargetMode="External"/><Relationship Id="rId40" Type="http://schemas.openxmlformats.org/officeDocument/2006/relationships/hyperlink" Target="https://www.tme.eu/pl/details/tueb4f2d0b/zlacza-usb-i-ieee1394/amphenol-communications-solutions/" TargetMode="External"/><Relationship Id="rId45" Type="http://schemas.openxmlformats.org/officeDocument/2006/relationships/hyperlink" Target="https://www.tme.eu/pl/details/os5rkp3211a/diody-led-tht-okragle/optosupply/" TargetMode="External"/><Relationship Id="rId53" Type="http://schemas.openxmlformats.org/officeDocument/2006/relationships/hyperlink" Target="https://www.tme.eu/pl/details/ce-2.2_250pht/kondensatory-elektrolityczne-tht/sr-passives/" TargetMode="External"/><Relationship Id="rId58" Type="http://schemas.openxmlformats.org/officeDocument/2006/relationships/hyperlink" Target="https://www.tme.eu/pl/details/tfm-m3x10_dr213bk/elementy-dystansowe-metalowe/dremec/213x10sw/" TargetMode="External"/><Relationship Id="rId66" Type="http://schemas.openxmlformats.org/officeDocument/2006/relationships/hyperlink" Target="https://www.tme.eu/pl/details/ant351634.05000500/plyty-z-tworzyw-sztucznych/antalis/351634-05000500/" TargetMode="External"/><Relationship Id="rId5" Type="http://schemas.openxmlformats.org/officeDocument/2006/relationships/hyperlink" Target="https://www.tme.eu/pl/details/pesd2ivn24-tr/diody-transil-smd-dwukierunkowe/nexperia/" TargetMode="External"/><Relationship Id="rId61" Type="http://schemas.openxmlformats.org/officeDocument/2006/relationships/hyperlink" Target="https://www.tme.eu/pl/details/cf1_4ws-1m/rezystory-tht/sr-passives/" TargetMode="External"/><Relationship Id="rId19" Type="http://schemas.openxmlformats.org/officeDocument/2006/relationships/hyperlink" Target="https://www.tme.eu/pl/details/l-7113lyd/diody-led-tht-okragle/kingbright-electronic/" TargetMode="External"/><Relationship Id="rId14" Type="http://schemas.openxmlformats.org/officeDocument/2006/relationships/hyperlink" Target="https://www.tme.eu/pl/details/cc-151_500/kondensatory-ceramiczne-tht/sr-passives/" TargetMode="External"/><Relationship Id="rId22" Type="http://schemas.openxmlformats.org/officeDocument/2006/relationships/hyperlink" Target="https://www.tme.eu/pl/details/2n7002-dio/tranzystory-z-kanalem-n-smd/diotec-semiconductor/2n7002/" TargetMode="External"/><Relationship Id="rId27" Type="http://schemas.openxmlformats.org/officeDocument/2006/relationships/hyperlink" Target="https://www.kable-sterownicze.pl/system-mosaic-45x45/631-adapter-pojedynczy-keystone-mosaic-225x45-alantec.html" TargetMode="External"/><Relationship Id="rId30" Type="http://schemas.openxmlformats.org/officeDocument/2006/relationships/hyperlink" Target="https://www.tme.eu/pl/details/rl101-dc" TargetMode="External"/><Relationship Id="rId35" Type="http://schemas.openxmlformats.org/officeDocument/2006/relationships/hyperlink" Target="https://www.tme.eu/pl/details/log-nk4006a" TargetMode="External"/><Relationship Id="rId43" Type="http://schemas.openxmlformats.org/officeDocument/2006/relationships/hyperlink" Target="https://www.tme.eu/pl/details/bc547bbk-dio/tranzystory-npn-tht/diotec-semiconductor/bc547bbk/" TargetMode="External"/><Relationship Id="rId48" Type="http://schemas.openxmlformats.org/officeDocument/2006/relationships/hyperlink" Target="https://www.tme.eu/pl/details/cf1_4w-47k/rezystory-tht/sr-passives/" TargetMode="External"/><Relationship Id="rId56" Type="http://schemas.openxmlformats.org/officeDocument/2006/relationships/hyperlink" Target="https://www.tme.eu/pl/details/b3f-1000/mikroprzelaczniki-tact/omron-ocb/" TargetMode="External"/><Relationship Id="rId64" Type="http://schemas.openxmlformats.org/officeDocument/2006/relationships/hyperlink" Target="https://www.tme.eu/pl/details/b3x5_bn661/sruby/bossard/1212788/?fbclid=IwAR1u4zQdu6arlngKadLw8IEdJbf8rTd3Iq2GO6lGV3qJ09Orqbo0k34wZdI" TargetMode="External"/><Relationship Id="rId8" Type="http://schemas.openxmlformats.org/officeDocument/2006/relationships/hyperlink" Target="https://www.tme.eu/pl/details/ebba-02-c-ss-bu/listwy-zaciskowe-do-druku/adam-tech/" TargetMode="External"/><Relationship Id="rId51" Type="http://schemas.openxmlformats.org/officeDocument/2006/relationships/hyperlink" Target="https://www.tme.eu/pl/details/cf1_4w-1k/rezystory-tht/sr-passives/" TargetMode="External"/><Relationship Id="rId3" Type="http://schemas.openxmlformats.org/officeDocument/2006/relationships/hyperlink" Target="https://www.tme.eu/pl/details/b82787c0104h002/dlawiki-smd-pozostale/epcos/" TargetMode="External"/><Relationship Id="rId12" Type="http://schemas.openxmlformats.org/officeDocument/2006/relationships/hyperlink" Target="https://www.tme.eu/pl/details/cf1_4ws-300r/rezystory-tht/sr-passives/" TargetMode="External"/><Relationship Id="rId17" Type="http://schemas.openxmlformats.org/officeDocument/2006/relationships/hyperlink" Target="https://www.tme.eu/pl/details/di78m05uab-dio/stabilizatory-napiecia-nieregulowane/diotec-semiconductor/di78m05uab/" TargetMode="External"/><Relationship Id="rId25" Type="http://schemas.openxmlformats.org/officeDocument/2006/relationships/hyperlink" Target="https://www.tme.eu/pl/details/74ahc1g04gv.125/bramki-inwertery/nexperia/74ahc1g04gv-125/" TargetMode="External"/><Relationship Id="rId33" Type="http://schemas.openxmlformats.org/officeDocument/2006/relationships/hyperlink" Target="https://www.tme.eu/pl/details/ldl1117s33r" TargetMode="External"/><Relationship Id="rId38" Type="http://schemas.openxmlformats.org/officeDocument/2006/relationships/hyperlink" Target="https://www.digikey.pl/en/products/detail/HFBR-4505Z/516-1748-ND/1630964?curr=usd&amp;utm_campaign=buynow&amp;utm_medium=aggregator&amp;utm_source=octopart" TargetMode="External"/><Relationship Id="rId46" Type="http://schemas.openxmlformats.org/officeDocument/2006/relationships/hyperlink" Target="https://www.tme.eu/pl/details/cf1_4w-27r/rezystory-tht/sr-passives/" TargetMode="External"/><Relationship Id="rId59" Type="http://schemas.openxmlformats.org/officeDocument/2006/relationships/hyperlink" Target="https://www.tme.eu/pl/details/tff-m3x10_dr113bk/elementy-dystansowe-metalowe/dremec/113x10sw/?fbclid=IwAR1B3jpV2V7LQMjDycXZH87jwsjAcNLkoFhrcW2L_VCrwrh9BYwlLEP5Oqc" TargetMode="External"/><Relationship Id="rId67" Type="http://schemas.openxmlformats.org/officeDocument/2006/relationships/hyperlink" Target="https://www.tme.eu/pl/details/tlc372cp/komparatory-tht/texas-instruments/" TargetMode="External"/><Relationship Id="rId20" Type="http://schemas.openxmlformats.org/officeDocument/2006/relationships/hyperlink" Target="https://www.tme.eu/pl/details/ltl-307elc/diody-led-tht-okragle/liteon/" TargetMode="External"/><Relationship Id="rId41" Type="http://schemas.openxmlformats.org/officeDocument/2006/relationships/hyperlink" Target="https://www.tme.eu/pl/details/74hc1g04gw.125/bramki-inwertery/nexperia/74hc1g04gw-125/" TargetMode="External"/><Relationship Id="rId54" Type="http://schemas.openxmlformats.org/officeDocument/2006/relationships/hyperlink" Target="https://www.tme.eu/pl/details/pf2c4r7mnn6311u/kondensatory-elektrolityczne-tht/elite/" TargetMode="External"/><Relationship Id="rId62" Type="http://schemas.openxmlformats.org/officeDocument/2006/relationships/hyperlink" Target="https://www.tme.eu/pl/details/cf1_4w-620r/rezystory-tht/sr-passives/" TargetMode="External"/><Relationship Id="rId1" Type="http://schemas.openxmlformats.org/officeDocument/2006/relationships/hyperlink" Target="https://www.tme.eu/pl/details/mcp2515-i_p/uklady-scalone-interfejs-can/microchip-technology/" TargetMode="External"/><Relationship Id="rId6" Type="http://schemas.openxmlformats.org/officeDocument/2006/relationships/hyperlink" Target="https://www.tme.eu/pl/details/zl212-20kg/listwy-i-gniazda-kolkowe/connfly/ds1022-2-10rf11-b/" TargetMode="External"/><Relationship Id="rId15" Type="http://schemas.openxmlformats.org/officeDocument/2006/relationships/hyperlink" Target="https://www.tme.eu/pl/details/cc-15_500/kondensatory-ceramiczne-tht/sr-passives/" TargetMode="External"/><Relationship Id="rId23" Type="http://schemas.openxmlformats.org/officeDocument/2006/relationships/hyperlink" Target="https://www.tme.eu/pl/details/max3485eesa+t/uklady-scalone-interfejs-rs232-422-485/analog-devices-maxim-integrated/" TargetMode="External"/><Relationship Id="rId28" Type="http://schemas.openxmlformats.org/officeDocument/2006/relationships/hyperlink" Target="https://www.castorama.pl/kanal-elektroinstalacyjny-aks-zielonka-mke-15-32-2-m-id-44726.html" TargetMode="External"/><Relationship Id="rId36" Type="http://schemas.openxmlformats.org/officeDocument/2006/relationships/hyperlink" Target="https://www.digikey.pl/en/products/detail/broadcom-limited/HFBR-EUS100Z/1990484" TargetMode="External"/><Relationship Id="rId49" Type="http://schemas.openxmlformats.org/officeDocument/2006/relationships/hyperlink" Target="https://www.tme.eu/pl/details/cf1_4w-470k/rezystory-tht/sr-passives/" TargetMode="External"/><Relationship Id="rId57" Type="http://schemas.openxmlformats.org/officeDocument/2006/relationships/hyperlink" Target="https://botland.com.pl/przelaczniki-dzwigienkowe/2478-przelacznik-dzwigniowy-on-on-250v-3a-5szt-5904422356361.html" TargetMode="External"/><Relationship Id="rId10" Type="http://schemas.openxmlformats.org/officeDocument/2006/relationships/hyperlink" Target="https://www.tme.eu/pl/details/cf1_4w-750r/rezystory-tht/sr-passives/" TargetMode="External"/><Relationship Id="rId31" Type="http://schemas.openxmlformats.org/officeDocument/2006/relationships/hyperlink" Target="https://www.tme.eu/pl/details/cf1_4w-510r" TargetMode="External"/><Relationship Id="rId44" Type="http://schemas.openxmlformats.org/officeDocument/2006/relationships/hyperlink" Target="https://www.tme.eu/pl/details/2n3904-dio/tranzystory-npn-tht/diotec-semiconductor/2n3904/" TargetMode="External"/><Relationship Id="rId52" Type="http://schemas.openxmlformats.org/officeDocument/2006/relationships/hyperlink" Target="https://www.tme.eu/pl/details/cc-100n/kondensatory-ceramiczne-tht/sr-passives/" TargetMode="External"/><Relationship Id="rId60" Type="http://schemas.openxmlformats.org/officeDocument/2006/relationships/hyperlink" Target="https://www.tme.eu/pl/details/3006p-1-203lf/potencjometry-tht-wieloobrotowe-19mm/bourns/" TargetMode="External"/><Relationship Id="rId65" Type="http://schemas.openxmlformats.org/officeDocument/2006/relationships/hyperlink" Target="https://www.tme.eu/pl/details/mcp2515-i_p/uklady-scalone-interfejs-can/microchip-technology/" TargetMode="External"/><Relationship Id="rId4" Type="http://schemas.openxmlformats.org/officeDocument/2006/relationships/hyperlink" Target="https://www.tme.eu/pl/details/20.00m-smdhc49s/rezonatory-kwarcowe-smd/yic/" TargetMode="External"/><Relationship Id="rId9" Type="http://schemas.openxmlformats.org/officeDocument/2006/relationships/hyperlink" Target="https://www.tme.eu/pl/details/cc-100n/kondensatory-ceramiczne-tht/sr-passives/" TargetMode="External"/><Relationship Id="rId13" Type="http://schemas.openxmlformats.org/officeDocument/2006/relationships/hyperlink" Target="https://www.tme.eu/pl/details/cf1_4w-10k/rezystory-tht/sr-passives/" TargetMode="External"/><Relationship Id="rId18" Type="http://schemas.openxmlformats.org/officeDocument/2006/relationships/hyperlink" Target="https://www.tme.eu/pl/details/tap106k010ccs/kondensatory-tantalowe-tht/kyocera-avx/" TargetMode="External"/><Relationship Id="rId39" Type="http://schemas.openxmlformats.org/officeDocument/2006/relationships/hyperlink" Target="https://pl.farnell.com/microchip/atsam4s2aa-au/mcu-cortex-m4-128kb-120mhz-lqfp/dp/2396711?CMP=GRHB-OCTOPAR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ebba-02-c-ss-bu/listwy-zaciskowe-do-druku/adam-tech/" TargetMode="External"/><Relationship Id="rId13" Type="http://schemas.openxmlformats.org/officeDocument/2006/relationships/hyperlink" Target="https://www.tme.eu/pl/details/cf1_4w-10k/rezystory-tht/sr-passives/" TargetMode="External"/><Relationship Id="rId18" Type="http://schemas.openxmlformats.org/officeDocument/2006/relationships/hyperlink" Target="https://www.tme.eu/pl/details/tap106k010ccs/kondensatory-tantalowe-tht/kyocera-avx/" TargetMode="External"/><Relationship Id="rId26" Type="http://schemas.openxmlformats.org/officeDocument/2006/relationships/hyperlink" Target="https://www.tme.eu/pl/details/cm-4.7n/kondensatory-mlcc-tht/sr-passives/" TargetMode="External"/><Relationship Id="rId3" Type="http://schemas.openxmlformats.org/officeDocument/2006/relationships/hyperlink" Target="https://www.tme.eu/pl/details/b82787c0104h002/dlawiki-smd-pozostale/epcos/" TargetMode="External"/><Relationship Id="rId21" Type="http://schemas.openxmlformats.org/officeDocument/2006/relationships/hyperlink" Target="https://www.tme.eu/pl/details/sm712.tct/diody-zabezpieczajace-drabinki/semtech/" TargetMode="External"/><Relationship Id="rId7" Type="http://schemas.openxmlformats.org/officeDocument/2006/relationships/hyperlink" Target="https://www.tme.eu/pl/details/zl212-40kg/listwy-i-gniazda-kolkowe/connfly/ds1022-2-20rf11/" TargetMode="External"/><Relationship Id="rId12" Type="http://schemas.openxmlformats.org/officeDocument/2006/relationships/hyperlink" Target="https://www.tme.eu/pl/details/cf1_4ws-300r/rezystory-tht/sr-passives/" TargetMode="External"/><Relationship Id="rId17" Type="http://schemas.openxmlformats.org/officeDocument/2006/relationships/hyperlink" Target="https://www.tme.eu/pl/details/di78m05uab-dio/stabilizatory-napiecia-nieregulowane/diotec-semiconductor/di78m05uab/" TargetMode="External"/><Relationship Id="rId25" Type="http://schemas.openxmlformats.org/officeDocument/2006/relationships/hyperlink" Target="https://www.tme.eu/pl/details/74ahc1g04gv.125/bramki-inwertery/nexperia/74ahc1g04gv-125/" TargetMode="External"/><Relationship Id="rId2" Type="http://schemas.openxmlformats.org/officeDocument/2006/relationships/hyperlink" Target="https://www.tme.eu/pl/details/mcp2561-e_p/uklady-scalone-interfejs-can/microchip-technology/" TargetMode="External"/><Relationship Id="rId16" Type="http://schemas.openxmlformats.org/officeDocument/2006/relationships/hyperlink" Target="https://www.tme.eu/pl/details/ldl1117s33r/stabilizatory-napiecia-nieregulowane-ldo/stmicroelectronics/" TargetMode="External"/><Relationship Id="rId20" Type="http://schemas.openxmlformats.org/officeDocument/2006/relationships/hyperlink" Target="https://www.tme.eu/pl/details/ltl-307elc/diody-led-tht-okragle/liteon/" TargetMode="External"/><Relationship Id="rId1" Type="http://schemas.openxmlformats.org/officeDocument/2006/relationships/hyperlink" Target="https://www.tme.eu/pl/details/mcp2515-i_p/uklady-scalone-interfejs-can/microchip-technology/" TargetMode="External"/><Relationship Id="rId6" Type="http://schemas.openxmlformats.org/officeDocument/2006/relationships/hyperlink" Target="https://www.tme.eu/pl/details/zl212-20kg/listwy-i-gniazda-kolkowe/connfly/ds1022-2-10rf11-b/" TargetMode="External"/><Relationship Id="rId11" Type="http://schemas.openxmlformats.org/officeDocument/2006/relationships/hyperlink" Target="https://www.tme.eu/pl/details/cf1_4w-62r/rezystory-tht/sr-passives/" TargetMode="External"/><Relationship Id="rId24" Type="http://schemas.openxmlformats.org/officeDocument/2006/relationships/hyperlink" Target="https://www.tme.eu/pl/details/nl27wz08usg/bramki-inwertery/onsemi/" TargetMode="External"/><Relationship Id="rId5" Type="http://schemas.openxmlformats.org/officeDocument/2006/relationships/hyperlink" Target="https://www.tme.eu/pl/details/pesd2ivn24-tr/diody-transil-smd-dwukierunkowe/nexperia/" TargetMode="External"/><Relationship Id="rId15" Type="http://schemas.openxmlformats.org/officeDocument/2006/relationships/hyperlink" Target="https://www.tme.eu/pl/details/cc-15_500/kondensatory-ceramiczne-tht/sr-passives/" TargetMode="External"/><Relationship Id="rId23" Type="http://schemas.openxmlformats.org/officeDocument/2006/relationships/hyperlink" Target="https://www.tme.eu/pl/details/max3485eesa+t/uklady-scalone-interfejs-rs232-422-485/analog-devices-maxim-integrated/" TargetMode="External"/><Relationship Id="rId10" Type="http://schemas.openxmlformats.org/officeDocument/2006/relationships/hyperlink" Target="https://www.tme.eu/pl/details/cf1_4w-750r/rezystory-tht/sr-passives/" TargetMode="External"/><Relationship Id="rId19" Type="http://schemas.openxmlformats.org/officeDocument/2006/relationships/hyperlink" Target="https://www.tme.eu/pl/details/l-7113lyd/diody-led-tht-okragle/kingbright-electronic/" TargetMode="External"/><Relationship Id="rId4" Type="http://schemas.openxmlformats.org/officeDocument/2006/relationships/hyperlink" Target="https://www.tme.eu/pl/details/20.00m-smdhc49s/rezonatory-kwarcowe-smd/yic/" TargetMode="External"/><Relationship Id="rId9" Type="http://schemas.openxmlformats.org/officeDocument/2006/relationships/hyperlink" Target="https://www.tme.eu/pl/details/cc-100n/kondensatory-ceramiczne-tht/sr-passives/" TargetMode="External"/><Relationship Id="rId14" Type="http://schemas.openxmlformats.org/officeDocument/2006/relationships/hyperlink" Target="https://www.tme.eu/pl/details/cc-151_500/kondensatory-ceramiczne-tht/sr-passives/" TargetMode="External"/><Relationship Id="rId22" Type="http://schemas.openxmlformats.org/officeDocument/2006/relationships/hyperlink" Target="https://www.tme.eu/pl/details/2n7002-dio/tranzystory-z-kanalem-n-smd/diotec-semiconductor/2n7002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u_utp5e-scca305" TargetMode="External"/><Relationship Id="rId3" Type="http://schemas.openxmlformats.org/officeDocument/2006/relationships/hyperlink" Target="https://www.tme.eu/pl/details/tja1055t_c.518" TargetMode="External"/><Relationship Id="rId7" Type="http://schemas.openxmlformats.org/officeDocument/2006/relationships/hyperlink" Target="https://www.tme.eu/pl/details/ldl1117s33r" TargetMode="External"/><Relationship Id="rId2" Type="http://schemas.openxmlformats.org/officeDocument/2006/relationships/hyperlink" Target="https://www.castorama.pl/kanal-elektroinstalacyjny-aks-zielonka-mke-15-32-2-m-id-44726.html" TargetMode="External"/><Relationship Id="rId1" Type="http://schemas.openxmlformats.org/officeDocument/2006/relationships/hyperlink" Target="https://www.kable-sterownicze.pl/system-mosaic-45x45/631-adapter-pojedynczy-keystone-mosaic-225x45-alantec.html" TargetMode="External"/><Relationship Id="rId6" Type="http://schemas.openxmlformats.org/officeDocument/2006/relationships/hyperlink" Target="https://www.tme.eu/pl/details/cch-10n_2000v" TargetMode="External"/><Relationship Id="rId5" Type="http://schemas.openxmlformats.org/officeDocument/2006/relationships/hyperlink" Target="https://www.tme.eu/pl/details/cf1_4w-510r" TargetMode="External"/><Relationship Id="rId4" Type="http://schemas.openxmlformats.org/officeDocument/2006/relationships/hyperlink" Target="https://www.tme.eu/pl/details/rl101-dc" TargetMode="External"/><Relationship Id="rId9" Type="http://schemas.openxmlformats.org/officeDocument/2006/relationships/hyperlink" Target="https://www.tme.eu/pl/details/log-nk4006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bc547bbk-dio/tranzystory-npn-tht/diotec-semiconductor/bc547bbk/" TargetMode="External"/><Relationship Id="rId13" Type="http://schemas.openxmlformats.org/officeDocument/2006/relationships/hyperlink" Target="https://www.tme.eu/pl/details/cf1_4w-47k/rezystory-tht/sr-passives/" TargetMode="External"/><Relationship Id="rId18" Type="http://schemas.openxmlformats.org/officeDocument/2006/relationships/hyperlink" Target="https://www.tme.eu/pl/details/ce-2.2_250pht/kondensatory-elektrolityczne-tht/sr-passives/" TargetMode="External"/><Relationship Id="rId3" Type="http://schemas.openxmlformats.org/officeDocument/2006/relationships/hyperlink" Target="https://www.digikey.pl/en/products/detail/HFBR-4505Z/516-1748-ND/1630964?curr=usd&amp;utm_campaign=buynow&amp;utm_medium=aggregator&amp;utm_source=octopart" TargetMode="External"/><Relationship Id="rId21" Type="http://schemas.openxmlformats.org/officeDocument/2006/relationships/hyperlink" Target="https://www.tme.eu/pl/details/b3f-1000/mikroprzelaczniki-tact/omron-ocb/" TargetMode="External"/><Relationship Id="rId7" Type="http://schemas.openxmlformats.org/officeDocument/2006/relationships/hyperlink" Target="https://www.tme.eu/pl/details/bc557-cdi/tranzystory-pnp-tht/cdil/tbc557/" TargetMode="External"/><Relationship Id="rId12" Type="http://schemas.openxmlformats.org/officeDocument/2006/relationships/hyperlink" Target="https://www.tme.eu/pl/details/cf1_4w-27k/rezystory-tht/sr-passives/" TargetMode="External"/><Relationship Id="rId17" Type="http://schemas.openxmlformats.org/officeDocument/2006/relationships/hyperlink" Target="https://www.tme.eu/pl/details/cc-100n/kondensatory-ceramiczne-tht/sr-passives/" TargetMode="External"/><Relationship Id="rId2" Type="http://schemas.openxmlformats.org/officeDocument/2006/relationships/hyperlink" Target="https://www.digikey.pl/en/products/detail/broadcom-limited/HFBR-4533Z/1990478" TargetMode="External"/><Relationship Id="rId16" Type="http://schemas.openxmlformats.org/officeDocument/2006/relationships/hyperlink" Target="https://www.tme.eu/pl/details/cf1_4w-1k/rezystory-tht/sr-passives/" TargetMode="External"/><Relationship Id="rId20" Type="http://schemas.openxmlformats.org/officeDocument/2006/relationships/hyperlink" Target="https://www.tme.eu/pl/details/zl262-6sg/listwy-i-gniazda-kolkowe/connfly/ds1023-1-6s21/" TargetMode="External"/><Relationship Id="rId1" Type="http://schemas.openxmlformats.org/officeDocument/2006/relationships/hyperlink" Target="https://www.digikey.pl/en/products/detail/broadcom-limited/HFBR-EUS100Z/1990484" TargetMode="External"/><Relationship Id="rId6" Type="http://schemas.openxmlformats.org/officeDocument/2006/relationships/hyperlink" Target="https://www.tme.eu/pl/details/74hc1g04gw.125/bramki-inwertery/nexperia/74hc1g04gw-125/" TargetMode="External"/><Relationship Id="rId11" Type="http://schemas.openxmlformats.org/officeDocument/2006/relationships/hyperlink" Target="https://www.tme.eu/pl/details/cf1_4w-27r/rezystory-tht/sr-passives/" TargetMode="External"/><Relationship Id="rId5" Type="http://schemas.openxmlformats.org/officeDocument/2006/relationships/hyperlink" Target="https://www.tme.eu/pl/details/tueb4f2d0b/zlacza-usb-i-ieee1394/amphenol-communications-solutions/" TargetMode="External"/><Relationship Id="rId15" Type="http://schemas.openxmlformats.org/officeDocument/2006/relationships/hyperlink" Target="https://www.tme.eu/pl/details/cf1_4w-82r/rezystory-tht/sr-passives/" TargetMode="External"/><Relationship Id="rId10" Type="http://schemas.openxmlformats.org/officeDocument/2006/relationships/hyperlink" Target="https://www.tme.eu/pl/details/os5rkp3211a/diody-led-tht-okragle/optosupply/" TargetMode="External"/><Relationship Id="rId19" Type="http://schemas.openxmlformats.org/officeDocument/2006/relationships/hyperlink" Target="https://www.tme.eu/pl/details/pf2c4r7mnn6311u/kondensatory-elektrolityczne-tht/elite/" TargetMode="External"/><Relationship Id="rId4" Type="http://schemas.openxmlformats.org/officeDocument/2006/relationships/hyperlink" Target="https://pl.farnell.com/microchip/atsam4s2aa-au/mcu-cortex-m4-128kb-120mhz-lqfp/dp/2396711?CMP=GRHB-OCTOPART" TargetMode="External"/><Relationship Id="rId9" Type="http://schemas.openxmlformats.org/officeDocument/2006/relationships/hyperlink" Target="https://www.tme.eu/pl/details/2n3904-dio/tranzystory-npn-tht/diotec-semiconductor/2n3904/" TargetMode="External"/><Relationship Id="rId14" Type="http://schemas.openxmlformats.org/officeDocument/2006/relationships/hyperlink" Target="https://www.tme.eu/pl/details/cf1_4w-470k/rezystory-tht/sr-passive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cf1_4w-620r/rezystory-tht/sr-passives/" TargetMode="External"/><Relationship Id="rId13" Type="http://schemas.openxmlformats.org/officeDocument/2006/relationships/hyperlink" Target="https://www.tme.eu/pl/details/2n3904-dio/tranzystory-npn-tht/diotec-semiconductor/2n3904/" TargetMode="External"/><Relationship Id="rId3" Type="http://schemas.openxmlformats.org/officeDocument/2006/relationships/hyperlink" Target="https://www.tme.eu/pl/details/tfm-m3x10_dr213bk/elementy-dystansowe-metalowe/dremec/213x10sw/" TargetMode="External"/><Relationship Id="rId7" Type="http://schemas.openxmlformats.org/officeDocument/2006/relationships/hyperlink" Target="https://www.tme.eu/pl/details/cf1_4ws-1m/rezystory-tht/sr-passives/" TargetMode="External"/><Relationship Id="rId12" Type="http://schemas.openxmlformats.org/officeDocument/2006/relationships/hyperlink" Target="https://www.tme.eu/pl/details/bc547bbk-dio/tranzystory-npn-tht/diotec-semiconductor/bc547bbk/" TargetMode="External"/><Relationship Id="rId17" Type="http://schemas.openxmlformats.org/officeDocument/2006/relationships/hyperlink" Target="https://www.tme.eu/pl/details/tlc372cp/komparatory-tht/texas-instruments/" TargetMode="External"/><Relationship Id="rId2" Type="http://schemas.openxmlformats.org/officeDocument/2006/relationships/hyperlink" Target="https://www.tme.eu/pl/details/ant351634.03000500/plyty-z-tworzyw-sztucznych/antalis/351634-03000500/" TargetMode="External"/><Relationship Id="rId16" Type="http://schemas.openxmlformats.org/officeDocument/2006/relationships/hyperlink" Target="https://www.tme.eu/pl/details/ant351634.05000500/plyty-z-tworzyw-sztucznych/antalis/351634-05000500/" TargetMode="External"/><Relationship Id="rId1" Type="http://schemas.openxmlformats.org/officeDocument/2006/relationships/hyperlink" Target="https://botland.com.pl/przelaczniki-dzwigienkowe/2478-przelacznik-dzwigniowy-on-on-250v-3a-5szt-5904422356361.html" TargetMode="External"/><Relationship Id="rId6" Type="http://schemas.openxmlformats.org/officeDocument/2006/relationships/hyperlink" Target="https://www.tme.eu/pl/details/cf1_4w-10k/rezystory-tht/sr-passives/" TargetMode="External"/><Relationship Id="rId11" Type="http://schemas.openxmlformats.org/officeDocument/2006/relationships/hyperlink" Target="https://www.tme.eu/pl/details/74hc1g04gw.125/bramki-inwertery/nexperia/74hc1g04gw-125/" TargetMode="External"/><Relationship Id="rId5" Type="http://schemas.openxmlformats.org/officeDocument/2006/relationships/hyperlink" Target="https://www.tme.eu/pl/details/3006p-1-203lf/potencjometry-tht-wieloobrotowe-19mm/bourns/" TargetMode="External"/><Relationship Id="rId15" Type="http://schemas.openxmlformats.org/officeDocument/2006/relationships/hyperlink" Target="https://www.mouser.pl/ProductDetail/Texas-Instruments/TLV3202AID?qs=b5Ofe9I6AaEPCPyfWxMBkg%3D%3D" TargetMode="External"/><Relationship Id="rId10" Type="http://schemas.openxmlformats.org/officeDocument/2006/relationships/hyperlink" Target="https://www.tme.eu/pl/details/b3x5_bn661/sruby/bossard/1212788/?fbclid=IwAR1u4zQdu6arlngKadLw8IEdJbf8rTd3Iq2GO6lGV3qJ09Orqbo0k34wZdI" TargetMode="External"/><Relationship Id="rId4" Type="http://schemas.openxmlformats.org/officeDocument/2006/relationships/hyperlink" Target="https://www.tme.eu/pl/details/tff-m3x10_dr113bk/elementy-dystansowe-metalowe/dremec/113x10sw/?fbclid=IwAR1B3jpV2V7LQMjDycXZH87jwsjAcNLkoFhrcW2L_VCrwrh9BYwlLEP5Oqc" TargetMode="External"/><Relationship Id="rId9" Type="http://schemas.openxmlformats.org/officeDocument/2006/relationships/hyperlink" Target="https://www.tme.eu/pl/details/ne5532p/wzmacniacze-operacyjne-tht/texas-instruments/" TargetMode="External"/><Relationship Id="rId14" Type="http://schemas.openxmlformats.org/officeDocument/2006/relationships/hyperlink" Target="https://www.tme.eu/pl/details/mcp2515-i_p/uklady-scalone-interfejs-can/microchip-technolog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2B56-231F-43E1-B78D-F1F1E953D34C}">
  <dimension ref="A3:B79"/>
  <sheetViews>
    <sheetView tabSelected="1" topLeftCell="F4" zoomScale="85" zoomScaleNormal="85" workbookViewId="0">
      <selection activeCell="T39" sqref="T39"/>
    </sheetView>
  </sheetViews>
  <sheetFormatPr defaultRowHeight="15" x14ac:dyDescent="0.25"/>
  <cols>
    <col min="1" max="1" width="17.7109375" bestFit="1" customWidth="1"/>
    <col min="2" max="2" width="14.28515625" bestFit="1" customWidth="1"/>
    <col min="3" max="3" width="12.28515625" bestFit="1" customWidth="1"/>
    <col min="4" max="4" width="20.7109375" bestFit="1" customWidth="1"/>
    <col min="5" max="5" width="21.140625" bestFit="1" customWidth="1"/>
    <col min="6" max="7" width="13.42578125" bestFit="1" customWidth="1"/>
    <col min="8" max="8" width="7.85546875" bestFit="1" customWidth="1"/>
    <col min="9" max="11" width="12.28515625" bestFit="1" customWidth="1"/>
    <col min="12" max="12" width="14.42578125" bestFit="1" customWidth="1"/>
    <col min="13" max="13" width="14.28515625" bestFit="1" customWidth="1"/>
  </cols>
  <sheetData>
    <row r="3" spans="1:2" x14ac:dyDescent="0.25">
      <c r="A3" s="324" t="s">
        <v>223</v>
      </c>
      <c r="B3" t="s">
        <v>225</v>
      </c>
    </row>
    <row r="4" spans="1:2" x14ac:dyDescent="0.25">
      <c r="A4" s="325" t="s">
        <v>236</v>
      </c>
      <c r="B4" s="336">
        <v>65.417550000000006</v>
      </c>
    </row>
    <row r="5" spans="1:2" x14ac:dyDescent="0.25">
      <c r="A5" s="325" t="s">
        <v>238</v>
      </c>
      <c r="B5" s="336">
        <v>144.182076</v>
      </c>
    </row>
    <row r="6" spans="1:2" x14ac:dyDescent="0.25">
      <c r="A6" s="325" t="s">
        <v>219</v>
      </c>
      <c r="B6" s="336">
        <v>2864.4818099999998</v>
      </c>
    </row>
    <row r="7" spans="1:2" x14ac:dyDescent="0.25">
      <c r="A7" s="325" t="s">
        <v>221</v>
      </c>
      <c r="B7" s="336">
        <v>151.97879999999998</v>
      </c>
    </row>
    <row r="8" spans="1:2" x14ac:dyDescent="0.25">
      <c r="A8" s="325" t="s">
        <v>218</v>
      </c>
      <c r="B8" s="336">
        <v>265.48534020000005</v>
      </c>
    </row>
    <row r="9" spans="1:2" x14ac:dyDescent="0.25">
      <c r="A9" s="325" t="s">
        <v>227</v>
      </c>
      <c r="B9" s="336">
        <v>154.81548749999999</v>
      </c>
    </row>
    <row r="10" spans="1:2" x14ac:dyDescent="0.25">
      <c r="A10" s="325" t="s">
        <v>11</v>
      </c>
      <c r="B10" s="336">
        <v>867.71999999999991</v>
      </c>
    </row>
    <row r="11" spans="1:2" x14ac:dyDescent="0.25">
      <c r="A11" s="325" t="s">
        <v>220</v>
      </c>
      <c r="B11" s="336">
        <v>2834.8646399999998</v>
      </c>
    </row>
    <row r="12" spans="1:2" x14ac:dyDescent="0.25">
      <c r="A12" s="325" t="s">
        <v>240</v>
      </c>
      <c r="B12" s="336">
        <v>107.261904</v>
      </c>
    </row>
    <row r="13" spans="1:2" x14ac:dyDescent="0.25">
      <c r="A13" s="325" t="s">
        <v>254</v>
      </c>
      <c r="B13" s="336">
        <v>55.023988500000002</v>
      </c>
    </row>
    <row r="14" spans="1:2" x14ac:dyDescent="0.25">
      <c r="A14" s="325" t="s">
        <v>226</v>
      </c>
      <c r="B14" s="336">
        <v>1726.8388199999999</v>
      </c>
    </row>
    <row r="15" spans="1:2" x14ac:dyDescent="0.25">
      <c r="A15" s="325" t="s">
        <v>224</v>
      </c>
      <c r="B15" s="336">
        <v>9238.0704162000002</v>
      </c>
    </row>
    <row r="21" spans="1:2" x14ac:dyDescent="0.25">
      <c r="A21" s="324" t="s">
        <v>223</v>
      </c>
      <c r="B21" t="s">
        <v>225</v>
      </c>
    </row>
    <row r="22" spans="1:2" x14ac:dyDescent="0.25">
      <c r="A22" s="325" t="s">
        <v>215</v>
      </c>
      <c r="B22" s="336">
        <v>1998.9962952000001</v>
      </c>
    </row>
    <row r="23" spans="1:2" x14ac:dyDescent="0.25">
      <c r="A23" s="325" t="s">
        <v>213</v>
      </c>
      <c r="B23" s="336">
        <v>304.5253065</v>
      </c>
    </row>
    <row r="24" spans="1:2" x14ac:dyDescent="0.25">
      <c r="A24" s="325" t="s">
        <v>214</v>
      </c>
      <c r="B24" s="336">
        <v>215.50356449999998</v>
      </c>
    </row>
    <row r="25" spans="1:2" x14ac:dyDescent="0.25">
      <c r="A25" s="325" t="s">
        <v>35</v>
      </c>
      <c r="B25" s="336">
        <v>151.97879999999998</v>
      </c>
    </row>
    <row r="26" spans="1:2" x14ac:dyDescent="0.25">
      <c r="A26" s="325" t="s">
        <v>11</v>
      </c>
      <c r="B26" s="336">
        <v>867.71999999999991</v>
      </c>
    </row>
    <row r="27" spans="1:2" x14ac:dyDescent="0.25">
      <c r="A27" s="325" t="s">
        <v>55</v>
      </c>
      <c r="B27" s="336">
        <v>5699.3464499999991</v>
      </c>
    </row>
    <row r="28" spans="1:2" x14ac:dyDescent="0.25">
      <c r="A28" s="325" t="s">
        <v>224</v>
      </c>
      <c r="B28" s="336">
        <v>9238.0704161999984</v>
      </c>
    </row>
    <row r="34" spans="1:2" x14ac:dyDescent="0.25">
      <c r="A34" s="324" t="s">
        <v>223</v>
      </c>
      <c r="B34" t="s">
        <v>225</v>
      </c>
    </row>
    <row r="35" spans="1:2" x14ac:dyDescent="0.25">
      <c r="A35" s="325">
        <v>2</v>
      </c>
      <c r="B35">
        <v>230.16</v>
      </c>
    </row>
    <row r="36" spans="1:2" x14ac:dyDescent="0.25">
      <c r="A36" s="337" t="s">
        <v>11</v>
      </c>
      <c r="B36">
        <v>230.16</v>
      </c>
    </row>
    <row r="37" spans="1:2" x14ac:dyDescent="0.25">
      <c r="A37" s="325">
        <v>5</v>
      </c>
      <c r="B37">
        <v>637.55999999999995</v>
      </c>
    </row>
    <row r="38" spans="1:2" x14ac:dyDescent="0.25">
      <c r="A38" s="337" t="s">
        <v>11</v>
      </c>
      <c r="B38">
        <v>637.55999999999995</v>
      </c>
    </row>
    <row r="39" spans="1:2" x14ac:dyDescent="0.25">
      <c r="A39" s="325" t="s">
        <v>224</v>
      </c>
      <c r="B39">
        <v>867.71999999999991</v>
      </c>
    </row>
    <row r="45" spans="1:2" x14ac:dyDescent="0.25">
      <c r="A45" s="324" t="s">
        <v>223</v>
      </c>
      <c r="B45" t="s">
        <v>225</v>
      </c>
    </row>
    <row r="46" spans="1:2" x14ac:dyDescent="0.25">
      <c r="A46" s="325">
        <v>1</v>
      </c>
      <c r="B46" s="378">
        <v>620.87397569999996</v>
      </c>
    </row>
    <row r="47" spans="1:2" x14ac:dyDescent="0.25">
      <c r="A47" s="337" t="s">
        <v>215</v>
      </c>
      <c r="B47" s="378">
        <v>100.84510469999999</v>
      </c>
    </row>
    <row r="48" spans="1:2" x14ac:dyDescent="0.25">
      <c r="A48" s="337" t="s">
        <v>213</v>
      </c>
      <c r="B48" s="378">
        <v>304.5253065</v>
      </c>
    </row>
    <row r="49" spans="1:2" x14ac:dyDescent="0.25">
      <c r="A49" s="337" t="s">
        <v>214</v>
      </c>
      <c r="B49" s="378">
        <v>215.50356449999998</v>
      </c>
    </row>
    <row r="50" spans="1:2" x14ac:dyDescent="0.25">
      <c r="A50" s="325" t="s">
        <v>224</v>
      </c>
      <c r="B50" s="378">
        <v>620.87397569999996</v>
      </c>
    </row>
    <row r="56" spans="1:2" x14ac:dyDescent="0.25">
      <c r="A56" s="324" t="s">
        <v>223</v>
      </c>
      <c r="B56" t="s">
        <v>225</v>
      </c>
    </row>
    <row r="57" spans="1:2" x14ac:dyDescent="0.25">
      <c r="A57" s="325">
        <v>3</v>
      </c>
      <c r="B57" s="378">
        <v>1792.3642409999998</v>
      </c>
    </row>
    <row r="58" spans="1:2" x14ac:dyDescent="0.25">
      <c r="A58" s="337" t="s">
        <v>215</v>
      </c>
      <c r="B58" s="378">
        <v>107.315901</v>
      </c>
    </row>
    <row r="59" spans="1:2" x14ac:dyDescent="0.25">
      <c r="A59" s="337" t="s">
        <v>55</v>
      </c>
      <c r="B59" s="378">
        <v>1685.0483399999998</v>
      </c>
    </row>
    <row r="60" spans="1:2" x14ac:dyDescent="0.25">
      <c r="A60" s="325" t="s">
        <v>224</v>
      </c>
      <c r="B60" s="378">
        <v>1792.3642409999998</v>
      </c>
    </row>
    <row r="65" spans="1:2" x14ac:dyDescent="0.25">
      <c r="A65" s="324" t="s">
        <v>223</v>
      </c>
      <c r="B65" t="s">
        <v>225</v>
      </c>
    </row>
    <row r="66" spans="1:2" x14ac:dyDescent="0.25">
      <c r="A66" s="325">
        <v>4</v>
      </c>
      <c r="B66" s="378">
        <v>5690.3938334999993</v>
      </c>
    </row>
    <row r="67" spans="1:2" x14ac:dyDescent="0.25">
      <c r="A67" s="337" t="s">
        <v>215</v>
      </c>
      <c r="B67" s="378">
        <v>1676.0957235000001</v>
      </c>
    </row>
    <row r="68" spans="1:2" x14ac:dyDescent="0.25">
      <c r="A68" s="337" t="s">
        <v>55</v>
      </c>
      <c r="B68" s="378">
        <v>4014.2981099999993</v>
      </c>
    </row>
    <row r="69" spans="1:2" x14ac:dyDescent="0.25">
      <c r="A69" s="325" t="s">
        <v>224</v>
      </c>
      <c r="B69" s="378">
        <v>5690.3938334999993</v>
      </c>
    </row>
    <row r="75" spans="1:2" x14ac:dyDescent="0.25">
      <c r="A75" s="324" t="s">
        <v>223</v>
      </c>
      <c r="B75" t="s">
        <v>225</v>
      </c>
    </row>
    <row r="76" spans="1:2" x14ac:dyDescent="0.25">
      <c r="A76" s="325">
        <v>6</v>
      </c>
      <c r="B76" s="378">
        <v>266.71836599999995</v>
      </c>
    </row>
    <row r="77" spans="1:2" x14ac:dyDescent="0.25">
      <c r="A77" s="337" t="s">
        <v>215</v>
      </c>
      <c r="B77" s="378">
        <v>114.73956599999998</v>
      </c>
    </row>
    <row r="78" spans="1:2" x14ac:dyDescent="0.25">
      <c r="A78" s="337" t="s">
        <v>35</v>
      </c>
      <c r="B78" s="378">
        <v>151.97879999999998</v>
      </c>
    </row>
    <row r="79" spans="1:2" x14ac:dyDescent="0.25">
      <c r="A79" s="325" t="s">
        <v>224</v>
      </c>
      <c r="B79" s="378">
        <v>266.71836599999995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30EFE-958C-4AE2-8488-BE489E6D4CD6}">
  <dimension ref="A1:N72"/>
  <sheetViews>
    <sheetView zoomScale="85" zoomScaleNormal="85" workbookViewId="0">
      <selection activeCell="C11" sqref="C11"/>
    </sheetView>
  </sheetViews>
  <sheetFormatPr defaultRowHeight="15" x14ac:dyDescent="0.25"/>
  <cols>
    <col min="1" max="1" width="27.7109375" customWidth="1"/>
    <col min="2" max="2" width="5.42578125" customWidth="1"/>
    <col min="3" max="3" width="29.85546875" customWidth="1"/>
    <col min="4" max="4" width="23.28515625" customWidth="1"/>
    <col min="5" max="5" width="32.85546875" customWidth="1"/>
    <col min="6" max="6" width="19.85546875" customWidth="1"/>
    <col min="8" max="10" width="9.7109375" customWidth="1"/>
    <col min="11" max="11" width="10.5703125" customWidth="1"/>
    <col min="12" max="12" width="38.28515625" customWidth="1"/>
    <col min="14" max="14" width="20.5703125" customWidth="1"/>
  </cols>
  <sheetData>
    <row r="1" spans="1:14" ht="15.75" thickBot="1" x14ac:dyDescent="0.3">
      <c r="A1" s="196"/>
      <c r="B1" s="196"/>
      <c r="C1" s="196"/>
      <c r="D1" s="196"/>
      <c r="E1" s="196"/>
      <c r="F1" s="196"/>
      <c r="G1" s="196"/>
      <c r="H1" s="297" t="s">
        <v>5</v>
      </c>
      <c r="I1" s="298"/>
      <c r="J1" s="297" t="s">
        <v>6</v>
      </c>
      <c r="K1" s="298"/>
      <c r="L1" s="196"/>
      <c r="M1" s="196"/>
      <c r="N1" s="196"/>
    </row>
    <row r="2" spans="1:14" ht="30" x14ac:dyDescent="0.25">
      <c r="A2" s="119" t="s">
        <v>1</v>
      </c>
      <c r="B2" s="120" t="s">
        <v>212</v>
      </c>
      <c r="C2" s="120" t="s">
        <v>210</v>
      </c>
      <c r="D2" s="120" t="s">
        <v>222</v>
      </c>
      <c r="E2" s="116" t="s">
        <v>2</v>
      </c>
      <c r="F2" s="117" t="s">
        <v>3</v>
      </c>
      <c r="G2" s="117" t="s">
        <v>4</v>
      </c>
      <c r="H2" s="15" t="s">
        <v>9</v>
      </c>
      <c r="I2" s="15" t="s">
        <v>10</v>
      </c>
      <c r="J2" s="15" t="s">
        <v>207</v>
      </c>
      <c r="K2" s="15" t="s">
        <v>208</v>
      </c>
      <c r="L2" s="116" t="s">
        <v>7</v>
      </c>
      <c r="M2" s="121" t="s">
        <v>209</v>
      </c>
      <c r="N2" s="118" t="s">
        <v>8</v>
      </c>
    </row>
    <row r="3" spans="1:14" x14ac:dyDescent="0.25">
      <c r="A3" s="242" t="s">
        <v>116</v>
      </c>
      <c r="B3" s="125">
        <v>1</v>
      </c>
      <c r="C3" s="125" t="s">
        <v>213</v>
      </c>
      <c r="D3" s="125" t="s">
        <v>226</v>
      </c>
      <c r="E3" s="23" t="s">
        <v>12</v>
      </c>
      <c r="F3" s="23" t="s">
        <v>13</v>
      </c>
      <c r="G3" s="23">
        <v>11</v>
      </c>
      <c r="H3" s="24">
        <v>10.95</v>
      </c>
      <c r="I3" s="24">
        <f t="shared" ref="I3:I45" si="0">H3*1.23</f>
        <v>13.468499999999999</v>
      </c>
      <c r="J3" s="25">
        <f t="shared" ref="J3:J38" si="1">G3*H3</f>
        <v>120.44999999999999</v>
      </c>
      <c r="K3" s="25">
        <f>Tabela2[[#This Row],[netto2]]*1.23</f>
        <v>148.15349999999998</v>
      </c>
      <c r="L3" s="23" t="s">
        <v>14</v>
      </c>
      <c r="M3" s="126">
        <v>1</v>
      </c>
      <c r="N3" s="243" t="s">
        <v>15</v>
      </c>
    </row>
    <row r="4" spans="1:14" x14ac:dyDescent="0.25">
      <c r="A4" s="242" t="s">
        <v>117</v>
      </c>
      <c r="B4" s="125">
        <v>2</v>
      </c>
      <c r="C4" s="125" t="s">
        <v>213</v>
      </c>
      <c r="D4" s="125" t="s">
        <v>226</v>
      </c>
      <c r="E4" s="23" t="s">
        <v>118</v>
      </c>
      <c r="F4" s="23" t="s">
        <v>119</v>
      </c>
      <c r="G4" s="23">
        <v>11</v>
      </c>
      <c r="H4" s="24">
        <v>5.67</v>
      </c>
      <c r="I4" s="24">
        <f t="shared" si="0"/>
        <v>6.9741</v>
      </c>
      <c r="J4" s="25">
        <f t="shared" si="1"/>
        <v>62.37</v>
      </c>
      <c r="K4" s="25">
        <f>Tabela2[[#This Row],[netto2]]*1.23</f>
        <v>76.715099999999993</v>
      </c>
      <c r="L4" s="23" t="s">
        <v>14</v>
      </c>
      <c r="M4" s="126">
        <v>1</v>
      </c>
      <c r="N4" s="243" t="s">
        <v>15</v>
      </c>
    </row>
    <row r="5" spans="1:14" ht="15" customHeight="1" x14ac:dyDescent="0.25">
      <c r="A5" s="242" t="s">
        <v>120</v>
      </c>
      <c r="B5" s="125">
        <v>3</v>
      </c>
      <c r="C5" s="125" t="s">
        <v>213</v>
      </c>
      <c r="D5" s="125" t="s">
        <v>226</v>
      </c>
      <c r="E5" s="23" t="s">
        <v>121</v>
      </c>
      <c r="F5" s="23" t="s">
        <v>122</v>
      </c>
      <c r="G5" s="23">
        <v>3</v>
      </c>
      <c r="H5" s="24">
        <v>5.5638500000000004</v>
      </c>
      <c r="I5" s="24">
        <f t="shared" si="0"/>
        <v>6.8435355000000007</v>
      </c>
      <c r="J5" s="25">
        <f t="shared" si="1"/>
        <v>16.691549999999999</v>
      </c>
      <c r="K5" s="25">
        <f>Tabela2[[#This Row],[netto2]]*1.23</f>
        <v>20.530606499999998</v>
      </c>
      <c r="L5" s="23" t="s">
        <v>14</v>
      </c>
      <c r="M5" s="126">
        <v>1</v>
      </c>
      <c r="N5" s="243" t="s">
        <v>15</v>
      </c>
    </row>
    <row r="6" spans="1:14" x14ac:dyDescent="0.25">
      <c r="A6" s="242" t="s">
        <v>123</v>
      </c>
      <c r="B6" s="125">
        <v>4</v>
      </c>
      <c r="C6" s="125" t="s">
        <v>213</v>
      </c>
      <c r="D6" s="125" t="s">
        <v>218</v>
      </c>
      <c r="E6" s="23" t="s">
        <v>124</v>
      </c>
      <c r="F6" s="23" t="s">
        <v>125</v>
      </c>
      <c r="G6" s="23">
        <v>11</v>
      </c>
      <c r="H6" s="24">
        <v>1.0218</v>
      </c>
      <c r="I6" s="24">
        <f t="shared" si="0"/>
        <v>1.2568140000000001</v>
      </c>
      <c r="J6" s="25">
        <f t="shared" si="1"/>
        <v>11.239800000000001</v>
      </c>
      <c r="K6" s="25">
        <f>Tabela2[[#This Row],[netto2]]*1.23</f>
        <v>13.824954</v>
      </c>
      <c r="L6" s="23" t="s">
        <v>14</v>
      </c>
      <c r="M6" s="126">
        <v>1</v>
      </c>
      <c r="N6" s="243" t="s">
        <v>15</v>
      </c>
    </row>
    <row r="7" spans="1:14" x14ac:dyDescent="0.25">
      <c r="A7" s="242" t="s">
        <v>126</v>
      </c>
      <c r="B7" s="125">
        <v>5</v>
      </c>
      <c r="C7" s="125" t="s">
        <v>213</v>
      </c>
      <c r="D7" s="125" t="s">
        <v>236</v>
      </c>
      <c r="E7" s="23" t="s">
        <v>237</v>
      </c>
      <c r="F7" s="23" t="s">
        <v>128</v>
      </c>
      <c r="G7" s="23">
        <v>11</v>
      </c>
      <c r="H7" s="24">
        <v>0.77100000000000002</v>
      </c>
      <c r="I7" s="24">
        <f t="shared" si="0"/>
        <v>0.94833000000000001</v>
      </c>
      <c r="J7" s="25">
        <f t="shared" si="1"/>
        <v>8.4809999999999999</v>
      </c>
      <c r="K7" s="25">
        <f>Tabela2[[#This Row],[netto2]]*1.23</f>
        <v>10.43163</v>
      </c>
      <c r="L7" s="23" t="s">
        <v>14</v>
      </c>
      <c r="M7" s="126">
        <v>1</v>
      </c>
      <c r="N7" s="243" t="s">
        <v>15</v>
      </c>
    </row>
    <row r="8" spans="1:14" x14ac:dyDescent="0.25">
      <c r="A8" s="242" t="s">
        <v>67</v>
      </c>
      <c r="B8" s="125">
        <v>6</v>
      </c>
      <c r="C8" s="125" t="s">
        <v>213</v>
      </c>
      <c r="D8" s="125" t="s">
        <v>227</v>
      </c>
      <c r="E8" s="23" t="s">
        <v>228</v>
      </c>
      <c r="F8" s="23" t="s">
        <v>130</v>
      </c>
      <c r="G8" s="23">
        <v>10</v>
      </c>
      <c r="H8" s="24">
        <v>0.37052000000000002</v>
      </c>
      <c r="I8" s="24">
        <f t="shared" si="0"/>
        <v>0.45573960000000002</v>
      </c>
      <c r="J8" s="25">
        <f t="shared" si="1"/>
        <v>3.7052</v>
      </c>
      <c r="K8" s="25">
        <f>Tabela2[[#This Row],[netto2]]*1.23</f>
        <v>4.5573959999999998</v>
      </c>
      <c r="L8" s="23" t="s">
        <v>14</v>
      </c>
      <c r="M8" s="126">
        <v>1</v>
      </c>
      <c r="N8" s="244" t="s">
        <v>15</v>
      </c>
    </row>
    <row r="9" spans="1:14" x14ac:dyDescent="0.25">
      <c r="A9" s="242" t="s">
        <v>131</v>
      </c>
      <c r="B9" s="125">
        <v>7</v>
      </c>
      <c r="C9" s="125" t="s">
        <v>213</v>
      </c>
      <c r="D9" s="125" t="s">
        <v>227</v>
      </c>
      <c r="E9" s="23" t="s">
        <v>229</v>
      </c>
      <c r="F9" s="23" t="s">
        <v>133</v>
      </c>
      <c r="G9" s="23">
        <v>100</v>
      </c>
      <c r="H9" s="24">
        <v>0.12322</v>
      </c>
      <c r="I9" s="24">
        <f t="shared" si="0"/>
        <v>0.15156059999999999</v>
      </c>
      <c r="J9" s="25">
        <f t="shared" si="1"/>
        <v>12.321999999999999</v>
      </c>
      <c r="K9" s="25">
        <f>Tabela2[[#This Row],[netto2]]*1.23</f>
        <v>15.156059999999998</v>
      </c>
      <c r="L9" s="23" t="s">
        <v>14</v>
      </c>
      <c r="M9" s="126">
        <v>1</v>
      </c>
      <c r="N9" s="243" t="s">
        <v>15</v>
      </c>
    </row>
    <row r="10" spans="1:14" x14ac:dyDescent="0.25">
      <c r="A10" s="242" t="s">
        <v>134</v>
      </c>
      <c r="B10" s="125">
        <v>8</v>
      </c>
      <c r="C10" s="125" t="s">
        <v>213</v>
      </c>
      <c r="D10" s="125" t="s">
        <v>227</v>
      </c>
      <c r="E10" s="23" t="s">
        <v>230</v>
      </c>
      <c r="F10" s="23" t="s">
        <v>136</v>
      </c>
      <c r="G10" s="23">
        <v>100</v>
      </c>
      <c r="H10" s="24">
        <v>0.12322</v>
      </c>
      <c r="I10" s="24">
        <f t="shared" si="0"/>
        <v>0.15156059999999999</v>
      </c>
      <c r="J10" s="25">
        <f t="shared" si="1"/>
        <v>12.321999999999999</v>
      </c>
      <c r="K10" s="25">
        <f>Tabela2[[#This Row],[netto2]]*1.23</f>
        <v>15.156059999999998</v>
      </c>
      <c r="L10" s="23" t="s">
        <v>14</v>
      </c>
      <c r="M10" s="126">
        <v>1</v>
      </c>
      <c r="N10" s="243" t="s">
        <v>15</v>
      </c>
    </row>
    <row r="11" spans="1:14" x14ac:dyDescent="0.25">
      <c r="A11" s="245" t="s">
        <v>85</v>
      </c>
      <c r="B11" s="127">
        <v>9</v>
      </c>
      <c r="C11" s="127" t="s">
        <v>215</v>
      </c>
      <c r="D11" s="127" t="s">
        <v>240</v>
      </c>
      <c r="E11" s="128" t="s">
        <v>241</v>
      </c>
      <c r="F11" s="128" t="s">
        <v>138</v>
      </c>
      <c r="G11" s="128">
        <v>100</v>
      </c>
      <c r="H11" s="129">
        <v>3.6060000000000002E-2</v>
      </c>
      <c r="I11" s="129">
        <f t="shared" si="0"/>
        <v>4.4353799999999999E-2</v>
      </c>
      <c r="J11" s="86">
        <f t="shared" si="1"/>
        <v>3.6060000000000003</v>
      </c>
      <c r="K11" s="86">
        <f>Tabela2[[#This Row],[netto2]]*1.23</f>
        <v>4.4353800000000003</v>
      </c>
      <c r="L11" s="128" t="s">
        <v>14</v>
      </c>
      <c r="M11" s="130">
        <v>1</v>
      </c>
      <c r="N11" s="246" t="s">
        <v>15</v>
      </c>
    </row>
    <row r="12" spans="1:14" x14ac:dyDescent="0.25">
      <c r="A12" s="245" t="s">
        <v>139</v>
      </c>
      <c r="B12" s="127">
        <v>10</v>
      </c>
      <c r="C12" s="127" t="s">
        <v>215</v>
      </c>
      <c r="D12" s="127" t="s">
        <v>240</v>
      </c>
      <c r="E12" s="128" t="s">
        <v>242</v>
      </c>
      <c r="F12" s="128" t="s">
        <v>141</v>
      </c>
      <c r="G12" s="128">
        <v>100</v>
      </c>
      <c r="H12" s="129">
        <v>3.6060000000000002E-2</v>
      </c>
      <c r="I12" s="129">
        <f t="shared" si="0"/>
        <v>4.4353799999999999E-2</v>
      </c>
      <c r="J12" s="86">
        <f t="shared" si="1"/>
        <v>3.6060000000000003</v>
      </c>
      <c r="K12" s="86">
        <f>Tabela2[[#This Row],[netto2]]*1.23</f>
        <v>4.4353800000000003</v>
      </c>
      <c r="L12" s="128" t="s">
        <v>14</v>
      </c>
      <c r="M12" s="130">
        <v>1</v>
      </c>
      <c r="N12" s="246" t="s">
        <v>15</v>
      </c>
    </row>
    <row r="13" spans="1:14" x14ac:dyDescent="0.25">
      <c r="A13" s="245" t="s">
        <v>142</v>
      </c>
      <c r="B13" s="127">
        <v>11</v>
      </c>
      <c r="C13" s="127" t="s">
        <v>215</v>
      </c>
      <c r="D13" s="127" t="s">
        <v>240</v>
      </c>
      <c r="E13" s="128" t="s">
        <v>243</v>
      </c>
      <c r="F13" s="128" t="s">
        <v>144</v>
      </c>
      <c r="G13" s="128">
        <v>100</v>
      </c>
      <c r="H13" s="129">
        <v>4.2590000000000003E-2</v>
      </c>
      <c r="I13" s="129">
        <f t="shared" si="0"/>
        <v>5.23857E-2</v>
      </c>
      <c r="J13" s="86">
        <f t="shared" si="1"/>
        <v>4.2590000000000003</v>
      </c>
      <c r="K13" s="86">
        <f>Tabela2[[#This Row],[netto2]]*1.23</f>
        <v>5.2385700000000002</v>
      </c>
      <c r="L13" s="128" t="s">
        <v>14</v>
      </c>
      <c r="M13" s="130">
        <v>1</v>
      </c>
      <c r="N13" s="246" t="s">
        <v>145</v>
      </c>
    </row>
    <row r="14" spans="1:14" x14ac:dyDescent="0.25">
      <c r="A14" s="245" t="s">
        <v>146</v>
      </c>
      <c r="B14" s="127">
        <v>12</v>
      </c>
      <c r="C14" s="127" t="s">
        <v>215</v>
      </c>
      <c r="D14" s="127" t="s">
        <v>240</v>
      </c>
      <c r="E14" s="128" t="s">
        <v>244</v>
      </c>
      <c r="F14" s="128" t="s">
        <v>39</v>
      </c>
      <c r="G14" s="128">
        <v>100</v>
      </c>
      <c r="H14" s="129">
        <v>3.5159999999999997E-2</v>
      </c>
      <c r="I14" s="129">
        <f t="shared" si="0"/>
        <v>4.3246799999999995E-2</v>
      </c>
      <c r="J14" s="86">
        <f t="shared" si="1"/>
        <v>3.5159999999999996</v>
      </c>
      <c r="K14" s="86">
        <f>Tabela2[[#This Row],[netto2]]*1.23</f>
        <v>4.324679999999999</v>
      </c>
      <c r="L14" s="128" t="s">
        <v>14</v>
      </c>
      <c r="M14" s="130">
        <v>1</v>
      </c>
      <c r="N14" s="88" t="s">
        <v>15</v>
      </c>
    </row>
    <row r="15" spans="1:14" x14ac:dyDescent="0.25">
      <c r="A15" s="245" t="s">
        <v>147</v>
      </c>
      <c r="B15" s="127">
        <v>13</v>
      </c>
      <c r="C15" s="127" t="s">
        <v>215</v>
      </c>
      <c r="D15" s="127" t="s">
        <v>227</v>
      </c>
      <c r="E15" s="128" t="s">
        <v>231</v>
      </c>
      <c r="F15" s="128" t="s">
        <v>75</v>
      </c>
      <c r="G15" s="128">
        <v>100</v>
      </c>
      <c r="H15" s="129">
        <v>0.10004</v>
      </c>
      <c r="I15" s="129">
        <f t="shared" si="0"/>
        <v>0.1230492</v>
      </c>
      <c r="J15" s="86">
        <f t="shared" si="1"/>
        <v>10.004</v>
      </c>
      <c r="K15" s="86">
        <f>Tabela2[[#This Row],[netto2]]*1.23</f>
        <v>12.304919999999999</v>
      </c>
      <c r="L15" s="128" t="s">
        <v>14</v>
      </c>
      <c r="M15" s="130">
        <v>1</v>
      </c>
      <c r="N15" s="246" t="s">
        <v>15</v>
      </c>
    </row>
    <row r="16" spans="1:14" x14ac:dyDescent="0.25">
      <c r="A16" s="247" t="s">
        <v>148</v>
      </c>
      <c r="B16" s="131">
        <v>14</v>
      </c>
      <c r="C16" s="127" t="s">
        <v>215</v>
      </c>
      <c r="D16" s="127" t="s">
        <v>218</v>
      </c>
      <c r="E16" s="132" t="s">
        <v>149</v>
      </c>
      <c r="F16" s="132" t="s">
        <v>150</v>
      </c>
      <c r="G16" s="132">
        <v>11</v>
      </c>
      <c r="H16" s="133">
        <v>0.60673999999999995</v>
      </c>
      <c r="I16" s="133">
        <f t="shared" si="0"/>
        <v>0.7462901999999999</v>
      </c>
      <c r="J16" s="86">
        <f t="shared" si="1"/>
        <v>6.6741399999999995</v>
      </c>
      <c r="K16" s="86">
        <f>Tabela2[[#This Row],[netto2]]*1.23</f>
        <v>8.2091921999999986</v>
      </c>
      <c r="L16" s="132" t="s">
        <v>14</v>
      </c>
      <c r="M16" s="134">
        <v>1</v>
      </c>
      <c r="N16" s="248" t="s">
        <v>15</v>
      </c>
    </row>
    <row r="17" spans="1:14" x14ac:dyDescent="0.25">
      <c r="A17" s="247" t="s">
        <v>151</v>
      </c>
      <c r="B17" s="131">
        <v>15</v>
      </c>
      <c r="C17" s="127" t="s">
        <v>215</v>
      </c>
      <c r="D17" s="127" t="s">
        <v>218</v>
      </c>
      <c r="E17" s="132" t="s">
        <v>152</v>
      </c>
      <c r="F17" s="132" t="s">
        <v>153</v>
      </c>
      <c r="G17" s="132">
        <v>11</v>
      </c>
      <c r="H17" s="133">
        <v>1.1160000000000001</v>
      </c>
      <c r="I17" s="133">
        <f t="shared" si="0"/>
        <v>1.3726800000000001</v>
      </c>
      <c r="J17" s="86">
        <f t="shared" si="1"/>
        <v>12.276000000000002</v>
      </c>
      <c r="K17" s="86">
        <f>Tabela2[[#This Row],[netto2]]*1.23</f>
        <v>15.099480000000002</v>
      </c>
      <c r="L17" s="132" t="s">
        <v>14</v>
      </c>
      <c r="M17" s="134">
        <v>1</v>
      </c>
      <c r="N17" s="248" t="s">
        <v>15</v>
      </c>
    </row>
    <row r="18" spans="1:14" x14ac:dyDescent="0.25">
      <c r="A18" s="247" t="s">
        <v>154</v>
      </c>
      <c r="B18" s="131">
        <v>16</v>
      </c>
      <c r="C18" s="127" t="s">
        <v>215</v>
      </c>
      <c r="D18" s="127" t="s">
        <v>218</v>
      </c>
      <c r="E18" s="132" t="s">
        <v>155</v>
      </c>
      <c r="F18" s="132" t="s">
        <v>156</v>
      </c>
      <c r="G18" s="132">
        <v>33</v>
      </c>
      <c r="H18" s="133">
        <v>0.52810000000000001</v>
      </c>
      <c r="I18" s="133">
        <f t="shared" si="0"/>
        <v>0.649563</v>
      </c>
      <c r="J18" s="86">
        <f t="shared" si="1"/>
        <v>17.427299999999999</v>
      </c>
      <c r="K18" s="86">
        <f>Tabela2[[#This Row],[netto2]]*1.23</f>
        <v>21.435578999999997</v>
      </c>
      <c r="L18" s="132" t="s">
        <v>14</v>
      </c>
      <c r="M18" s="134">
        <v>1</v>
      </c>
      <c r="N18" s="248" t="s">
        <v>15</v>
      </c>
    </row>
    <row r="19" spans="1:14" x14ac:dyDescent="0.25">
      <c r="A19" s="247" t="s">
        <v>157</v>
      </c>
      <c r="B19" s="131">
        <v>17</v>
      </c>
      <c r="C19" s="127" t="s">
        <v>215</v>
      </c>
      <c r="D19" s="127" t="s">
        <v>226</v>
      </c>
      <c r="E19" s="132" t="s">
        <v>158</v>
      </c>
      <c r="F19" s="132" t="s">
        <v>159</v>
      </c>
      <c r="G19" s="132">
        <v>15</v>
      </c>
      <c r="H19" s="133">
        <v>0.65456999999999999</v>
      </c>
      <c r="I19" s="133">
        <f t="shared" si="0"/>
        <v>0.80512109999999992</v>
      </c>
      <c r="J19" s="86">
        <f t="shared" si="1"/>
        <v>9.8185500000000001</v>
      </c>
      <c r="K19" s="86">
        <f>Tabela2[[#This Row],[netto2]]*1.23</f>
        <v>12.0768165</v>
      </c>
      <c r="L19" s="132" t="s">
        <v>14</v>
      </c>
      <c r="M19" s="134">
        <v>1</v>
      </c>
      <c r="N19" s="88" t="s">
        <v>15</v>
      </c>
    </row>
    <row r="20" spans="1:14" x14ac:dyDescent="0.25">
      <c r="A20" s="247" t="s">
        <v>160</v>
      </c>
      <c r="B20" s="131">
        <v>18</v>
      </c>
      <c r="C20" s="127" t="s">
        <v>215</v>
      </c>
      <c r="D20" s="127" t="s">
        <v>226</v>
      </c>
      <c r="E20" s="132" t="s">
        <v>161</v>
      </c>
      <c r="F20" s="132" t="s">
        <v>162</v>
      </c>
      <c r="G20" s="132">
        <v>11</v>
      </c>
      <c r="H20" s="133">
        <v>0.9819</v>
      </c>
      <c r="I20" s="133">
        <f t="shared" si="0"/>
        <v>1.2077370000000001</v>
      </c>
      <c r="J20" s="86">
        <f t="shared" si="1"/>
        <v>10.8009</v>
      </c>
      <c r="K20" s="86">
        <f>Tabela2[[#This Row],[netto2]]*1.23</f>
        <v>13.285107</v>
      </c>
      <c r="L20" s="132" t="s">
        <v>14</v>
      </c>
      <c r="M20" s="134">
        <v>1</v>
      </c>
      <c r="N20" s="88" t="s">
        <v>15</v>
      </c>
    </row>
    <row r="21" spans="1:14" x14ac:dyDescent="0.25">
      <c r="A21" s="249" t="s">
        <v>163</v>
      </c>
      <c r="B21" s="135">
        <v>19</v>
      </c>
      <c r="C21" s="135" t="s">
        <v>214</v>
      </c>
      <c r="D21" s="135" t="s">
        <v>227</v>
      </c>
      <c r="E21" s="136" t="s">
        <v>232</v>
      </c>
      <c r="F21" s="137" t="s">
        <v>165</v>
      </c>
      <c r="G21" s="136">
        <v>15</v>
      </c>
      <c r="H21" s="138">
        <v>1.3371900000000001</v>
      </c>
      <c r="I21" s="138">
        <f t="shared" si="0"/>
        <v>1.6447437</v>
      </c>
      <c r="J21" s="4">
        <f t="shared" si="1"/>
        <v>20.057850000000002</v>
      </c>
      <c r="K21" s="4">
        <f>Tabela2[[#This Row],[netto2]]*1.23</f>
        <v>24.671155500000001</v>
      </c>
      <c r="L21" s="136" t="s">
        <v>14</v>
      </c>
      <c r="M21" s="139">
        <v>1</v>
      </c>
      <c r="N21" s="77" t="s">
        <v>15</v>
      </c>
    </row>
    <row r="22" spans="1:14" x14ac:dyDescent="0.25">
      <c r="A22" s="250" t="s">
        <v>166</v>
      </c>
      <c r="B22" s="140">
        <v>20</v>
      </c>
      <c r="C22" s="135" t="s">
        <v>214</v>
      </c>
      <c r="D22" s="135" t="s">
        <v>238</v>
      </c>
      <c r="E22" s="141" t="s">
        <v>167</v>
      </c>
      <c r="F22" s="137" t="s">
        <v>168</v>
      </c>
      <c r="G22" s="141">
        <v>15</v>
      </c>
      <c r="H22" s="142">
        <v>0.76680000000000004</v>
      </c>
      <c r="I22" s="142">
        <f t="shared" si="0"/>
        <v>0.943164</v>
      </c>
      <c r="J22" s="4">
        <f t="shared" si="1"/>
        <v>11.502000000000001</v>
      </c>
      <c r="K22" s="4">
        <f>Tabela2[[#This Row],[netto2]]*1.23</f>
        <v>14.147460000000001</v>
      </c>
      <c r="L22" s="141" t="s">
        <v>14</v>
      </c>
      <c r="M22" s="143">
        <v>1</v>
      </c>
      <c r="N22" s="77" t="s">
        <v>15</v>
      </c>
    </row>
    <row r="23" spans="1:14" x14ac:dyDescent="0.25">
      <c r="A23" s="249" t="s">
        <v>169</v>
      </c>
      <c r="B23" s="135">
        <v>21</v>
      </c>
      <c r="C23" s="135" t="s">
        <v>214</v>
      </c>
      <c r="D23" s="135" t="s">
        <v>238</v>
      </c>
      <c r="E23" s="136" t="s">
        <v>170</v>
      </c>
      <c r="F23" s="137" t="s">
        <v>171</v>
      </c>
      <c r="G23" s="136">
        <v>20</v>
      </c>
      <c r="H23" s="138">
        <v>0.32716000000000001</v>
      </c>
      <c r="I23" s="138">
        <f t="shared" si="0"/>
        <v>0.40240680000000001</v>
      </c>
      <c r="J23" s="4">
        <f t="shared" si="1"/>
        <v>6.5432000000000006</v>
      </c>
      <c r="K23" s="4">
        <f>Tabela2[[#This Row],[netto2]]*1.23</f>
        <v>8.0481360000000013</v>
      </c>
      <c r="L23" s="136" t="s">
        <v>14</v>
      </c>
      <c r="M23" s="139">
        <v>1</v>
      </c>
      <c r="N23" s="77" t="s">
        <v>15</v>
      </c>
    </row>
    <row r="24" spans="1:14" x14ac:dyDescent="0.25">
      <c r="A24" s="250" t="s">
        <v>172</v>
      </c>
      <c r="B24" s="140">
        <v>22</v>
      </c>
      <c r="C24" s="135" t="s">
        <v>214</v>
      </c>
      <c r="D24" s="135" t="s">
        <v>236</v>
      </c>
      <c r="E24" s="141" t="s">
        <v>237</v>
      </c>
      <c r="F24" s="137" t="s">
        <v>173</v>
      </c>
      <c r="G24" s="141">
        <v>11</v>
      </c>
      <c r="H24" s="142">
        <v>3.7610000000000001</v>
      </c>
      <c r="I24" s="142">
        <f t="shared" si="0"/>
        <v>4.6260300000000001</v>
      </c>
      <c r="J24" s="4">
        <f t="shared" si="1"/>
        <v>41.371000000000002</v>
      </c>
      <c r="K24" s="4">
        <f>Tabela2[[#This Row],[netto2]]*1.23</f>
        <v>50.886330000000001</v>
      </c>
      <c r="L24" s="141" t="s">
        <v>14</v>
      </c>
      <c r="M24" s="143">
        <v>1</v>
      </c>
      <c r="N24" s="77" t="s">
        <v>15</v>
      </c>
    </row>
    <row r="25" spans="1:14" x14ac:dyDescent="0.25">
      <c r="A25" s="249" t="s">
        <v>174</v>
      </c>
      <c r="B25" s="135">
        <v>23</v>
      </c>
      <c r="C25" s="135" t="s">
        <v>214</v>
      </c>
      <c r="D25" s="135" t="s">
        <v>254</v>
      </c>
      <c r="E25" s="136" t="s">
        <v>175</v>
      </c>
      <c r="F25" s="137" t="s">
        <v>176</v>
      </c>
      <c r="G25" s="136">
        <v>25</v>
      </c>
      <c r="H25" s="138">
        <v>0.1636</v>
      </c>
      <c r="I25" s="138">
        <f t="shared" si="0"/>
        <v>0.20122799999999999</v>
      </c>
      <c r="J25" s="4">
        <f t="shared" si="1"/>
        <v>4.09</v>
      </c>
      <c r="K25" s="4">
        <f>Tabela2[[#This Row],[netto2]]*1.23</f>
        <v>5.0306999999999995</v>
      </c>
      <c r="L25" s="136" t="s">
        <v>14</v>
      </c>
      <c r="M25" s="139">
        <v>1</v>
      </c>
      <c r="N25" s="77" t="s">
        <v>15</v>
      </c>
    </row>
    <row r="26" spans="1:14" x14ac:dyDescent="0.25">
      <c r="A26" s="250" t="s">
        <v>116</v>
      </c>
      <c r="B26" s="140">
        <v>24</v>
      </c>
      <c r="C26" s="135" t="s">
        <v>214</v>
      </c>
      <c r="D26" s="135" t="s">
        <v>226</v>
      </c>
      <c r="E26" s="141" t="s">
        <v>177</v>
      </c>
      <c r="F26" s="137" t="s">
        <v>178</v>
      </c>
      <c r="G26" s="141">
        <v>11</v>
      </c>
      <c r="H26" s="142">
        <v>6.78</v>
      </c>
      <c r="I26" s="142">
        <f t="shared" si="0"/>
        <v>8.3393999999999995</v>
      </c>
      <c r="J26" s="4">
        <f t="shared" si="1"/>
        <v>74.58</v>
      </c>
      <c r="K26" s="4">
        <f>Tabela2[[#This Row],[netto2]]*1.23</f>
        <v>91.733400000000003</v>
      </c>
      <c r="L26" s="141" t="s">
        <v>14</v>
      </c>
      <c r="M26" s="143">
        <v>1</v>
      </c>
      <c r="N26" s="77" t="s">
        <v>15</v>
      </c>
    </row>
    <row r="27" spans="1:14" x14ac:dyDescent="0.25">
      <c r="A27" s="249" t="s">
        <v>117</v>
      </c>
      <c r="B27" s="135">
        <v>25</v>
      </c>
      <c r="C27" s="135" t="s">
        <v>214</v>
      </c>
      <c r="D27" s="135" t="s">
        <v>226</v>
      </c>
      <c r="E27" s="136" t="s">
        <v>179</v>
      </c>
      <c r="F27" s="137" t="s">
        <v>180</v>
      </c>
      <c r="G27" s="136">
        <v>11</v>
      </c>
      <c r="H27" s="138">
        <v>1.1639999999999999</v>
      </c>
      <c r="I27" s="138">
        <f t="shared" si="0"/>
        <v>1.4317199999999999</v>
      </c>
      <c r="J27" s="4">
        <f t="shared" si="1"/>
        <v>12.803999999999998</v>
      </c>
      <c r="K27" s="4">
        <f>Tabela2[[#This Row],[netto2]]*1.23</f>
        <v>15.748919999999998</v>
      </c>
      <c r="L27" s="136" t="s">
        <v>14</v>
      </c>
      <c r="M27" s="139">
        <v>1</v>
      </c>
      <c r="N27" s="77" t="s">
        <v>15</v>
      </c>
    </row>
    <row r="28" spans="1:14" ht="15.75" thickBot="1" x14ac:dyDescent="0.3">
      <c r="A28" s="251" t="s">
        <v>181</v>
      </c>
      <c r="B28" s="299">
        <v>26</v>
      </c>
      <c r="C28" s="252" t="s">
        <v>214</v>
      </c>
      <c r="D28" s="252" t="s">
        <v>226</v>
      </c>
      <c r="E28" s="253" t="s">
        <v>38</v>
      </c>
      <c r="F28" s="254" t="s">
        <v>182</v>
      </c>
      <c r="G28" s="253">
        <v>11</v>
      </c>
      <c r="H28" s="255">
        <v>0.3871</v>
      </c>
      <c r="I28" s="255">
        <f t="shared" si="0"/>
        <v>0.47613299999999997</v>
      </c>
      <c r="J28" s="256">
        <f t="shared" si="1"/>
        <v>4.2580999999999998</v>
      </c>
      <c r="K28" s="256">
        <f>Tabela2[[#This Row],[netto2]]*1.23</f>
        <v>5.237463</v>
      </c>
      <c r="L28" s="253" t="s">
        <v>14</v>
      </c>
      <c r="M28" s="257">
        <v>1</v>
      </c>
      <c r="N28" s="78" t="s">
        <v>15</v>
      </c>
    </row>
    <row r="29" spans="1:14" x14ac:dyDescent="0.25">
      <c r="A29" s="312" t="s">
        <v>211</v>
      </c>
      <c r="B29" s="313">
        <v>27</v>
      </c>
      <c r="C29" s="314" t="s">
        <v>11</v>
      </c>
      <c r="D29" s="314" t="s">
        <v>11</v>
      </c>
      <c r="E29" s="315" t="s">
        <v>216</v>
      </c>
      <c r="F29" s="316" t="s">
        <v>211</v>
      </c>
      <c r="G29" s="315">
        <v>15</v>
      </c>
      <c r="H29" s="317" t="s">
        <v>211</v>
      </c>
      <c r="I29" s="317" t="s">
        <v>211</v>
      </c>
      <c r="J29" s="318" t="s">
        <v>211</v>
      </c>
      <c r="K29" s="319">
        <v>230.16</v>
      </c>
      <c r="L29" s="315" t="s">
        <v>217</v>
      </c>
      <c r="M29" s="320">
        <v>2</v>
      </c>
      <c r="N29" s="321" t="s">
        <v>211</v>
      </c>
    </row>
    <row r="30" spans="1:14" x14ac:dyDescent="0.25">
      <c r="A30" s="216" t="s">
        <v>211</v>
      </c>
      <c r="B30" s="216">
        <v>28</v>
      </c>
      <c r="C30" s="217" t="s">
        <v>55</v>
      </c>
      <c r="D30" s="217" t="s">
        <v>219</v>
      </c>
      <c r="E30" s="218" t="s">
        <v>184</v>
      </c>
      <c r="F30" s="219" t="s">
        <v>186</v>
      </c>
      <c r="G30" s="218">
        <v>110</v>
      </c>
      <c r="H30" s="220">
        <v>1.3</v>
      </c>
      <c r="I30" s="220">
        <f t="shared" si="0"/>
        <v>1.599</v>
      </c>
      <c r="J30" s="221">
        <f t="shared" si="1"/>
        <v>143</v>
      </c>
      <c r="K30" s="221">
        <f>Tabela2[[#This Row],[netto2]]*1.23</f>
        <v>175.89</v>
      </c>
      <c r="L30" s="222" t="s">
        <v>185</v>
      </c>
      <c r="M30" s="223">
        <v>3</v>
      </c>
      <c r="N30" s="224" t="s">
        <v>15</v>
      </c>
    </row>
    <row r="31" spans="1:14" x14ac:dyDescent="0.25">
      <c r="A31" s="144" t="s">
        <v>211</v>
      </c>
      <c r="B31" s="144">
        <v>29</v>
      </c>
      <c r="C31" s="145" t="s">
        <v>55</v>
      </c>
      <c r="D31" s="145" t="s">
        <v>219</v>
      </c>
      <c r="E31" s="146" t="s">
        <v>187</v>
      </c>
      <c r="F31" s="147" t="s">
        <v>189</v>
      </c>
      <c r="G31" s="146">
        <v>20</v>
      </c>
      <c r="H31" s="148">
        <v>12.99</v>
      </c>
      <c r="I31" s="148">
        <f t="shared" si="0"/>
        <v>15.9777</v>
      </c>
      <c r="J31" s="149">
        <f t="shared" si="1"/>
        <v>259.8</v>
      </c>
      <c r="K31" s="149">
        <f>Tabela2[[#This Row],[netto2]]*1.23</f>
        <v>319.55400000000003</v>
      </c>
      <c r="L31" s="150" t="s">
        <v>188</v>
      </c>
      <c r="M31" s="151">
        <v>3</v>
      </c>
      <c r="N31" s="152" t="s">
        <v>15</v>
      </c>
    </row>
    <row r="32" spans="1:14" x14ac:dyDescent="0.25">
      <c r="A32" s="144" t="s">
        <v>211</v>
      </c>
      <c r="B32" s="144">
        <v>30</v>
      </c>
      <c r="C32" s="145" t="s">
        <v>55</v>
      </c>
      <c r="D32" s="145" t="s">
        <v>219</v>
      </c>
      <c r="E32" s="146" t="s">
        <v>202</v>
      </c>
      <c r="F32" s="147" t="s">
        <v>195</v>
      </c>
      <c r="G32" s="146">
        <v>110</v>
      </c>
      <c r="H32" s="148">
        <v>4.59</v>
      </c>
      <c r="I32" s="148">
        <f t="shared" si="0"/>
        <v>5.6456999999999997</v>
      </c>
      <c r="J32" s="149">
        <f t="shared" si="1"/>
        <v>504.9</v>
      </c>
      <c r="K32" s="149">
        <f>Tabela2[[#This Row],[netto2]]*1.23</f>
        <v>621.02699999999993</v>
      </c>
      <c r="L32" s="150" t="s">
        <v>14</v>
      </c>
      <c r="M32" s="151">
        <v>3</v>
      </c>
      <c r="N32" s="152" t="s">
        <v>15</v>
      </c>
    </row>
    <row r="33" spans="1:14" ht="15.75" thickBot="1" x14ac:dyDescent="0.3">
      <c r="A33" s="197" t="s">
        <v>211</v>
      </c>
      <c r="B33" s="197">
        <v>31</v>
      </c>
      <c r="C33" s="188" t="s">
        <v>55</v>
      </c>
      <c r="D33" s="188" t="s">
        <v>220</v>
      </c>
      <c r="E33" s="198" t="s">
        <v>200</v>
      </c>
      <c r="F33" s="190" t="s">
        <v>194</v>
      </c>
      <c r="G33" s="189">
        <v>610</v>
      </c>
      <c r="H33" s="191">
        <v>0.75780000000000003</v>
      </c>
      <c r="I33" s="191">
        <f t="shared" si="0"/>
        <v>0.93209399999999998</v>
      </c>
      <c r="J33" s="192">
        <f t="shared" si="1"/>
        <v>462.25800000000004</v>
      </c>
      <c r="K33" s="192">
        <f>Tabela2[[#This Row],[netto2]]*1.23</f>
        <v>568.57734000000005</v>
      </c>
      <c r="L33" s="193" t="s">
        <v>14</v>
      </c>
      <c r="M33" s="194">
        <v>3</v>
      </c>
      <c r="N33" s="195" t="s">
        <v>15</v>
      </c>
    </row>
    <row r="34" spans="1:14" x14ac:dyDescent="0.25">
      <c r="A34" s="258" t="s">
        <v>211</v>
      </c>
      <c r="B34" s="300">
        <v>32</v>
      </c>
      <c r="C34" s="259" t="s">
        <v>215</v>
      </c>
      <c r="D34" s="259" t="s">
        <v>226</v>
      </c>
      <c r="E34" s="260" t="s">
        <v>196</v>
      </c>
      <c r="F34" s="261" t="s">
        <v>190</v>
      </c>
      <c r="G34" s="260">
        <v>5</v>
      </c>
      <c r="H34" s="262">
        <v>10.37</v>
      </c>
      <c r="I34" s="262">
        <f t="shared" si="0"/>
        <v>12.755099999999999</v>
      </c>
      <c r="J34" s="263">
        <f t="shared" si="1"/>
        <v>51.849999999999994</v>
      </c>
      <c r="K34" s="263">
        <f>Tabela2[[#This Row],[netto2]]*1.23</f>
        <v>63.775499999999994</v>
      </c>
      <c r="L34" s="264" t="s">
        <v>14</v>
      </c>
      <c r="M34" s="265">
        <v>3</v>
      </c>
      <c r="N34" s="266" t="s">
        <v>15</v>
      </c>
    </row>
    <row r="35" spans="1:14" x14ac:dyDescent="0.25">
      <c r="A35" s="267" t="s">
        <v>211</v>
      </c>
      <c r="B35" s="124">
        <v>33</v>
      </c>
      <c r="C35" s="114" t="s">
        <v>215</v>
      </c>
      <c r="D35" s="114" t="s">
        <v>236</v>
      </c>
      <c r="E35" s="106" t="s">
        <v>239</v>
      </c>
      <c r="F35" s="101" t="s">
        <v>191</v>
      </c>
      <c r="G35" s="106">
        <v>25</v>
      </c>
      <c r="H35" s="107">
        <v>0.13331999999999999</v>
      </c>
      <c r="I35" s="107">
        <f t="shared" si="0"/>
        <v>0.16398359999999998</v>
      </c>
      <c r="J35" s="103">
        <f t="shared" si="1"/>
        <v>3.3329999999999997</v>
      </c>
      <c r="K35" s="103">
        <f>Tabela2[[#This Row],[netto2]]*1.23</f>
        <v>4.0995899999999992</v>
      </c>
      <c r="L35" s="123" t="s">
        <v>14</v>
      </c>
      <c r="M35" s="122">
        <v>3</v>
      </c>
      <c r="N35" s="268" t="s">
        <v>15</v>
      </c>
    </row>
    <row r="36" spans="1:14" x14ac:dyDescent="0.25">
      <c r="A36" s="267" t="s">
        <v>211</v>
      </c>
      <c r="B36" s="124">
        <v>34</v>
      </c>
      <c r="C36" s="114" t="s">
        <v>215</v>
      </c>
      <c r="D36" s="114" t="s">
        <v>240</v>
      </c>
      <c r="E36" s="106" t="s">
        <v>245</v>
      </c>
      <c r="F36" s="101" t="s">
        <v>192</v>
      </c>
      <c r="G36" s="106">
        <v>100</v>
      </c>
      <c r="H36" s="107">
        <v>3.4889999999999997E-2</v>
      </c>
      <c r="I36" s="107">
        <f t="shared" si="0"/>
        <v>4.2914699999999993E-2</v>
      </c>
      <c r="J36" s="103">
        <f t="shared" si="1"/>
        <v>3.4889999999999999</v>
      </c>
      <c r="K36" s="103">
        <f>Tabela2[[#This Row],[netto2]]*1.23</f>
        <v>4.2914699999999995</v>
      </c>
      <c r="L36" s="123" t="s">
        <v>14</v>
      </c>
      <c r="M36" s="122">
        <v>3</v>
      </c>
      <c r="N36" s="268" t="s">
        <v>15</v>
      </c>
    </row>
    <row r="37" spans="1:14" x14ac:dyDescent="0.25">
      <c r="A37" s="267" t="s">
        <v>211</v>
      </c>
      <c r="B37" s="124">
        <v>35</v>
      </c>
      <c r="C37" s="114" t="s">
        <v>215</v>
      </c>
      <c r="D37" s="114" t="s">
        <v>227</v>
      </c>
      <c r="E37" s="106" t="s">
        <v>233</v>
      </c>
      <c r="F37" s="101" t="s">
        <v>193</v>
      </c>
      <c r="G37" s="106">
        <v>10</v>
      </c>
      <c r="H37" s="107">
        <v>0.53991999999999996</v>
      </c>
      <c r="I37" s="107">
        <f t="shared" si="0"/>
        <v>0.66410159999999996</v>
      </c>
      <c r="J37" s="103">
        <f t="shared" si="1"/>
        <v>5.3991999999999996</v>
      </c>
      <c r="K37" s="103">
        <f>Tabela2[[#This Row],[netto2]]*1.23</f>
        <v>6.6410159999999996</v>
      </c>
      <c r="L37" s="123" t="s">
        <v>14</v>
      </c>
      <c r="M37" s="122">
        <v>3</v>
      </c>
      <c r="N37" s="268" t="s">
        <v>15</v>
      </c>
    </row>
    <row r="38" spans="1:14" ht="15.75" thickBot="1" x14ac:dyDescent="0.3">
      <c r="A38" s="269" t="s">
        <v>211</v>
      </c>
      <c r="B38" s="301">
        <v>36</v>
      </c>
      <c r="C38" s="115" t="s">
        <v>215</v>
      </c>
      <c r="D38" s="115" t="s">
        <v>226</v>
      </c>
      <c r="E38" s="109" t="s">
        <v>201</v>
      </c>
      <c r="F38" s="110" t="s">
        <v>162</v>
      </c>
      <c r="G38" s="109">
        <v>25</v>
      </c>
      <c r="H38" s="111">
        <v>0.92710000000000004</v>
      </c>
      <c r="I38" s="111">
        <f t="shared" si="0"/>
        <v>1.140333</v>
      </c>
      <c r="J38" s="112">
        <f t="shared" si="1"/>
        <v>23.177500000000002</v>
      </c>
      <c r="K38" s="112">
        <f>Tabela2[[#This Row],[netto2]]*1.23</f>
        <v>28.508325000000003</v>
      </c>
      <c r="L38" s="270" t="s">
        <v>14</v>
      </c>
      <c r="M38" s="271">
        <v>3</v>
      </c>
      <c r="N38" s="272" t="s">
        <v>15</v>
      </c>
    </row>
    <row r="39" spans="1:14" x14ac:dyDescent="0.25">
      <c r="A39" s="225" t="s">
        <v>211</v>
      </c>
      <c r="B39" s="225">
        <v>37</v>
      </c>
      <c r="C39" s="226" t="s">
        <v>55</v>
      </c>
      <c r="D39" s="226" t="s">
        <v>220</v>
      </c>
      <c r="E39" s="226" t="s">
        <v>56</v>
      </c>
      <c r="F39" s="227" t="s">
        <v>57</v>
      </c>
      <c r="G39" s="228">
        <v>3</v>
      </c>
      <c r="H39" s="229">
        <v>614.16999999999996</v>
      </c>
      <c r="I39" s="229">
        <f t="shared" si="0"/>
        <v>755.42909999999995</v>
      </c>
      <c r="J39" s="230">
        <f t="shared" ref="J39:J59" si="2">H39*G39</f>
        <v>1842.5099999999998</v>
      </c>
      <c r="K39" s="230">
        <f>Tabela2[[#This Row],[netto2]]*1.23</f>
        <v>2266.2872999999995</v>
      </c>
      <c r="L39" s="231" t="s">
        <v>58</v>
      </c>
      <c r="M39" s="232">
        <v>4</v>
      </c>
      <c r="N39" s="233" t="s">
        <v>15</v>
      </c>
    </row>
    <row r="40" spans="1:14" x14ac:dyDescent="0.25">
      <c r="A40" s="153" t="s">
        <v>211</v>
      </c>
      <c r="B40" s="153">
        <v>38</v>
      </c>
      <c r="C40" s="154" t="s">
        <v>55</v>
      </c>
      <c r="D40" s="154" t="s">
        <v>219</v>
      </c>
      <c r="E40" s="154" t="s">
        <v>59</v>
      </c>
      <c r="F40" s="155" t="s">
        <v>60</v>
      </c>
      <c r="G40" s="156">
        <v>115</v>
      </c>
      <c r="H40" s="157">
        <v>5.7633999999999999</v>
      </c>
      <c r="I40" s="157">
        <f t="shared" si="0"/>
        <v>7.0889819999999997</v>
      </c>
      <c r="J40" s="158">
        <f t="shared" si="2"/>
        <v>662.79099999999994</v>
      </c>
      <c r="K40" s="158">
        <f>Tabela2[[#This Row],[netto2]]*1.23</f>
        <v>815.2329299999999</v>
      </c>
      <c r="L40" s="159" t="s">
        <v>58</v>
      </c>
      <c r="M40" s="160">
        <v>4</v>
      </c>
      <c r="N40" s="161" t="s">
        <v>15</v>
      </c>
    </row>
    <row r="41" spans="1:14" ht="15.75" thickBot="1" x14ac:dyDescent="0.3">
      <c r="A41" s="199" t="s">
        <v>211</v>
      </c>
      <c r="B41" s="199">
        <v>39</v>
      </c>
      <c r="C41" s="200" t="s">
        <v>55</v>
      </c>
      <c r="D41" s="200" t="s">
        <v>219</v>
      </c>
      <c r="E41" s="200" t="s">
        <v>61</v>
      </c>
      <c r="F41" s="201" t="s">
        <v>62</v>
      </c>
      <c r="G41" s="202">
        <v>230</v>
      </c>
      <c r="H41" s="203">
        <v>3.2972000000000001</v>
      </c>
      <c r="I41" s="203">
        <f t="shared" si="0"/>
        <v>4.0555560000000002</v>
      </c>
      <c r="J41" s="204">
        <f t="shared" si="2"/>
        <v>758.35599999999999</v>
      </c>
      <c r="K41" s="204">
        <f>Tabela2[[#This Row],[netto2]]*1.23</f>
        <v>932.77787999999998</v>
      </c>
      <c r="L41" s="205" t="s">
        <v>58</v>
      </c>
      <c r="M41" s="206">
        <v>4</v>
      </c>
      <c r="N41" s="207" t="s">
        <v>15</v>
      </c>
    </row>
    <row r="42" spans="1:14" x14ac:dyDescent="0.25">
      <c r="A42" s="273" t="s">
        <v>63</v>
      </c>
      <c r="B42" s="274">
        <v>40</v>
      </c>
      <c r="C42" s="274" t="s">
        <v>215</v>
      </c>
      <c r="D42" s="274" t="s">
        <v>226</v>
      </c>
      <c r="E42" s="274" t="s">
        <v>64</v>
      </c>
      <c r="F42" s="275" t="s">
        <v>65</v>
      </c>
      <c r="G42" s="276">
        <v>55</v>
      </c>
      <c r="H42" s="277">
        <v>17.100000000000001</v>
      </c>
      <c r="I42" s="277">
        <f t="shared" si="0"/>
        <v>21.033000000000001</v>
      </c>
      <c r="J42" s="278">
        <f t="shared" si="2"/>
        <v>940.50000000000011</v>
      </c>
      <c r="K42" s="278">
        <f>Tabela2[[#This Row],[netto2]]*1.23</f>
        <v>1156.8150000000001</v>
      </c>
      <c r="L42" s="279" t="s">
        <v>66</v>
      </c>
      <c r="M42" s="280">
        <v>4</v>
      </c>
      <c r="N42" s="281" t="s">
        <v>15</v>
      </c>
    </row>
    <row r="43" spans="1:14" x14ac:dyDescent="0.25">
      <c r="A43" s="282" t="s">
        <v>67</v>
      </c>
      <c r="B43" s="162">
        <v>41</v>
      </c>
      <c r="C43" s="162" t="s">
        <v>215</v>
      </c>
      <c r="D43" s="162" t="s">
        <v>227</v>
      </c>
      <c r="E43" s="162" t="s">
        <v>234</v>
      </c>
      <c r="F43" s="163" t="s">
        <v>69</v>
      </c>
      <c r="G43" s="164">
        <v>100</v>
      </c>
      <c r="H43" s="165">
        <v>0.16441</v>
      </c>
      <c r="I43" s="165">
        <f t="shared" si="0"/>
        <v>0.2022243</v>
      </c>
      <c r="J43" s="92">
        <f t="shared" si="2"/>
        <v>16.440999999999999</v>
      </c>
      <c r="K43" s="92">
        <f>Tabela2[[#This Row],[netto2]]*1.23</f>
        <v>20.222429999999999</v>
      </c>
      <c r="L43" s="166" t="s">
        <v>14</v>
      </c>
      <c r="M43" s="167">
        <v>4</v>
      </c>
      <c r="N43" s="283" t="s">
        <v>15</v>
      </c>
    </row>
    <row r="44" spans="1:14" x14ac:dyDescent="0.25">
      <c r="A44" s="282" t="s">
        <v>70</v>
      </c>
      <c r="B44" s="162">
        <v>42</v>
      </c>
      <c r="C44" s="162" t="s">
        <v>215</v>
      </c>
      <c r="D44" s="162" t="s">
        <v>227</v>
      </c>
      <c r="E44" s="162" t="s">
        <v>235</v>
      </c>
      <c r="F44" s="163" t="s">
        <v>72</v>
      </c>
      <c r="G44" s="164">
        <v>100</v>
      </c>
      <c r="H44" s="165">
        <v>0.16525000000000001</v>
      </c>
      <c r="I44" s="165">
        <f t="shared" si="0"/>
        <v>0.20325750000000001</v>
      </c>
      <c r="J44" s="92">
        <f t="shared" si="2"/>
        <v>16.525000000000002</v>
      </c>
      <c r="K44" s="92">
        <f>Tabela2[[#This Row],[netto2]]*1.23</f>
        <v>20.325750000000003</v>
      </c>
      <c r="L44" s="166" t="s">
        <v>14</v>
      </c>
      <c r="M44" s="167">
        <v>4</v>
      </c>
      <c r="N44" s="283" t="s">
        <v>15</v>
      </c>
    </row>
    <row r="45" spans="1:14" x14ac:dyDescent="0.25">
      <c r="A45" s="282" t="s">
        <v>73</v>
      </c>
      <c r="B45" s="162">
        <v>43</v>
      </c>
      <c r="C45" s="162" t="s">
        <v>215</v>
      </c>
      <c r="D45" s="162" t="s">
        <v>227</v>
      </c>
      <c r="E45" s="162" t="s">
        <v>231</v>
      </c>
      <c r="F45" s="163" t="s">
        <v>75</v>
      </c>
      <c r="G45" s="164">
        <v>500</v>
      </c>
      <c r="H45" s="165">
        <v>5.8180000000000003E-2</v>
      </c>
      <c r="I45" s="165">
        <f t="shared" si="0"/>
        <v>7.1561399999999997E-2</v>
      </c>
      <c r="J45" s="92">
        <f t="shared" si="2"/>
        <v>29.09</v>
      </c>
      <c r="K45" s="92">
        <f>Tabela2[[#This Row],[netto2]]*1.23</f>
        <v>35.780699999999996</v>
      </c>
      <c r="L45" s="166" t="s">
        <v>14</v>
      </c>
      <c r="M45" s="167">
        <v>4</v>
      </c>
      <c r="N45" s="283" t="s">
        <v>15</v>
      </c>
    </row>
    <row r="46" spans="1:14" x14ac:dyDescent="0.25">
      <c r="A46" s="282" t="s">
        <v>76</v>
      </c>
      <c r="B46" s="162">
        <v>44</v>
      </c>
      <c r="C46" s="162" t="s">
        <v>215</v>
      </c>
      <c r="D46" s="162" t="s">
        <v>218</v>
      </c>
      <c r="E46" s="162" t="s">
        <v>77</v>
      </c>
      <c r="F46" s="163" t="s">
        <v>78</v>
      </c>
      <c r="G46" s="164">
        <v>55</v>
      </c>
      <c r="H46" s="165">
        <v>0.55020000000000002</v>
      </c>
      <c r="I46" s="165">
        <v>0.67679999999999996</v>
      </c>
      <c r="J46" s="92">
        <f t="shared" si="2"/>
        <v>30.261000000000003</v>
      </c>
      <c r="K46" s="92">
        <f>Tabela2[[#This Row],[netto2]]*1.23</f>
        <v>37.221030000000006</v>
      </c>
      <c r="L46" s="166" t="s">
        <v>14</v>
      </c>
      <c r="M46" s="167">
        <v>4</v>
      </c>
      <c r="N46" s="283" t="s">
        <v>15</v>
      </c>
    </row>
    <row r="47" spans="1:14" x14ac:dyDescent="0.25">
      <c r="A47" s="282" t="s">
        <v>79</v>
      </c>
      <c r="B47" s="162">
        <v>45</v>
      </c>
      <c r="C47" s="162" t="s">
        <v>215</v>
      </c>
      <c r="D47" s="162" t="s">
        <v>240</v>
      </c>
      <c r="E47" s="162" t="s">
        <v>246</v>
      </c>
      <c r="F47" s="163" t="s">
        <v>81</v>
      </c>
      <c r="G47" s="164">
        <v>200</v>
      </c>
      <c r="H47" s="165">
        <v>3.5409999999999997E-2</v>
      </c>
      <c r="I47" s="165">
        <f>H47*1.23</f>
        <v>4.3554299999999997E-2</v>
      </c>
      <c r="J47" s="92">
        <f t="shared" si="2"/>
        <v>7.081999999999999</v>
      </c>
      <c r="K47" s="92">
        <f>Tabela2[[#This Row],[netto2]]*1.23</f>
        <v>8.7108599999999985</v>
      </c>
      <c r="L47" s="166" t="s">
        <v>14</v>
      </c>
      <c r="M47" s="167">
        <v>4</v>
      </c>
      <c r="N47" s="283" t="s">
        <v>15</v>
      </c>
    </row>
    <row r="48" spans="1:14" x14ac:dyDescent="0.25">
      <c r="A48" s="282" t="s">
        <v>82</v>
      </c>
      <c r="B48" s="162">
        <v>46</v>
      </c>
      <c r="C48" s="162" t="s">
        <v>215</v>
      </c>
      <c r="D48" s="162" t="s">
        <v>240</v>
      </c>
      <c r="E48" s="162" t="s">
        <v>247</v>
      </c>
      <c r="F48" s="163" t="s">
        <v>84</v>
      </c>
      <c r="G48" s="164">
        <v>100</v>
      </c>
      <c r="H48" s="165">
        <v>3.5409999999999997E-2</v>
      </c>
      <c r="I48" s="165">
        <f>H48*1.23</f>
        <v>4.3554299999999997E-2</v>
      </c>
      <c r="J48" s="92">
        <f t="shared" si="2"/>
        <v>3.5409999999999995</v>
      </c>
      <c r="K48" s="92">
        <f>Tabela2[[#This Row],[netto2]]*1.23</f>
        <v>4.3554299999999992</v>
      </c>
      <c r="L48" s="166" t="s">
        <v>14</v>
      </c>
      <c r="M48" s="167">
        <v>4</v>
      </c>
      <c r="N48" s="283" t="s">
        <v>15</v>
      </c>
    </row>
    <row r="49" spans="1:14" x14ac:dyDescent="0.25">
      <c r="A49" s="282" t="s">
        <v>85</v>
      </c>
      <c r="B49" s="162">
        <v>47</v>
      </c>
      <c r="C49" s="162" t="s">
        <v>215</v>
      </c>
      <c r="D49" s="162" t="s">
        <v>240</v>
      </c>
      <c r="E49" s="162" t="s">
        <v>248</v>
      </c>
      <c r="F49" s="163" t="s">
        <v>87</v>
      </c>
      <c r="G49" s="164">
        <v>100</v>
      </c>
      <c r="H49" s="165">
        <v>3.5409999999999997E-2</v>
      </c>
      <c r="I49" s="165">
        <f>H49*1.23</f>
        <v>4.3554299999999997E-2</v>
      </c>
      <c r="J49" s="92">
        <f t="shared" si="2"/>
        <v>3.5409999999999995</v>
      </c>
      <c r="K49" s="92">
        <f>Tabela2[[#This Row],[netto2]]*1.23</f>
        <v>4.3554299999999992</v>
      </c>
      <c r="L49" s="166" t="s">
        <v>14</v>
      </c>
      <c r="M49" s="167">
        <v>4</v>
      </c>
      <c r="N49" s="283" t="s">
        <v>15</v>
      </c>
    </row>
    <row r="50" spans="1:14" x14ac:dyDescent="0.25">
      <c r="A50" s="282" t="s">
        <v>88</v>
      </c>
      <c r="B50" s="162">
        <v>48</v>
      </c>
      <c r="C50" s="162" t="s">
        <v>215</v>
      </c>
      <c r="D50" s="162" t="s">
        <v>218</v>
      </c>
      <c r="E50" s="162" t="s">
        <v>89</v>
      </c>
      <c r="F50" s="163" t="s">
        <v>90</v>
      </c>
      <c r="G50" s="164">
        <v>55</v>
      </c>
      <c r="H50" s="165">
        <v>1.8065</v>
      </c>
      <c r="I50" s="165">
        <v>2.222</v>
      </c>
      <c r="J50" s="92">
        <f t="shared" si="2"/>
        <v>99.357500000000002</v>
      </c>
      <c r="K50" s="92">
        <f>Tabela2[[#This Row],[netto2]]*1.23</f>
        <v>122.20972500000001</v>
      </c>
      <c r="L50" s="166" t="s">
        <v>14</v>
      </c>
      <c r="M50" s="167">
        <v>4</v>
      </c>
      <c r="N50" s="283" t="s">
        <v>15</v>
      </c>
    </row>
    <row r="51" spans="1:14" x14ac:dyDescent="0.25">
      <c r="A51" s="282" t="s">
        <v>91</v>
      </c>
      <c r="B51" s="162">
        <v>49</v>
      </c>
      <c r="C51" s="162" t="s">
        <v>215</v>
      </c>
      <c r="D51" s="162" t="s">
        <v>218</v>
      </c>
      <c r="E51" s="162" t="s">
        <v>92</v>
      </c>
      <c r="F51" s="163" t="s">
        <v>93</v>
      </c>
      <c r="G51" s="164">
        <v>60</v>
      </c>
      <c r="H51" s="165">
        <v>0.3211</v>
      </c>
      <c r="I51" s="165">
        <v>0.39500000000000002</v>
      </c>
      <c r="J51" s="92">
        <f t="shared" si="2"/>
        <v>19.265999999999998</v>
      </c>
      <c r="K51" s="92">
        <f>Tabela2[[#This Row],[netto2]]*1.23</f>
        <v>23.697179999999996</v>
      </c>
      <c r="L51" s="166" t="s">
        <v>14</v>
      </c>
      <c r="M51" s="167">
        <v>4</v>
      </c>
      <c r="N51" s="283" t="s">
        <v>15</v>
      </c>
    </row>
    <row r="52" spans="1:14" x14ac:dyDescent="0.25">
      <c r="A52" s="282" t="s">
        <v>94</v>
      </c>
      <c r="B52" s="162">
        <v>50</v>
      </c>
      <c r="C52" s="162" t="s">
        <v>215</v>
      </c>
      <c r="D52" s="162" t="s">
        <v>226</v>
      </c>
      <c r="E52" s="162" t="s">
        <v>38</v>
      </c>
      <c r="F52" s="163" t="s">
        <v>95</v>
      </c>
      <c r="G52" s="164">
        <v>110</v>
      </c>
      <c r="H52" s="165">
        <v>0.28410000000000002</v>
      </c>
      <c r="I52" s="165">
        <f t="shared" ref="I52:I58" si="3">H52*1.23</f>
        <v>0.349443</v>
      </c>
      <c r="J52" s="92">
        <f t="shared" si="2"/>
        <v>31.251000000000001</v>
      </c>
      <c r="K52" s="92">
        <f>Tabela2[[#This Row],[netto2]]*1.23</f>
        <v>38.43873</v>
      </c>
      <c r="L52" s="166" t="s">
        <v>14</v>
      </c>
      <c r="M52" s="167">
        <v>4</v>
      </c>
      <c r="N52" s="283" t="s">
        <v>15</v>
      </c>
    </row>
    <row r="53" spans="1:14" x14ac:dyDescent="0.25">
      <c r="A53" s="282" t="s">
        <v>96</v>
      </c>
      <c r="B53" s="162">
        <v>51</v>
      </c>
      <c r="C53" s="162" t="s">
        <v>215</v>
      </c>
      <c r="D53" s="162" t="s">
        <v>254</v>
      </c>
      <c r="E53" s="162" t="s">
        <v>255</v>
      </c>
      <c r="F53" s="163" t="s">
        <v>98</v>
      </c>
      <c r="G53" s="164">
        <v>220</v>
      </c>
      <c r="H53" s="165">
        <v>8.8499999999999995E-2</v>
      </c>
      <c r="I53" s="165">
        <f t="shared" si="3"/>
        <v>0.10885499999999999</v>
      </c>
      <c r="J53" s="92">
        <f t="shared" si="2"/>
        <v>19.47</v>
      </c>
      <c r="K53" s="92">
        <f>Tabela2[[#This Row],[netto2]]*1.23</f>
        <v>23.948099999999997</v>
      </c>
      <c r="L53" s="166" t="s">
        <v>14</v>
      </c>
      <c r="M53" s="167">
        <v>4</v>
      </c>
      <c r="N53" s="283" t="s">
        <v>15</v>
      </c>
    </row>
    <row r="54" spans="1:14" x14ac:dyDescent="0.25">
      <c r="A54" s="282" t="s">
        <v>99</v>
      </c>
      <c r="B54" s="162">
        <v>52</v>
      </c>
      <c r="C54" s="162" t="s">
        <v>215</v>
      </c>
      <c r="D54" s="162" t="s">
        <v>254</v>
      </c>
      <c r="E54" s="162" t="s">
        <v>256</v>
      </c>
      <c r="F54" s="163" t="s">
        <v>27</v>
      </c>
      <c r="G54" s="164">
        <v>110</v>
      </c>
      <c r="H54" s="165">
        <v>8.8669999999999999E-2</v>
      </c>
      <c r="I54" s="165">
        <f t="shared" si="3"/>
        <v>0.1090641</v>
      </c>
      <c r="J54" s="92">
        <f t="shared" si="2"/>
        <v>9.7537000000000003</v>
      </c>
      <c r="K54" s="92">
        <f>Tabela2[[#This Row],[netto2]]*1.23</f>
        <v>11.997051000000001</v>
      </c>
      <c r="L54" s="166" t="s">
        <v>14</v>
      </c>
      <c r="M54" s="167">
        <v>4</v>
      </c>
      <c r="N54" s="283" t="s">
        <v>15</v>
      </c>
    </row>
    <row r="55" spans="1:14" x14ac:dyDescent="0.25">
      <c r="A55" s="282" t="s">
        <v>100</v>
      </c>
      <c r="B55" s="162">
        <v>53</v>
      </c>
      <c r="C55" s="162" t="s">
        <v>215</v>
      </c>
      <c r="D55" s="162" t="s">
        <v>254</v>
      </c>
      <c r="E55" s="162" t="s">
        <v>256</v>
      </c>
      <c r="F55" s="163" t="s">
        <v>28</v>
      </c>
      <c r="G55" s="164">
        <v>125</v>
      </c>
      <c r="H55" s="165">
        <v>9.1370000000000007E-2</v>
      </c>
      <c r="I55" s="165">
        <f t="shared" si="3"/>
        <v>0.1123851</v>
      </c>
      <c r="J55" s="92">
        <f t="shared" si="2"/>
        <v>11.421250000000001</v>
      </c>
      <c r="K55" s="92">
        <f>Tabela2[[#This Row],[netto2]]*1.23</f>
        <v>14.048137500000001</v>
      </c>
      <c r="L55" s="166" t="s">
        <v>14</v>
      </c>
      <c r="M55" s="167">
        <v>4</v>
      </c>
      <c r="N55" s="283" t="s">
        <v>15</v>
      </c>
    </row>
    <row r="56" spans="1:14" x14ac:dyDescent="0.25">
      <c r="A56" s="282" t="s">
        <v>101</v>
      </c>
      <c r="B56" s="162">
        <v>54</v>
      </c>
      <c r="C56" s="162" t="s">
        <v>215</v>
      </c>
      <c r="D56" s="162" t="s">
        <v>240</v>
      </c>
      <c r="E56" s="162" t="s">
        <v>249</v>
      </c>
      <c r="F56" s="163" t="s">
        <v>103</v>
      </c>
      <c r="G56" s="164">
        <v>500</v>
      </c>
      <c r="H56" s="165">
        <v>2.3650000000000001E-2</v>
      </c>
      <c r="I56" s="165">
        <f t="shared" si="3"/>
        <v>2.9089500000000001E-2</v>
      </c>
      <c r="J56" s="92">
        <f t="shared" si="2"/>
        <v>11.825000000000001</v>
      </c>
      <c r="K56" s="92">
        <f>Tabela2[[#This Row],[netto2]]*1.23</f>
        <v>14.544750000000001</v>
      </c>
      <c r="L56" s="166" t="s">
        <v>14</v>
      </c>
      <c r="M56" s="167">
        <v>4</v>
      </c>
      <c r="N56" s="283" t="s">
        <v>15</v>
      </c>
    </row>
    <row r="57" spans="1:14" x14ac:dyDescent="0.25">
      <c r="A57" s="282" t="s">
        <v>104</v>
      </c>
      <c r="B57" s="162">
        <v>55</v>
      </c>
      <c r="C57" s="162" t="s">
        <v>215</v>
      </c>
      <c r="D57" s="162" t="s">
        <v>240</v>
      </c>
      <c r="E57" s="162" t="s">
        <v>250</v>
      </c>
      <c r="F57" s="163" t="s">
        <v>106</v>
      </c>
      <c r="G57" s="164">
        <v>200</v>
      </c>
      <c r="H57" s="165">
        <v>3.5409999999999997E-2</v>
      </c>
      <c r="I57" s="165">
        <f t="shared" si="3"/>
        <v>4.3554299999999997E-2</v>
      </c>
      <c r="J57" s="92">
        <f t="shared" si="2"/>
        <v>7.081999999999999</v>
      </c>
      <c r="K57" s="92">
        <f>Tabela2[[#This Row],[netto2]]*1.23</f>
        <v>8.7108599999999985</v>
      </c>
      <c r="L57" s="166" t="s">
        <v>14</v>
      </c>
      <c r="M57" s="167">
        <v>4</v>
      </c>
      <c r="N57" s="283" t="s">
        <v>15</v>
      </c>
    </row>
    <row r="58" spans="1:14" x14ac:dyDescent="0.25">
      <c r="A58" s="282" t="s">
        <v>107</v>
      </c>
      <c r="B58" s="162">
        <v>56</v>
      </c>
      <c r="C58" s="162" t="s">
        <v>215</v>
      </c>
      <c r="D58" s="162" t="s">
        <v>240</v>
      </c>
      <c r="E58" s="162" t="s">
        <v>251</v>
      </c>
      <c r="F58" s="163" t="s">
        <v>109</v>
      </c>
      <c r="G58" s="164">
        <v>200</v>
      </c>
      <c r="H58" s="165">
        <v>3.5479999999999998E-2</v>
      </c>
      <c r="I58" s="165">
        <f t="shared" si="3"/>
        <v>4.3640399999999996E-2</v>
      </c>
      <c r="J58" s="92">
        <f t="shared" si="2"/>
        <v>7.0959999999999992</v>
      </c>
      <c r="K58" s="92">
        <f>Tabela2[[#This Row],[netto2]]*1.23</f>
        <v>8.7280799999999985</v>
      </c>
      <c r="L58" s="166" t="s">
        <v>14</v>
      </c>
      <c r="M58" s="167">
        <v>4</v>
      </c>
      <c r="N58" s="283" t="s">
        <v>15</v>
      </c>
    </row>
    <row r="59" spans="1:14" x14ac:dyDescent="0.25">
      <c r="A59" s="284" t="s">
        <v>110</v>
      </c>
      <c r="B59" s="168">
        <v>57</v>
      </c>
      <c r="C59" s="162" t="s">
        <v>215</v>
      </c>
      <c r="D59" s="168" t="s">
        <v>238</v>
      </c>
      <c r="E59" s="168" t="s">
        <v>238</v>
      </c>
      <c r="F59" s="169" t="s">
        <v>112</v>
      </c>
      <c r="G59" s="170">
        <v>110</v>
      </c>
      <c r="H59" s="171">
        <v>0.90159999999999996</v>
      </c>
      <c r="I59" s="171">
        <v>1.109</v>
      </c>
      <c r="J59" s="172">
        <f t="shared" si="2"/>
        <v>99.176000000000002</v>
      </c>
      <c r="K59" s="172">
        <f>Tabela2[[#This Row],[netto2]]*1.23</f>
        <v>121.98648</v>
      </c>
      <c r="L59" s="173" t="s">
        <v>14</v>
      </c>
      <c r="M59" s="167">
        <v>4</v>
      </c>
      <c r="N59" s="285" t="s">
        <v>15</v>
      </c>
    </row>
    <row r="60" spans="1:14" x14ac:dyDescent="0.25">
      <c r="A60" s="323" t="s">
        <v>211</v>
      </c>
      <c r="B60" s="322">
        <v>58</v>
      </c>
      <c r="C60" s="314" t="s">
        <v>11</v>
      </c>
      <c r="D60" s="314" t="s">
        <v>11</v>
      </c>
      <c r="E60" s="315" t="s">
        <v>216</v>
      </c>
      <c r="F60" s="316" t="s">
        <v>211</v>
      </c>
      <c r="G60" s="315">
        <v>75</v>
      </c>
      <c r="H60" s="317" t="s">
        <v>211</v>
      </c>
      <c r="I60" s="317" t="s">
        <v>211</v>
      </c>
      <c r="J60" s="318" t="s">
        <v>211</v>
      </c>
      <c r="K60" s="319">
        <v>637.55999999999995</v>
      </c>
      <c r="L60" s="315" t="s">
        <v>217</v>
      </c>
      <c r="M60" s="320">
        <v>5</v>
      </c>
      <c r="N60" s="321" t="s">
        <v>211</v>
      </c>
    </row>
    <row r="61" spans="1:14" x14ac:dyDescent="0.25">
      <c r="A61" s="286" t="s">
        <v>211</v>
      </c>
      <c r="B61" s="174">
        <v>59</v>
      </c>
      <c r="C61" s="175" t="s">
        <v>215</v>
      </c>
      <c r="D61" s="175" t="s">
        <v>218</v>
      </c>
      <c r="E61" s="176" t="s">
        <v>16</v>
      </c>
      <c r="F61" s="177" t="s">
        <v>17</v>
      </c>
      <c r="G61" s="176">
        <v>2</v>
      </c>
      <c r="H61" s="178">
        <v>9.67</v>
      </c>
      <c r="I61" s="178">
        <f t="shared" ref="I61:I71" si="4">H61*1.23</f>
        <v>11.8941</v>
      </c>
      <c r="J61" s="179">
        <f t="shared" ref="J61:J71" si="5">G61*H61</f>
        <v>19.34</v>
      </c>
      <c r="K61" s="179">
        <f>Tabela2[[#This Row],[netto2]]*1.23</f>
        <v>23.7882</v>
      </c>
      <c r="L61" s="176" t="s">
        <v>18</v>
      </c>
      <c r="M61" s="180">
        <v>6</v>
      </c>
      <c r="N61" s="287" t="s">
        <v>15</v>
      </c>
    </row>
    <row r="62" spans="1:14" x14ac:dyDescent="0.25">
      <c r="A62" s="286" t="s">
        <v>211</v>
      </c>
      <c r="B62" s="174">
        <v>60</v>
      </c>
      <c r="C62" s="175" t="s">
        <v>215</v>
      </c>
      <c r="D62" s="175" t="s">
        <v>226</v>
      </c>
      <c r="E62" s="176" t="s">
        <v>43</v>
      </c>
      <c r="F62" s="177" t="s">
        <v>53</v>
      </c>
      <c r="G62" s="176">
        <v>3</v>
      </c>
      <c r="H62" s="178">
        <v>4.5236000000000001</v>
      </c>
      <c r="I62" s="178">
        <f t="shared" si="4"/>
        <v>5.5640280000000004</v>
      </c>
      <c r="J62" s="179">
        <f t="shared" si="5"/>
        <v>13.5708</v>
      </c>
      <c r="K62" s="179">
        <f>Tabela2[[#This Row],[netto2]]*1.23</f>
        <v>16.692084000000001</v>
      </c>
      <c r="L62" s="176" t="s">
        <v>14</v>
      </c>
      <c r="M62" s="180">
        <v>6</v>
      </c>
      <c r="N62" s="287" t="s">
        <v>15</v>
      </c>
    </row>
    <row r="63" spans="1:14" x14ac:dyDescent="0.25">
      <c r="A63" s="286" t="s">
        <v>211</v>
      </c>
      <c r="B63" s="174">
        <v>61</v>
      </c>
      <c r="C63" s="175" t="s">
        <v>215</v>
      </c>
      <c r="D63" s="175" t="s">
        <v>226</v>
      </c>
      <c r="E63" s="176" t="s">
        <v>12</v>
      </c>
      <c r="F63" s="177" t="s">
        <v>13</v>
      </c>
      <c r="G63" s="176">
        <v>2</v>
      </c>
      <c r="H63" s="178">
        <v>11.48</v>
      </c>
      <c r="I63" s="178">
        <f t="shared" si="4"/>
        <v>14.1204</v>
      </c>
      <c r="J63" s="179">
        <f t="shared" si="5"/>
        <v>22.96</v>
      </c>
      <c r="K63" s="179">
        <f>Tabela2[[#This Row],[netto2]]*1.23</f>
        <v>28.2408</v>
      </c>
      <c r="L63" s="176" t="s">
        <v>14</v>
      </c>
      <c r="M63" s="180">
        <v>6</v>
      </c>
      <c r="N63" s="288" t="s">
        <v>15</v>
      </c>
    </row>
    <row r="64" spans="1:14" x14ac:dyDescent="0.25">
      <c r="A64" s="286" t="s">
        <v>211</v>
      </c>
      <c r="B64" s="174">
        <v>62</v>
      </c>
      <c r="C64" s="175" t="s">
        <v>215</v>
      </c>
      <c r="D64" s="175" t="s">
        <v>226</v>
      </c>
      <c r="E64" s="176" t="s">
        <v>42</v>
      </c>
      <c r="F64" s="177" t="s">
        <v>25</v>
      </c>
      <c r="G64" s="176">
        <v>4</v>
      </c>
      <c r="H64" s="178">
        <v>2.2128999999999999</v>
      </c>
      <c r="I64" s="178">
        <f t="shared" si="4"/>
        <v>2.7218669999999996</v>
      </c>
      <c r="J64" s="179">
        <f t="shared" si="5"/>
        <v>8.8515999999999995</v>
      </c>
      <c r="K64" s="179">
        <f>Tabela2[[#This Row],[netto2]]*1.23</f>
        <v>10.887467999999998</v>
      </c>
      <c r="L64" s="176" t="s">
        <v>14</v>
      </c>
      <c r="M64" s="180">
        <v>6</v>
      </c>
      <c r="N64" s="287" t="s">
        <v>15</v>
      </c>
    </row>
    <row r="65" spans="1:14" x14ac:dyDescent="0.25">
      <c r="A65" s="286" t="s">
        <v>211</v>
      </c>
      <c r="B65" s="174">
        <v>63</v>
      </c>
      <c r="C65" s="175" t="s">
        <v>215</v>
      </c>
      <c r="D65" s="175" t="s">
        <v>240</v>
      </c>
      <c r="E65" s="176" t="s">
        <v>23</v>
      </c>
      <c r="F65" s="177" t="s">
        <v>36</v>
      </c>
      <c r="G65" s="176">
        <v>4</v>
      </c>
      <c r="H65" s="178">
        <v>5.2496999999999998</v>
      </c>
      <c r="I65" s="178">
        <f t="shared" si="4"/>
        <v>6.4571309999999995</v>
      </c>
      <c r="J65" s="179">
        <f t="shared" si="5"/>
        <v>20.998799999999999</v>
      </c>
      <c r="K65" s="179">
        <f>Tabela2[[#This Row],[netto2]]*1.23</f>
        <v>25.828523999999998</v>
      </c>
      <c r="L65" s="176" t="s">
        <v>14</v>
      </c>
      <c r="M65" s="180">
        <v>6</v>
      </c>
      <c r="N65" s="287" t="s">
        <v>15</v>
      </c>
    </row>
    <row r="66" spans="1:14" x14ac:dyDescent="0.25">
      <c r="A66" s="286" t="s">
        <v>211</v>
      </c>
      <c r="B66" s="174">
        <v>64</v>
      </c>
      <c r="C66" s="175" t="s">
        <v>215</v>
      </c>
      <c r="D66" s="175" t="s">
        <v>240</v>
      </c>
      <c r="E66" s="176" t="s">
        <v>252</v>
      </c>
      <c r="F66" s="177" t="s">
        <v>40</v>
      </c>
      <c r="G66" s="176">
        <v>100</v>
      </c>
      <c r="H66" s="178">
        <v>4.095E-2</v>
      </c>
      <c r="I66" s="178">
        <f t="shared" si="4"/>
        <v>5.0368499999999997E-2</v>
      </c>
      <c r="J66" s="179">
        <f t="shared" si="5"/>
        <v>4.0949999999999998</v>
      </c>
      <c r="K66" s="179">
        <f>Tabela2[[#This Row],[netto2]]*1.23</f>
        <v>5.0368499999999994</v>
      </c>
      <c r="L66" s="176" t="s">
        <v>14</v>
      </c>
      <c r="M66" s="180">
        <v>6</v>
      </c>
      <c r="N66" s="287" t="s">
        <v>15</v>
      </c>
    </row>
    <row r="67" spans="1:14" ht="15.75" thickBot="1" x14ac:dyDescent="0.3">
      <c r="A67" s="289" t="s">
        <v>211</v>
      </c>
      <c r="B67" s="302">
        <v>65</v>
      </c>
      <c r="C67" s="290" t="s">
        <v>215</v>
      </c>
      <c r="D67" s="290" t="s">
        <v>240</v>
      </c>
      <c r="E67" s="291" t="s">
        <v>253</v>
      </c>
      <c r="F67" s="292" t="s">
        <v>41</v>
      </c>
      <c r="G67" s="291">
        <v>100</v>
      </c>
      <c r="H67" s="293">
        <v>3.4680000000000002E-2</v>
      </c>
      <c r="I67" s="293">
        <f t="shared" si="4"/>
        <v>4.2656400000000004E-2</v>
      </c>
      <c r="J67" s="294">
        <f t="shared" si="5"/>
        <v>3.4680000000000004</v>
      </c>
      <c r="K67" s="294">
        <f>Tabela2[[#This Row],[netto2]]*1.23</f>
        <v>4.2656400000000003</v>
      </c>
      <c r="L67" s="291" t="s">
        <v>14</v>
      </c>
      <c r="M67" s="295">
        <v>6</v>
      </c>
      <c r="N67" s="296" t="s">
        <v>15</v>
      </c>
    </row>
    <row r="68" spans="1:14" x14ac:dyDescent="0.25">
      <c r="A68" s="234" t="s">
        <v>211</v>
      </c>
      <c r="B68" s="234">
        <v>66</v>
      </c>
      <c r="C68" s="235" t="s">
        <v>35</v>
      </c>
      <c r="D68" s="235" t="s">
        <v>221</v>
      </c>
      <c r="E68" s="236" t="s">
        <v>50</v>
      </c>
      <c r="F68" s="237" t="s">
        <v>51</v>
      </c>
      <c r="G68" s="236">
        <v>1</v>
      </c>
      <c r="H68" s="238">
        <v>45.71</v>
      </c>
      <c r="I68" s="238">
        <f t="shared" si="4"/>
        <v>56.223300000000002</v>
      </c>
      <c r="J68" s="239">
        <f t="shared" si="5"/>
        <v>45.71</v>
      </c>
      <c r="K68" s="239">
        <f>Tabela2[[#This Row],[netto2]]*1.23</f>
        <v>56.223300000000002</v>
      </c>
      <c r="L68" s="236" t="s">
        <v>14</v>
      </c>
      <c r="M68" s="240">
        <v>6</v>
      </c>
      <c r="N68" s="241" t="s">
        <v>15</v>
      </c>
    </row>
    <row r="69" spans="1:14" x14ac:dyDescent="0.25">
      <c r="A69" s="181" t="s">
        <v>211</v>
      </c>
      <c r="B69" s="181">
        <v>67</v>
      </c>
      <c r="C69" s="182" t="s">
        <v>35</v>
      </c>
      <c r="D69" s="182" t="s">
        <v>221</v>
      </c>
      <c r="E69" s="183" t="s">
        <v>31</v>
      </c>
      <c r="F69" s="184" t="s">
        <v>33</v>
      </c>
      <c r="G69" s="183">
        <v>50</v>
      </c>
      <c r="H69" s="185">
        <v>0.81699999999999995</v>
      </c>
      <c r="I69" s="185">
        <f t="shared" si="4"/>
        <v>1.00491</v>
      </c>
      <c r="J69" s="7">
        <f t="shared" si="5"/>
        <v>40.849999999999994</v>
      </c>
      <c r="K69" s="7">
        <f>Tabela2[[#This Row],[netto2]]*1.23</f>
        <v>50.245499999999993</v>
      </c>
      <c r="L69" s="183" t="s">
        <v>14</v>
      </c>
      <c r="M69" s="186">
        <v>6</v>
      </c>
      <c r="N69" s="187" t="s">
        <v>15</v>
      </c>
    </row>
    <row r="70" spans="1:14" x14ac:dyDescent="0.25">
      <c r="A70" s="181" t="s">
        <v>211</v>
      </c>
      <c r="B70" s="181">
        <v>68</v>
      </c>
      <c r="C70" s="182" t="s">
        <v>35</v>
      </c>
      <c r="D70" s="182" t="s">
        <v>221</v>
      </c>
      <c r="E70" s="183" t="s">
        <v>32</v>
      </c>
      <c r="F70" s="184" t="s">
        <v>34</v>
      </c>
      <c r="G70" s="183">
        <v>50</v>
      </c>
      <c r="H70" s="185">
        <v>0.58299999999999996</v>
      </c>
      <c r="I70" s="185">
        <f t="shared" si="4"/>
        <v>0.71708999999999989</v>
      </c>
      <c r="J70" s="7">
        <f t="shared" si="5"/>
        <v>29.15</v>
      </c>
      <c r="K70" s="7">
        <f>Tabela2[[#This Row],[netto2]]*1.23</f>
        <v>35.854499999999994</v>
      </c>
      <c r="L70" s="183" t="s">
        <v>14</v>
      </c>
      <c r="M70" s="186">
        <v>6</v>
      </c>
      <c r="N70" s="187" t="s">
        <v>15</v>
      </c>
    </row>
    <row r="71" spans="1:14" ht="15.75" thickBot="1" x14ac:dyDescent="0.3">
      <c r="A71" s="208" t="s">
        <v>211</v>
      </c>
      <c r="B71" s="208">
        <v>69</v>
      </c>
      <c r="C71" s="209" t="s">
        <v>35</v>
      </c>
      <c r="D71" s="182" t="s">
        <v>221</v>
      </c>
      <c r="E71" s="210" t="s">
        <v>45</v>
      </c>
      <c r="F71" s="211" t="s">
        <v>46</v>
      </c>
      <c r="G71" s="210">
        <v>100</v>
      </c>
      <c r="H71" s="212">
        <v>7.85E-2</v>
      </c>
      <c r="I71" s="212">
        <f t="shared" si="4"/>
        <v>9.6555000000000002E-2</v>
      </c>
      <c r="J71" s="213">
        <f t="shared" si="5"/>
        <v>7.85</v>
      </c>
      <c r="K71" s="213">
        <f>Tabela2[[#This Row],[netto2]]*1.23</f>
        <v>9.6555</v>
      </c>
      <c r="L71" s="210" t="s">
        <v>14</v>
      </c>
      <c r="M71" s="214">
        <v>6</v>
      </c>
      <c r="N71" s="215" t="s">
        <v>15</v>
      </c>
    </row>
    <row r="72" spans="1:14" ht="15.75" thickBot="1" x14ac:dyDescent="0.3">
      <c r="A72" s="303" t="s">
        <v>206</v>
      </c>
      <c r="B72" s="304"/>
      <c r="C72" s="304" t="s">
        <v>211</v>
      </c>
      <c r="D72" s="304"/>
      <c r="E72" s="304" t="s">
        <v>211</v>
      </c>
      <c r="F72" s="305" t="s">
        <v>211</v>
      </c>
      <c r="G72" s="304" t="s">
        <v>211</v>
      </c>
      <c r="H72" s="306" t="s">
        <v>211</v>
      </c>
      <c r="I72" s="307" t="s">
        <v>211</v>
      </c>
      <c r="J72" s="308">
        <f>SUBTOTAL(109,Tabela2[netto2])</f>
        <v>6805.1629400000029</v>
      </c>
      <c r="K72" s="309">
        <f>SUBTOTAL(109,Tabela2[brutto3])</f>
        <v>9238.0704161999984</v>
      </c>
      <c r="L72" s="310" t="s">
        <v>211</v>
      </c>
      <c r="M72" s="304" t="s">
        <v>211</v>
      </c>
      <c r="N72" s="311" t="s">
        <v>211</v>
      </c>
    </row>
  </sheetData>
  <hyperlinks>
    <hyperlink ref="N3" r:id="rId1" xr:uid="{FA3532FD-EEA3-428A-A23E-9C5CFE0DB877}"/>
    <hyperlink ref="N4" r:id="rId2" xr:uid="{AF275A07-C1E6-42D5-882D-0DD32AEF4808}"/>
    <hyperlink ref="N5" r:id="rId3" xr:uid="{FA42ADA8-3CA1-450E-9E25-2E91D15B3DC0}"/>
    <hyperlink ref="N6" r:id="rId4" xr:uid="{C27AF792-D0C7-4B4D-AD8E-7D7263364EE4}"/>
    <hyperlink ref="N7" r:id="rId5" xr:uid="{9A66F6E9-BE99-4254-90FF-D6558E75FAB4}"/>
    <hyperlink ref="N16" r:id="rId6" xr:uid="{7E74AB4C-F924-4478-AA9C-75FB6D552128}"/>
    <hyperlink ref="N17" r:id="rId7" xr:uid="{183738E8-84BF-4035-9AE9-08208A3EE4F3}"/>
    <hyperlink ref="N18" r:id="rId8" xr:uid="{553915DA-73C4-4011-8E60-47AE96DA7180}"/>
    <hyperlink ref="N15" r:id="rId9" xr:uid="{AF6C1E3E-E09E-4734-8E11-F3ABE7B7B18D}"/>
    <hyperlink ref="N11" r:id="rId10" xr:uid="{7FBCD05B-4ACA-43C6-8EFD-33CE95F22417}"/>
    <hyperlink ref="N12" r:id="rId11" xr:uid="{D31C1227-6765-45A3-A5EA-87755C618AE7}"/>
    <hyperlink ref="N13" r:id="rId12" xr:uid="{BF79B115-2FE3-4037-92E5-85E155752F78}"/>
    <hyperlink ref="N14" r:id="rId13" xr:uid="{975744DB-1BA0-4C9C-A184-8D7A6FD917DE}"/>
    <hyperlink ref="N9" r:id="rId14" xr:uid="{E868ACCB-56CB-4CA5-8AF4-672FFBC66BD3}"/>
    <hyperlink ref="N10" r:id="rId15" xr:uid="{22F8E120-2821-4A73-8E4D-255BF474BDCD}"/>
    <hyperlink ref="N20" r:id="rId16" xr:uid="{F1A7FBAE-DDCA-43E4-A4F4-97380CFC7ECD}"/>
    <hyperlink ref="N19" r:id="rId17" xr:uid="{2B1024F4-4A36-4B0F-A842-1F4488B52D53}"/>
    <hyperlink ref="N21" r:id="rId18" xr:uid="{4B71C8D2-1083-4D9B-ABAC-6870ADA85489}"/>
    <hyperlink ref="N22" r:id="rId19" xr:uid="{843ACE86-97F8-4981-9629-5F5ADD55436A}"/>
    <hyperlink ref="N23" r:id="rId20" xr:uid="{F9EF15A0-9606-423D-8ADE-4F3553360B84}"/>
    <hyperlink ref="N24" r:id="rId21" xr:uid="{858D4610-FFD1-4CD3-8378-28813966AD1E}"/>
    <hyperlink ref="N25" r:id="rId22" xr:uid="{C6638E0D-4B58-42F5-ACEA-8257BA72FBF4}"/>
    <hyperlink ref="N26" r:id="rId23" xr:uid="{704C591A-85EE-4940-99C9-D4168624E8AE}"/>
    <hyperlink ref="N27" r:id="rId24" xr:uid="{813D4AD9-31B9-4515-8A1B-6A3CC0379329}"/>
    <hyperlink ref="N28" r:id="rId25" xr:uid="{0F993DBA-3455-4B1D-8652-085460F70348}"/>
    <hyperlink ref="N8" r:id="rId26" xr:uid="{97750A6E-4D5C-4E83-80AC-66F4BB10AE22}"/>
    <hyperlink ref="N30" r:id="rId27" xr:uid="{B15A1352-8E9B-4528-91A9-DA46299FF213}"/>
    <hyperlink ref="N31" r:id="rId28" xr:uid="{5CBB4828-E86C-4DAC-8DC9-2E4BE03871A3}"/>
    <hyperlink ref="N34" r:id="rId29" xr:uid="{7440E417-6979-45D7-A62C-4957DD84C34A}"/>
    <hyperlink ref="N35" r:id="rId30" xr:uid="{4AF47874-ADA5-4C92-BA2D-F2D5574733D5}"/>
    <hyperlink ref="N36" r:id="rId31" xr:uid="{88A2D97D-F9BF-4786-9860-F0E9F61028A4}"/>
    <hyperlink ref="N37" r:id="rId32" xr:uid="{D23418B1-94BC-49F0-AD91-06FFBBA12BFB}"/>
    <hyperlink ref="N38" r:id="rId33" xr:uid="{7BA94697-F25C-4BDF-A510-3281EC64B30C}"/>
    <hyperlink ref="N33" r:id="rId34" xr:uid="{82E89A6B-D99F-44A8-B614-500617295E54}"/>
    <hyperlink ref="N32" r:id="rId35" xr:uid="{B58E4D0A-4D23-4C7F-BE14-DC5B8FE3F6CD}"/>
    <hyperlink ref="N39" r:id="rId36" xr:uid="{4C52E354-092A-4117-B2D4-ECE9CE4752E6}"/>
    <hyperlink ref="N41" r:id="rId37" xr:uid="{63BF4337-F37D-4904-B9F7-D73334479050}"/>
    <hyperlink ref="N40" r:id="rId38" xr:uid="{7F8D5406-44E2-41FB-A709-EB2CCC2577A4}"/>
    <hyperlink ref="N42" r:id="rId39" xr:uid="{B1140F00-EC67-4D12-BDF1-3A68352F3B9A}"/>
    <hyperlink ref="N50" r:id="rId40" xr:uid="{03746A3B-1E03-4E12-99F5-6D0557F4D92B}"/>
    <hyperlink ref="N52" r:id="rId41" xr:uid="{BDAC0713-C186-4FFD-85CE-B8F73E0050EE}"/>
    <hyperlink ref="N53" r:id="rId42" xr:uid="{D3986C19-6984-4D66-BDE0-723258642D61}"/>
    <hyperlink ref="N54" r:id="rId43" xr:uid="{736B5A0B-26F9-4764-9180-F2632D891EEB}"/>
    <hyperlink ref="N55" r:id="rId44" xr:uid="{C35E6CA2-3679-47D7-BA8E-A3080532F8F4}"/>
    <hyperlink ref="N59" r:id="rId45" xr:uid="{C7D85CBF-1BEC-426C-B568-C66F869AF8FC}"/>
    <hyperlink ref="N47" r:id="rId46" xr:uid="{B3A9BA69-7E44-41BF-B729-4EC0EAB9723B}"/>
    <hyperlink ref="N48" r:id="rId47" xr:uid="{D2E12B95-0F78-47A4-8973-987A9FD66559}"/>
    <hyperlink ref="N49" r:id="rId48" xr:uid="{7F0F9128-AB81-46F3-8A7B-C6EB5EADA3C2}"/>
    <hyperlink ref="N57" r:id="rId49" xr:uid="{6BED054B-AB8B-4AB4-A95F-3DDCFA3E73D6}"/>
    <hyperlink ref="N58" r:id="rId50" xr:uid="{F59FDE79-C30B-4957-8DEC-0000C5433196}"/>
    <hyperlink ref="N56" r:id="rId51" xr:uid="{B178B1DD-47D4-4909-913E-6AF7D83CFE7C}"/>
    <hyperlink ref="N45" r:id="rId52" xr:uid="{0ECC7B60-1E6C-4FB8-8C01-077B304DFD53}"/>
    <hyperlink ref="N44" r:id="rId53" xr:uid="{5036EBDA-A569-4B6B-A209-D560B96A8601}"/>
    <hyperlink ref="N43" r:id="rId54" xr:uid="{72AABD45-379B-47AC-B361-3CF21127B9D6}"/>
    <hyperlink ref="N51" r:id="rId55" xr:uid="{6FC024BC-FC3D-42F5-9BAC-BB0EA199D8C6}"/>
    <hyperlink ref="N46" r:id="rId56" xr:uid="{60114DC6-40F4-4AFE-8176-16F8814D7EC7}"/>
    <hyperlink ref="N61" r:id="rId57" xr:uid="{20A8778D-3951-4696-BCAD-4B6197AEA71A}"/>
    <hyperlink ref="N69" r:id="rId58" xr:uid="{2960A13A-3E84-4AEC-9531-46DAED861B5C}"/>
    <hyperlink ref="N70" r:id="rId59" xr:uid="{32044EB6-A3A8-410E-AA3E-0C9E622D225F}"/>
    <hyperlink ref="N65" r:id="rId60" xr:uid="{621AEFB1-D3FC-4A5B-B3F5-83BB4C11D0DD}"/>
    <hyperlink ref="N66" r:id="rId61" xr:uid="{B12FA6C1-5864-4A99-AC25-5D9F0815ABB2}"/>
    <hyperlink ref="N67" r:id="rId62" xr:uid="{BF8F69AA-FC69-4E4D-9F57-ADA1852D6DA1}"/>
    <hyperlink ref="N64" r:id="rId63" xr:uid="{1501416F-E182-4B3A-A0C5-A47423F93270}"/>
    <hyperlink ref="N71" r:id="rId64" xr:uid="{FEBEE29A-8389-4D6C-8E53-85A072617E1F}"/>
    <hyperlink ref="N63" r:id="rId65" xr:uid="{F99449E2-C337-454C-A8E1-B43A86D4195D}"/>
    <hyperlink ref="N68" r:id="rId66" xr:uid="{99BAB222-4A8E-4CD7-BE7F-4B286BF186CC}"/>
    <hyperlink ref="N62" r:id="rId67" xr:uid="{73D49213-F3F0-416B-87DF-711076DAF015}"/>
  </hyperlinks>
  <pageMargins left="0.7" right="0.7" top="0.75" bottom="0.75" header="0.3" footer="0.3"/>
  <tableParts count="1">
    <tablePart r:id="rId6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0F99-AEE6-43A0-ABDA-F275EDA23C6B}">
  <dimension ref="B1:K32"/>
  <sheetViews>
    <sheetView workbookViewId="0">
      <selection activeCell="C36" sqref="C36"/>
    </sheetView>
  </sheetViews>
  <sheetFormatPr defaultRowHeight="15" x14ac:dyDescent="0.25"/>
  <cols>
    <col min="1" max="1" width="9.140625" style="47"/>
    <col min="2" max="2" width="27.7109375" style="47" customWidth="1"/>
    <col min="3" max="3" width="34.28515625" style="47" customWidth="1"/>
    <col min="4" max="4" width="19.5703125" style="47" customWidth="1"/>
    <col min="5" max="5" width="6.140625" style="47" customWidth="1"/>
    <col min="6" max="9" width="10.85546875" style="47" customWidth="1"/>
    <col min="10" max="10" width="19.5703125" style="47" customWidth="1"/>
    <col min="11" max="11" width="10.5703125" style="47" customWidth="1"/>
    <col min="12" max="16384" width="9.140625" style="47"/>
  </cols>
  <sheetData>
    <row r="1" spans="2:11" ht="15.75" thickBot="1" x14ac:dyDescent="0.3"/>
    <row r="2" spans="2:11" ht="21.75" thickBot="1" x14ac:dyDescent="0.3">
      <c r="B2" s="340" t="s">
        <v>183</v>
      </c>
      <c r="C2" s="341"/>
      <c r="D2" s="341"/>
      <c r="E2" s="341"/>
      <c r="F2" s="341"/>
      <c r="G2" s="341"/>
      <c r="H2" s="341"/>
      <c r="I2" s="341"/>
      <c r="J2" s="341"/>
      <c r="K2" s="342"/>
    </row>
    <row r="3" spans="2:11" x14ac:dyDescent="0.25">
      <c r="B3" s="343" t="s">
        <v>1</v>
      </c>
      <c r="C3" s="345" t="s">
        <v>2</v>
      </c>
      <c r="D3" s="347" t="s">
        <v>3</v>
      </c>
      <c r="E3" s="347" t="s">
        <v>4</v>
      </c>
      <c r="F3" s="349" t="s">
        <v>5</v>
      </c>
      <c r="G3" s="350"/>
      <c r="H3" s="349" t="s">
        <v>6</v>
      </c>
      <c r="I3" s="350"/>
      <c r="J3" s="345" t="s">
        <v>7</v>
      </c>
      <c r="K3" s="351" t="s">
        <v>8</v>
      </c>
    </row>
    <row r="4" spans="2:11" x14ac:dyDescent="0.25">
      <c r="B4" s="344"/>
      <c r="C4" s="346"/>
      <c r="D4" s="348"/>
      <c r="E4" s="348"/>
      <c r="F4" s="1" t="s">
        <v>9</v>
      </c>
      <c r="G4" s="1" t="s">
        <v>10</v>
      </c>
      <c r="H4" s="1" t="s">
        <v>9</v>
      </c>
      <c r="I4" s="1" t="s">
        <v>10</v>
      </c>
      <c r="J4" s="346"/>
      <c r="K4" s="352"/>
    </row>
    <row r="5" spans="2:11" ht="15" customHeight="1" x14ac:dyDescent="0.25">
      <c r="B5" s="83" t="s">
        <v>116</v>
      </c>
      <c r="C5" s="84" t="s">
        <v>12</v>
      </c>
      <c r="D5" s="84" t="s">
        <v>13</v>
      </c>
      <c r="E5" s="84">
        <v>11</v>
      </c>
      <c r="F5" s="85">
        <v>10.95</v>
      </c>
      <c r="G5" s="85">
        <f t="shared" ref="G5" si="0">F5*1.23</f>
        <v>13.468499999999999</v>
      </c>
      <c r="H5" s="86">
        <f>E5*F5</f>
        <v>120.44999999999999</v>
      </c>
      <c r="I5" s="86">
        <f>$H5*1.23</f>
        <v>148.15349999999998</v>
      </c>
      <c r="J5" s="84" t="s">
        <v>14</v>
      </c>
      <c r="K5" s="87" t="s">
        <v>15</v>
      </c>
    </row>
    <row r="6" spans="2:11" x14ac:dyDescent="0.25">
      <c r="B6" s="83" t="s">
        <v>117</v>
      </c>
      <c r="C6" s="84" t="s">
        <v>118</v>
      </c>
      <c r="D6" s="84" t="s">
        <v>119</v>
      </c>
      <c r="E6" s="84">
        <v>11</v>
      </c>
      <c r="F6" s="85">
        <v>5.67</v>
      </c>
      <c r="G6" s="85">
        <f>F6*1.23</f>
        <v>6.9741</v>
      </c>
      <c r="H6" s="86">
        <f t="shared" ref="H6:H30" si="1">E6*F6</f>
        <v>62.37</v>
      </c>
      <c r="I6" s="86">
        <f t="shared" ref="I6:I30" si="2">$H6*1.23</f>
        <v>76.715099999999993</v>
      </c>
      <c r="J6" s="84" t="s">
        <v>14</v>
      </c>
      <c r="K6" s="87" t="s">
        <v>15</v>
      </c>
    </row>
    <row r="7" spans="2:11" x14ac:dyDescent="0.25">
      <c r="B7" s="83" t="s">
        <v>120</v>
      </c>
      <c r="C7" s="84" t="s">
        <v>121</v>
      </c>
      <c r="D7" s="84" t="s">
        <v>122</v>
      </c>
      <c r="E7" s="84">
        <v>3</v>
      </c>
      <c r="F7" s="85">
        <v>5.5638500000000004</v>
      </c>
      <c r="G7" s="85">
        <f>F7*1.23</f>
        <v>6.8435355000000007</v>
      </c>
      <c r="H7" s="86">
        <f t="shared" si="1"/>
        <v>16.691549999999999</v>
      </c>
      <c r="I7" s="86">
        <f t="shared" si="2"/>
        <v>20.530606499999998</v>
      </c>
      <c r="J7" s="84" t="s">
        <v>14</v>
      </c>
      <c r="K7" s="87" t="s">
        <v>15</v>
      </c>
    </row>
    <row r="8" spans="2:11" x14ac:dyDescent="0.25">
      <c r="B8" s="83" t="s">
        <v>123</v>
      </c>
      <c r="C8" s="84" t="s">
        <v>124</v>
      </c>
      <c r="D8" s="84" t="s">
        <v>125</v>
      </c>
      <c r="E8" s="84">
        <v>11</v>
      </c>
      <c r="F8" s="85">
        <v>1.0218</v>
      </c>
      <c r="G8" s="85">
        <f>F8*1.23</f>
        <v>1.2568140000000001</v>
      </c>
      <c r="H8" s="86">
        <f t="shared" si="1"/>
        <v>11.239800000000001</v>
      </c>
      <c r="I8" s="86">
        <f t="shared" si="2"/>
        <v>13.824954</v>
      </c>
      <c r="J8" s="84" t="s">
        <v>14</v>
      </c>
      <c r="K8" s="87" t="s">
        <v>15</v>
      </c>
    </row>
    <row r="9" spans="2:11" x14ac:dyDescent="0.25">
      <c r="B9" s="83" t="s">
        <v>126</v>
      </c>
      <c r="C9" s="84" t="s">
        <v>127</v>
      </c>
      <c r="D9" s="84" t="s">
        <v>128</v>
      </c>
      <c r="E9" s="84">
        <v>11</v>
      </c>
      <c r="F9" s="85">
        <v>0.77100000000000002</v>
      </c>
      <c r="G9" s="85">
        <f>F9*1.23</f>
        <v>0.94833000000000001</v>
      </c>
      <c r="H9" s="86">
        <f t="shared" si="1"/>
        <v>8.4809999999999999</v>
      </c>
      <c r="I9" s="86">
        <f t="shared" si="2"/>
        <v>10.43163</v>
      </c>
      <c r="J9" s="84" t="s">
        <v>14</v>
      </c>
      <c r="K9" s="87" t="s">
        <v>15</v>
      </c>
    </row>
    <row r="10" spans="2:11" x14ac:dyDescent="0.25">
      <c r="B10" s="83" t="s">
        <v>67</v>
      </c>
      <c r="C10" s="84" t="s">
        <v>129</v>
      </c>
      <c r="D10" s="84" t="s">
        <v>130</v>
      </c>
      <c r="E10" s="84">
        <v>10</v>
      </c>
      <c r="F10" s="85">
        <v>0.37052000000000002</v>
      </c>
      <c r="G10" s="85">
        <f t="shared" ref="G10:G12" si="3">F10*1.23</f>
        <v>0.45573960000000002</v>
      </c>
      <c r="H10" s="86">
        <f t="shared" si="1"/>
        <v>3.7052</v>
      </c>
      <c r="I10" s="86">
        <f t="shared" si="2"/>
        <v>4.5573959999999998</v>
      </c>
      <c r="J10" s="84" t="s">
        <v>14</v>
      </c>
      <c r="K10" s="88" t="s">
        <v>15</v>
      </c>
    </row>
    <row r="11" spans="2:11" x14ac:dyDescent="0.25">
      <c r="B11" s="83" t="s">
        <v>131</v>
      </c>
      <c r="C11" s="84" t="s">
        <v>132</v>
      </c>
      <c r="D11" s="84" t="s">
        <v>133</v>
      </c>
      <c r="E11" s="84">
        <v>100</v>
      </c>
      <c r="F11" s="85">
        <v>0.12322</v>
      </c>
      <c r="G11" s="85">
        <f t="shared" si="3"/>
        <v>0.15156059999999999</v>
      </c>
      <c r="H11" s="86">
        <f t="shared" si="1"/>
        <v>12.321999999999999</v>
      </c>
      <c r="I11" s="86">
        <f t="shared" si="2"/>
        <v>15.156059999999998</v>
      </c>
      <c r="J11" s="84" t="s">
        <v>14</v>
      </c>
      <c r="K11" s="87" t="s">
        <v>15</v>
      </c>
    </row>
    <row r="12" spans="2:11" x14ac:dyDescent="0.25">
      <c r="B12" s="83" t="s">
        <v>134</v>
      </c>
      <c r="C12" s="84" t="s">
        <v>135</v>
      </c>
      <c r="D12" s="84" t="s">
        <v>136</v>
      </c>
      <c r="E12" s="84">
        <v>100</v>
      </c>
      <c r="F12" s="85">
        <v>0.12322</v>
      </c>
      <c r="G12" s="85">
        <f t="shared" si="3"/>
        <v>0.15156059999999999</v>
      </c>
      <c r="H12" s="86">
        <f t="shared" si="1"/>
        <v>12.321999999999999</v>
      </c>
      <c r="I12" s="86">
        <f t="shared" si="2"/>
        <v>15.156059999999998</v>
      </c>
      <c r="J12" s="84" t="s">
        <v>14</v>
      </c>
      <c r="K12" s="87" t="s">
        <v>15</v>
      </c>
    </row>
    <row r="13" spans="2:11" x14ac:dyDescent="0.25">
      <c r="B13" s="89" t="s">
        <v>85</v>
      </c>
      <c r="C13" s="90" t="s">
        <v>137</v>
      </c>
      <c r="D13" s="90" t="s">
        <v>138</v>
      </c>
      <c r="E13" s="90">
        <v>100</v>
      </c>
      <c r="F13" s="91">
        <v>3.6060000000000002E-2</v>
      </c>
      <c r="G13" s="91">
        <f>F13*1.23</f>
        <v>4.4353799999999999E-2</v>
      </c>
      <c r="H13" s="92">
        <f t="shared" si="1"/>
        <v>3.6060000000000003</v>
      </c>
      <c r="I13" s="92">
        <f t="shared" si="2"/>
        <v>4.4353800000000003</v>
      </c>
      <c r="J13" s="90" t="s">
        <v>14</v>
      </c>
      <c r="K13" s="93" t="s">
        <v>15</v>
      </c>
    </row>
    <row r="14" spans="2:11" x14ac:dyDescent="0.25">
      <c r="B14" s="89" t="s">
        <v>139</v>
      </c>
      <c r="C14" s="90" t="s">
        <v>140</v>
      </c>
      <c r="D14" s="90" t="s">
        <v>141</v>
      </c>
      <c r="E14" s="90">
        <v>100</v>
      </c>
      <c r="F14" s="91">
        <v>3.6060000000000002E-2</v>
      </c>
      <c r="G14" s="91">
        <f t="shared" ref="G14:G30" si="4">F14*1.23</f>
        <v>4.4353799999999999E-2</v>
      </c>
      <c r="H14" s="92">
        <f t="shared" si="1"/>
        <v>3.6060000000000003</v>
      </c>
      <c r="I14" s="92">
        <f t="shared" si="2"/>
        <v>4.4353800000000003</v>
      </c>
      <c r="J14" s="90" t="s">
        <v>14</v>
      </c>
      <c r="K14" s="93" t="s">
        <v>15</v>
      </c>
    </row>
    <row r="15" spans="2:11" x14ac:dyDescent="0.25">
      <c r="B15" s="89" t="s">
        <v>142</v>
      </c>
      <c r="C15" s="90" t="s">
        <v>143</v>
      </c>
      <c r="D15" s="90" t="s">
        <v>144</v>
      </c>
      <c r="E15" s="90">
        <v>100</v>
      </c>
      <c r="F15" s="91">
        <v>4.2590000000000003E-2</v>
      </c>
      <c r="G15" s="91">
        <f t="shared" si="4"/>
        <v>5.23857E-2</v>
      </c>
      <c r="H15" s="92">
        <f t="shared" si="1"/>
        <v>4.2590000000000003</v>
      </c>
      <c r="I15" s="92">
        <f t="shared" si="2"/>
        <v>5.2385700000000002</v>
      </c>
      <c r="J15" s="90" t="s">
        <v>14</v>
      </c>
      <c r="K15" s="93" t="s">
        <v>145</v>
      </c>
    </row>
    <row r="16" spans="2:11" x14ac:dyDescent="0.25">
      <c r="B16" s="89" t="s">
        <v>146</v>
      </c>
      <c r="C16" s="90" t="s">
        <v>20</v>
      </c>
      <c r="D16" s="90" t="s">
        <v>39</v>
      </c>
      <c r="E16" s="90">
        <v>100</v>
      </c>
      <c r="F16" s="91">
        <v>3.5159999999999997E-2</v>
      </c>
      <c r="G16" s="91">
        <f t="shared" si="4"/>
        <v>4.3246799999999995E-2</v>
      </c>
      <c r="H16" s="92">
        <f t="shared" si="1"/>
        <v>3.5159999999999996</v>
      </c>
      <c r="I16" s="92">
        <f t="shared" si="2"/>
        <v>4.324679999999999</v>
      </c>
      <c r="J16" s="90" t="s">
        <v>14</v>
      </c>
      <c r="K16" s="94" t="s">
        <v>15</v>
      </c>
    </row>
    <row r="17" spans="2:11" x14ac:dyDescent="0.25">
      <c r="B17" s="89" t="s">
        <v>147</v>
      </c>
      <c r="C17" s="90" t="s">
        <v>74</v>
      </c>
      <c r="D17" s="90" t="s">
        <v>75</v>
      </c>
      <c r="E17" s="90">
        <v>100</v>
      </c>
      <c r="F17" s="91">
        <v>0.10004</v>
      </c>
      <c r="G17" s="91">
        <f t="shared" si="4"/>
        <v>0.1230492</v>
      </c>
      <c r="H17" s="92">
        <f t="shared" si="1"/>
        <v>10.004</v>
      </c>
      <c r="I17" s="92">
        <f t="shared" si="2"/>
        <v>12.304919999999999</v>
      </c>
      <c r="J17" s="90" t="s">
        <v>14</v>
      </c>
      <c r="K17" s="93" t="s">
        <v>15</v>
      </c>
    </row>
    <row r="18" spans="2:11" x14ac:dyDescent="0.25">
      <c r="B18" s="95" t="s">
        <v>148</v>
      </c>
      <c r="C18" s="96" t="s">
        <v>149</v>
      </c>
      <c r="D18" s="96" t="s">
        <v>150</v>
      </c>
      <c r="E18" s="96">
        <v>11</v>
      </c>
      <c r="F18" s="97">
        <v>0.60673999999999995</v>
      </c>
      <c r="G18" s="97">
        <f t="shared" si="4"/>
        <v>0.7462901999999999</v>
      </c>
      <c r="H18" s="92">
        <f t="shared" si="1"/>
        <v>6.6741399999999995</v>
      </c>
      <c r="I18" s="92">
        <f t="shared" si="2"/>
        <v>8.2091921999999986</v>
      </c>
      <c r="J18" s="96" t="s">
        <v>14</v>
      </c>
      <c r="K18" s="98" t="s">
        <v>15</v>
      </c>
    </row>
    <row r="19" spans="2:11" x14ac:dyDescent="0.25">
      <c r="B19" s="95" t="s">
        <v>151</v>
      </c>
      <c r="C19" s="96" t="s">
        <v>152</v>
      </c>
      <c r="D19" s="96" t="s">
        <v>153</v>
      </c>
      <c r="E19" s="96">
        <v>11</v>
      </c>
      <c r="F19" s="97">
        <v>1.1160000000000001</v>
      </c>
      <c r="G19" s="97">
        <f t="shared" si="4"/>
        <v>1.3726800000000001</v>
      </c>
      <c r="H19" s="92">
        <f t="shared" si="1"/>
        <v>12.276000000000002</v>
      </c>
      <c r="I19" s="92">
        <f t="shared" si="2"/>
        <v>15.099480000000002</v>
      </c>
      <c r="J19" s="96" t="s">
        <v>14</v>
      </c>
      <c r="K19" s="98" t="s">
        <v>15</v>
      </c>
    </row>
    <row r="20" spans="2:11" x14ac:dyDescent="0.25">
      <c r="B20" s="95" t="s">
        <v>154</v>
      </c>
      <c r="C20" s="96" t="s">
        <v>155</v>
      </c>
      <c r="D20" s="96" t="s">
        <v>156</v>
      </c>
      <c r="E20" s="96">
        <v>33</v>
      </c>
      <c r="F20" s="97">
        <v>0.52810000000000001</v>
      </c>
      <c r="G20" s="97">
        <f t="shared" si="4"/>
        <v>0.649563</v>
      </c>
      <c r="H20" s="92">
        <f t="shared" si="1"/>
        <v>17.427299999999999</v>
      </c>
      <c r="I20" s="92">
        <f t="shared" si="2"/>
        <v>21.435578999999997</v>
      </c>
      <c r="J20" s="96" t="s">
        <v>14</v>
      </c>
      <c r="K20" s="98" t="s">
        <v>15</v>
      </c>
    </row>
    <row r="21" spans="2:11" x14ac:dyDescent="0.25">
      <c r="B21" s="95" t="s">
        <v>157</v>
      </c>
      <c r="C21" s="96" t="s">
        <v>158</v>
      </c>
      <c r="D21" s="96" t="s">
        <v>159</v>
      </c>
      <c r="E21" s="96">
        <v>15</v>
      </c>
      <c r="F21" s="97">
        <v>0.65456999999999999</v>
      </c>
      <c r="G21" s="97">
        <f t="shared" si="4"/>
        <v>0.80512109999999992</v>
      </c>
      <c r="H21" s="92">
        <f t="shared" si="1"/>
        <v>9.8185500000000001</v>
      </c>
      <c r="I21" s="92">
        <f t="shared" si="2"/>
        <v>12.0768165</v>
      </c>
      <c r="J21" s="96" t="s">
        <v>14</v>
      </c>
      <c r="K21" s="94" t="s">
        <v>15</v>
      </c>
    </row>
    <row r="22" spans="2:11" x14ac:dyDescent="0.25">
      <c r="B22" s="95" t="s">
        <v>160</v>
      </c>
      <c r="C22" s="96" t="s">
        <v>161</v>
      </c>
      <c r="D22" s="96" t="s">
        <v>162</v>
      </c>
      <c r="E22" s="96">
        <v>11</v>
      </c>
      <c r="F22" s="97">
        <v>0.9819</v>
      </c>
      <c r="G22" s="97">
        <f t="shared" si="4"/>
        <v>1.2077370000000001</v>
      </c>
      <c r="H22" s="92">
        <f t="shared" si="1"/>
        <v>10.8009</v>
      </c>
      <c r="I22" s="92">
        <f t="shared" si="2"/>
        <v>13.285107</v>
      </c>
      <c r="J22" s="96" t="s">
        <v>14</v>
      </c>
      <c r="K22" s="94" t="s">
        <v>15</v>
      </c>
    </row>
    <row r="23" spans="2:11" x14ac:dyDescent="0.25">
      <c r="B23" s="99" t="s">
        <v>163</v>
      </c>
      <c r="C23" s="100" t="s">
        <v>164</v>
      </c>
      <c r="D23" s="101" t="s">
        <v>165</v>
      </c>
      <c r="E23" s="100">
        <v>15</v>
      </c>
      <c r="F23" s="102">
        <v>1.3371900000000001</v>
      </c>
      <c r="G23" s="102">
        <f t="shared" si="4"/>
        <v>1.6447437</v>
      </c>
      <c r="H23" s="103">
        <f t="shared" si="1"/>
        <v>20.057850000000002</v>
      </c>
      <c r="I23" s="103">
        <f t="shared" si="2"/>
        <v>24.671155500000001</v>
      </c>
      <c r="J23" s="100" t="s">
        <v>14</v>
      </c>
      <c r="K23" s="104" t="s">
        <v>15</v>
      </c>
    </row>
    <row r="24" spans="2:11" x14ac:dyDescent="0.25">
      <c r="B24" s="105" t="s">
        <v>166</v>
      </c>
      <c r="C24" s="106" t="s">
        <v>167</v>
      </c>
      <c r="D24" s="101" t="s">
        <v>168</v>
      </c>
      <c r="E24" s="106">
        <v>15</v>
      </c>
      <c r="F24" s="107">
        <v>0.76680000000000004</v>
      </c>
      <c r="G24" s="107">
        <f t="shared" si="4"/>
        <v>0.943164</v>
      </c>
      <c r="H24" s="103">
        <f t="shared" si="1"/>
        <v>11.502000000000001</v>
      </c>
      <c r="I24" s="103">
        <f t="shared" si="2"/>
        <v>14.147460000000001</v>
      </c>
      <c r="J24" s="106" t="s">
        <v>14</v>
      </c>
      <c r="K24" s="104" t="s">
        <v>15</v>
      </c>
    </row>
    <row r="25" spans="2:11" x14ac:dyDescent="0.25">
      <c r="B25" s="99" t="s">
        <v>169</v>
      </c>
      <c r="C25" s="100" t="s">
        <v>170</v>
      </c>
      <c r="D25" s="101" t="s">
        <v>171</v>
      </c>
      <c r="E25" s="100">
        <v>20</v>
      </c>
      <c r="F25" s="102">
        <v>0.32716000000000001</v>
      </c>
      <c r="G25" s="102">
        <f t="shared" si="4"/>
        <v>0.40240680000000001</v>
      </c>
      <c r="H25" s="103">
        <f t="shared" si="1"/>
        <v>6.5432000000000006</v>
      </c>
      <c r="I25" s="103">
        <f t="shared" si="2"/>
        <v>8.0481360000000013</v>
      </c>
      <c r="J25" s="100" t="s">
        <v>14</v>
      </c>
      <c r="K25" s="104" t="s">
        <v>15</v>
      </c>
    </row>
    <row r="26" spans="2:11" x14ac:dyDescent="0.25">
      <c r="B26" s="105" t="s">
        <v>172</v>
      </c>
      <c r="C26" s="106" t="s">
        <v>127</v>
      </c>
      <c r="D26" s="101" t="s">
        <v>173</v>
      </c>
      <c r="E26" s="106">
        <v>11</v>
      </c>
      <c r="F26" s="107">
        <v>3.7610000000000001</v>
      </c>
      <c r="G26" s="107">
        <f t="shared" si="4"/>
        <v>4.6260300000000001</v>
      </c>
      <c r="H26" s="103">
        <f t="shared" si="1"/>
        <v>41.371000000000002</v>
      </c>
      <c r="I26" s="103">
        <f t="shared" si="2"/>
        <v>50.886330000000001</v>
      </c>
      <c r="J26" s="106" t="s">
        <v>14</v>
      </c>
      <c r="K26" s="104" t="s">
        <v>15</v>
      </c>
    </row>
    <row r="27" spans="2:11" x14ac:dyDescent="0.25">
      <c r="B27" s="99" t="s">
        <v>174</v>
      </c>
      <c r="C27" s="100" t="s">
        <v>175</v>
      </c>
      <c r="D27" s="101" t="s">
        <v>176</v>
      </c>
      <c r="E27" s="100">
        <v>25</v>
      </c>
      <c r="F27" s="102">
        <v>0.1636</v>
      </c>
      <c r="G27" s="102">
        <f t="shared" si="4"/>
        <v>0.20122799999999999</v>
      </c>
      <c r="H27" s="103">
        <f t="shared" si="1"/>
        <v>4.09</v>
      </c>
      <c r="I27" s="103">
        <f t="shared" si="2"/>
        <v>5.0306999999999995</v>
      </c>
      <c r="J27" s="100" t="s">
        <v>14</v>
      </c>
      <c r="K27" s="104" t="s">
        <v>15</v>
      </c>
    </row>
    <row r="28" spans="2:11" x14ac:dyDescent="0.25">
      <c r="B28" s="105" t="s">
        <v>116</v>
      </c>
      <c r="C28" s="106" t="s">
        <v>177</v>
      </c>
      <c r="D28" s="101" t="s">
        <v>178</v>
      </c>
      <c r="E28" s="106">
        <v>11</v>
      </c>
      <c r="F28" s="107">
        <v>6.78</v>
      </c>
      <c r="G28" s="107">
        <f t="shared" si="4"/>
        <v>8.3393999999999995</v>
      </c>
      <c r="H28" s="103">
        <f t="shared" si="1"/>
        <v>74.58</v>
      </c>
      <c r="I28" s="103">
        <f t="shared" si="2"/>
        <v>91.733400000000003</v>
      </c>
      <c r="J28" s="106" t="s">
        <v>14</v>
      </c>
      <c r="K28" s="104" t="s">
        <v>15</v>
      </c>
    </row>
    <row r="29" spans="2:11" x14ac:dyDescent="0.25">
      <c r="B29" s="99" t="s">
        <v>117</v>
      </c>
      <c r="C29" s="100" t="s">
        <v>179</v>
      </c>
      <c r="D29" s="101" t="s">
        <v>180</v>
      </c>
      <c r="E29" s="100">
        <v>11</v>
      </c>
      <c r="F29" s="102">
        <v>1.1639999999999999</v>
      </c>
      <c r="G29" s="102">
        <f t="shared" si="4"/>
        <v>1.4317199999999999</v>
      </c>
      <c r="H29" s="103">
        <f t="shared" si="1"/>
        <v>12.803999999999998</v>
      </c>
      <c r="I29" s="103">
        <f t="shared" si="2"/>
        <v>15.748919999999998</v>
      </c>
      <c r="J29" s="100" t="s">
        <v>14</v>
      </c>
      <c r="K29" s="104" t="s">
        <v>15</v>
      </c>
    </row>
    <row r="30" spans="2:11" ht="15.75" thickBot="1" x14ac:dyDescent="0.3">
      <c r="B30" s="108" t="s">
        <v>181</v>
      </c>
      <c r="C30" s="109" t="s">
        <v>38</v>
      </c>
      <c r="D30" s="110" t="s">
        <v>182</v>
      </c>
      <c r="E30" s="109">
        <v>11</v>
      </c>
      <c r="F30" s="111">
        <v>0.3871</v>
      </c>
      <c r="G30" s="111">
        <f t="shared" si="4"/>
        <v>0.47613299999999997</v>
      </c>
      <c r="H30" s="112">
        <f t="shared" si="1"/>
        <v>4.2580999999999998</v>
      </c>
      <c r="I30" s="112">
        <f t="shared" si="2"/>
        <v>5.237463</v>
      </c>
      <c r="J30" s="109" t="s">
        <v>14</v>
      </c>
      <c r="K30" s="113" t="s">
        <v>15</v>
      </c>
    </row>
    <row r="31" spans="2:11" ht="15.75" thickBot="1" x14ac:dyDescent="0.3"/>
    <row r="32" spans="2:11" ht="15.75" thickBot="1" x14ac:dyDescent="0.3">
      <c r="F32" s="338" t="s">
        <v>206</v>
      </c>
      <c r="G32" s="339"/>
      <c r="H32" s="334">
        <f>SUM(H5:H30)</f>
        <v>504.77559000000008</v>
      </c>
      <c r="I32" s="335">
        <f>SUM(I5:I30)</f>
        <v>620.87397570000007</v>
      </c>
    </row>
  </sheetData>
  <mergeCells count="10">
    <mergeCell ref="F32:G32"/>
    <mergeCell ref="B2:K2"/>
    <mergeCell ref="B3:B4"/>
    <mergeCell ref="C3:C4"/>
    <mergeCell ref="D3:D4"/>
    <mergeCell ref="E3:E4"/>
    <mergeCell ref="F3:G3"/>
    <mergeCell ref="H3:I3"/>
    <mergeCell ref="J3:J4"/>
    <mergeCell ref="K3:K4"/>
  </mergeCells>
  <hyperlinks>
    <hyperlink ref="K5" r:id="rId1" xr:uid="{9E88DB45-0E25-45DD-8CD3-74C6740165DC}"/>
    <hyperlink ref="K6" r:id="rId2" xr:uid="{3C8E77A0-6476-42B5-9DAE-56452C61C1E9}"/>
    <hyperlink ref="K7" r:id="rId3" xr:uid="{C0A8C0FE-6B98-4EFF-AA43-946CBD51A299}"/>
    <hyperlink ref="K8" r:id="rId4" xr:uid="{E268EC59-2F45-4151-B342-C1E7B3ACDEF6}"/>
    <hyperlink ref="K9" r:id="rId5" xr:uid="{4DD751AE-90D7-43A7-93D6-43685296FC13}"/>
    <hyperlink ref="K18" r:id="rId6" xr:uid="{54B3F46A-A553-4352-A5E5-9DE1CEEDD1CF}"/>
    <hyperlink ref="K19" r:id="rId7" xr:uid="{3B82ED78-B2C6-4C44-9790-3D7373944B01}"/>
    <hyperlink ref="K20" r:id="rId8" xr:uid="{DB5D7833-3FB2-491F-A19D-2B3D8E00A728}"/>
    <hyperlink ref="K17" r:id="rId9" xr:uid="{5F8F1E45-B4BC-457E-8C22-8B9F7D5A28EE}"/>
    <hyperlink ref="K13" r:id="rId10" xr:uid="{600B4BCE-45DF-441A-9EEE-17EC0D3C2A6E}"/>
    <hyperlink ref="K14" r:id="rId11" xr:uid="{CD956378-F131-4D83-8233-E437A789A565}"/>
    <hyperlink ref="K15" r:id="rId12" xr:uid="{C474A190-B88A-4350-90BA-32E95253D2B9}"/>
    <hyperlink ref="K16" r:id="rId13" xr:uid="{CC95FB55-2546-45F0-AFFE-CC7778060C57}"/>
    <hyperlink ref="K11" r:id="rId14" xr:uid="{147B0CE0-C0BC-4CF3-B232-79C912559741}"/>
    <hyperlink ref="K12" r:id="rId15" xr:uid="{EA09F23B-32BB-4D4E-8F89-79F3F63BB09A}"/>
    <hyperlink ref="K22" r:id="rId16" xr:uid="{97B45E9E-C94A-4B5C-88C4-374D2427E218}"/>
    <hyperlink ref="K21" r:id="rId17" xr:uid="{4D7044CD-47D6-4244-B822-DB49F58394FA}"/>
    <hyperlink ref="K23" r:id="rId18" xr:uid="{5650B5D4-F2D2-414D-91A0-ACD772FEAC8F}"/>
    <hyperlink ref="K24" r:id="rId19" xr:uid="{07570700-C5A4-4894-BAAD-4CDB6EE4BA2D}"/>
    <hyperlink ref="K25" r:id="rId20" xr:uid="{47A81FBB-4C1D-4236-8879-CFA5D17732B5}"/>
    <hyperlink ref="K26" r:id="rId21" xr:uid="{98ABFFAF-64E3-489A-8120-5196CD552FAC}"/>
    <hyperlink ref="K27" r:id="rId22" xr:uid="{309A47D1-85DF-4D17-8C86-974F325DA1F6}"/>
    <hyperlink ref="K28" r:id="rId23" xr:uid="{CBC389EE-6EF1-4314-A5B4-5CE00A22804A}"/>
    <hyperlink ref="K29" r:id="rId24" xr:uid="{C946DE52-0AD6-4526-BFEB-84C0FB550EC0}"/>
    <hyperlink ref="K30" r:id="rId25" xr:uid="{7F87CF15-FC09-4687-B1C0-2FB5DFEFD413}"/>
    <hyperlink ref="K10" r:id="rId26" xr:uid="{769767BF-A156-4330-ACCF-53C7F3A9AD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2F1A-F5F3-44AA-B591-9691F1E94231}">
  <dimension ref="B1:K18"/>
  <sheetViews>
    <sheetView workbookViewId="0">
      <selection activeCell="C16" sqref="C16"/>
    </sheetView>
  </sheetViews>
  <sheetFormatPr defaultRowHeight="15" x14ac:dyDescent="0.25"/>
  <cols>
    <col min="1" max="1" width="9.140625" style="47"/>
    <col min="2" max="2" width="15.85546875" style="47" customWidth="1"/>
    <col min="3" max="3" width="29.85546875" style="47" customWidth="1"/>
    <col min="4" max="4" width="18.5703125" style="47" customWidth="1"/>
    <col min="5" max="5" width="6.140625" style="47" customWidth="1"/>
    <col min="6" max="9" width="10.85546875" style="47" customWidth="1"/>
    <col min="10" max="10" width="15.85546875" style="47" customWidth="1"/>
    <col min="11" max="11" width="10.5703125" style="47" customWidth="1"/>
    <col min="12" max="16384" width="9.140625" style="47"/>
  </cols>
  <sheetData>
    <row r="1" spans="2:11" ht="15.75" thickBot="1" x14ac:dyDescent="0.3"/>
    <row r="2" spans="2:11" ht="21.75" thickBot="1" x14ac:dyDescent="0.4">
      <c r="B2" s="361" t="s">
        <v>0</v>
      </c>
      <c r="C2" s="362"/>
      <c r="D2" s="362"/>
      <c r="E2" s="362"/>
      <c r="F2" s="362"/>
      <c r="G2" s="362"/>
      <c r="H2" s="362"/>
      <c r="I2" s="362"/>
      <c r="J2" s="362"/>
      <c r="K2" s="363"/>
    </row>
    <row r="3" spans="2:11" x14ac:dyDescent="0.25">
      <c r="B3" s="343" t="s">
        <v>1</v>
      </c>
      <c r="C3" s="345" t="s">
        <v>2</v>
      </c>
      <c r="D3" s="347" t="s">
        <v>3</v>
      </c>
      <c r="E3" s="347" t="s">
        <v>4</v>
      </c>
      <c r="F3" s="345" t="s">
        <v>5</v>
      </c>
      <c r="G3" s="345"/>
      <c r="H3" s="345" t="s">
        <v>6</v>
      </c>
      <c r="I3" s="345"/>
      <c r="J3" s="345" t="s">
        <v>7</v>
      </c>
      <c r="K3" s="367" t="s">
        <v>8</v>
      </c>
    </row>
    <row r="4" spans="2:11" x14ac:dyDescent="0.25">
      <c r="B4" s="364"/>
      <c r="C4" s="365"/>
      <c r="D4" s="366"/>
      <c r="E4" s="366"/>
      <c r="F4" s="71" t="s">
        <v>9</v>
      </c>
      <c r="G4" s="71" t="s">
        <v>10</v>
      </c>
      <c r="H4" s="71" t="s">
        <v>9</v>
      </c>
      <c r="I4" s="71" t="s">
        <v>10</v>
      </c>
      <c r="J4" s="365"/>
      <c r="K4" s="368"/>
    </row>
    <row r="5" spans="2:11" x14ac:dyDescent="0.25">
      <c r="B5" s="40" t="s">
        <v>205</v>
      </c>
      <c r="C5" s="16" t="s">
        <v>184</v>
      </c>
      <c r="D5" s="16" t="s">
        <v>186</v>
      </c>
      <c r="E5" s="17">
        <v>110</v>
      </c>
      <c r="F5" s="19">
        <v>1.3</v>
      </c>
      <c r="G5" s="19">
        <f>F5*1.23</f>
        <v>1.599</v>
      </c>
      <c r="H5" s="20">
        <f t="shared" ref="H5" si="0">E5*F5</f>
        <v>143</v>
      </c>
      <c r="I5" s="20">
        <f>E5*G5</f>
        <v>175.89</v>
      </c>
      <c r="J5" s="16" t="s">
        <v>185</v>
      </c>
      <c r="K5" s="18" t="s">
        <v>15</v>
      </c>
    </row>
    <row r="6" spans="2:11" x14ac:dyDescent="0.25">
      <c r="B6" s="41" t="s">
        <v>205</v>
      </c>
      <c r="C6" s="10" t="s">
        <v>187</v>
      </c>
      <c r="D6" s="10" t="s">
        <v>189</v>
      </c>
      <c r="E6" s="2">
        <v>20</v>
      </c>
      <c r="F6" s="79">
        <v>12.99</v>
      </c>
      <c r="G6" s="80">
        <f>F6*1.23</f>
        <v>15.9777</v>
      </c>
      <c r="H6" s="81">
        <f t="shared" ref="H6" si="1">E6*F6</f>
        <v>259.8</v>
      </c>
      <c r="I6" s="81">
        <f>E6*G6</f>
        <v>319.55400000000003</v>
      </c>
      <c r="J6" s="10" t="s">
        <v>188</v>
      </c>
      <c r="K6" s="77" t="s">
        <v>15</v>
      </c>
    </row>
    <row r="7" spans="2:11" x14ac:dyDescent="0.25">
      <c r="B7" s="42" t="s">
        <v>205</v>
      </c>
      <c r="C7" s="21" t="s">
        <v>202</v>
      </c>
      <c r="D7" s="21" t="s">
        <v>195</v>
      </c>
      <c r="E7" s="27">
        <v>110</v>
      </c>
      <c r="F7" s="74">
        <v>4.59</v>
      </c>
      <c r="G7" s="30">
        <f t="shared" ref="G7" si="2">F7*1.23</f>
        <v>5.6456999999999997</v>
      </c>
      <c r="H7" s="31">
        <f t="shared" ref="H7" si="3">E7*F7</f>
        <v>504.9</v>
      </c>
      <c r="I7" s="31">
        <f t="shared" ref="I7" si="4">E7*G7</f>
        <v>621.02699999999993</v>
      </c>
      <c r="J7" s="22" t="s">
        <v>14</v>
      </c>
      <c r="K7" s="82" t="s">
        <v>15</v>
      </c>
    </row>
    <row r="8" spans="2:11" x14ac:dyDescent="0.25">
      <c r="B8" s="42" t="s">
        <v>205</v>
      </c>
      <c r="C8" s="32" t="s">
        <v>200</v>
      </c>
      <c r="D8" s="21" t="s">
        <v>194</v>
      </c>
      <c r="E8" s="27">
        <v>610</v>
      </c>
      <c r="F8" s="30">
        <v>0.75780000000000003</v>
      </c>
      <c r="G8" s="30">
        <f t="shared" ref="G8:G13" si="5">F8*1.23</f>
        <v>0.93209399999999998</v>
      </c>
      <c r="H8" s="31">
        <f t="shared" ref="H8:H13" si="6">E8*F8</f>
        <v>462.25800000000004</v>
      </c>
      <c r="I8" s="31">
        <f t="shared" ref="I8:I13" si="7">E8*G8</f>
        <v>568.57733999999994</v>
      </c>
      <c r="J8" s="22" t="s">
        <v>14</v>
      </c>
      <c r="K8" s="29" t="s">
        <v>15</v>
      </c>
    </row>
    <row r="9" spans="2:11" x14ac:dyDescent="0.25">
      <c r="B9" s="42" t="s">
        <v>11</v>
      </c>
      <c r="C9" s="21" t="s">
        <v>196</v>
      </c>
      <c r="D9" s="22" t="s">
        <v>190</v>
      </c>
      <c r="E9" s="23">
        <v>5</v>
      </c>
      <c r="F9" s="24">
        <v>10.37</v>
      </c>
      <c r="G9" s="30">
        <f t="shared" si="5"/>
        <v>12.755099999999999</v>
      </c>
      <c r="H9" s="31">
        <f t="shared" si="6"/>
        <v>51.849999999999994</v>
      </c>
      <c r="I9" s="31">
        <f t="shared" si="7"/>
        <v>63.775499999999994</v>
      </c>
      <c r="J9" s="22" t="s">
        <v>14</v>
      </c>
      <c r="K9" s="29" t="s">
        <v>15</v>
      </c>
    </row>
    <row r="10" spans="2:11" x14ac:dyDescent="0.25">
      <c r="B10" s="42" t="s">
        <v>11</v>
      </c>
      <c r="C10" s="21" t="s">
        <v>197</v>
      </c>
      <c r="D10" s="21" t="s">
        <v>191</v>
      </c>
      <c r="E10" s="27">
        <v>25</v>
      </c>
      <c r="F10" s="74">
        <v>0.13331999999999999</v>
      </c>
      <c r="G10" s="30">
        <f t="shared" si="5"/>
        <v>0.16398359999999998</v>
      </c>
      <c r="H10" s="31">
        <f t="shared" si="6"/>
        <v>3.3329999999999997</v>
      </c>
      <c r="I10" s="31">
        <f t="shared" si="7"/>
        <v>4.0995899999999992</v>
      </c>
      <c r="J10" s="22" t="s">
        <v>14</v>
      </c>
      <c r="K10" s="29" t="s">
        <v>15</v>
      </c>
    </row>
    <row r="11" spans="2:11" x14ac:dyDescent="0.25">
      <c r="B11" s="42" t="s">
        <v>11</v>
      </c>
      <c r="C11" s="21" t="s">
        <v>198</v>
      </c>
      <c r="D11" s="21" t="s">
        <v>192</v>
      </c>
      <c r="E11" s="27">
        <v>100</v>
      </c>
      <c r="F11" s="30">
        <v>3.4889999999999997E-2</v>
      </c>
      <c r="G11" s="30">
        <f t="shared" si="5"/>
        <v>4.2914699999999993E-2</v>
      </c>
      <c r="H11" s="31">
        <f t="shared" si="6"/>
        <v>3.4889999999999999</v>
      </c>
      <c r="I11" s="31">
        <f t="shared" si="7"/>
        <v>4.2914699999999995</v>
      </c>
      <c r="J11" s="22" t="s">
        <v>14</v>
      </c>
      <c r="K11" s="29" t="s">
        <v>15</v>
      </c>
    </row>
    <row r="12" spans="2:11" x14ac:dyDescent="0.25">
      <c r="B12" s="42" t="s">
        <v>11</v>
      </c>
      <c r="C12" s="21" t="s">
        <v>199</v>
      </c>
      <c r="D12" s="21" t="s">
        <v>193</v>
      </c>
      <c r="E12" s="27">
        <v>10</v>
      </c>
      <c r="F12" s="30">
        <v>0.53991999999999996</v>
      </c>
      <c r="G12" s="30">
        <f t="shared" si="5"/>
        <v>0.66410159999999996</v>
      </c>
      <c r="H12" s="31">
        <f t="shared" si="6"/>
        <v>5.3991999999999996</v>
      </c>
      <c r="I12" s="31">
        <f t="shared" si="7"/>
        <v>6.6410159999999996</v>
      </c>
      <c r="J12" s="22" t="s">
        <v>14</v>
      </c>
      <c r="K12" s="29" t="s">
        <v>15</v>
      </c>
    </row>
    <row r="13" spans="2:11" ht="15.75" thickBot="1" x14ac:dyDescent="0.3">
      <c r="B13" s="44" t="s">
        <v>11</v>
      </c>
      <c r="C13" s="35" t="s">
        <v>201</v>
      </c>
      <c r="D13" s="35" t="s">
        <v>162</v>
      </c>
      <c r="E13" s="72">
        <v>25</v>
      </c>
      <c r="F13" s="37">
        <v>0.92710000000000004</v>
      </c>
      <c r="G13" s="75">
        <f t="shared" si="5"/>
        <v>1.140333</v>
      </c>
      <c r="H13" s="76">
        <f t="shared" si="6"/>
        <v>23.177500000000002</v>
      </c>
      <c r="I13" s="76">
        <f t="shared" si="7"/>
        <v>28.508324999999999</v>
      </c>
      <c r="J13" s="73" t="s">
        <v>14</v>
      </c>
      <c r="K13" s="39" t="s">
        <v>15</v>
      </c>
    </row>
    <row r="14" spans="2:11" ht="15.75" thickBot="1" x14ac:dyDescent="0.3"/>
    <row r="15" spans="2:11" x14ac:dyDescent="0.25">
      <c r="F15" s="353" t="s">
        <v>203</v>
      </c>
      <c r="G15" s="354"/>
      <c r="H15" s="330">
        <f>SUM(H5)</f>
        <v>143</v>
      </c>
      <c r="I15" s="331">
        <f>SUM(I5)</f>
        <v>175.89</v>
      </c>
    </row>
    <row r="16" spans="2:11" x14ac:dyDescent="0.25">
      <c r="F16" s="355" t="s">
        <v>204</v>
      </c>
      <c r="G16" s="356"/>
      <c r="H16" s="45">
        <f>H6</f>
        <v>259.8</v>
      </c>
      <c r="I16" s="332">
        <f>I6</f>
        <v>319.55400000000003</v>
      </c>
    </row>
    <row r="17" spans="6:9" x14ac:dyDescent="0.25">
      <c r="F17" s="357" t="s">
        <v>52</v>
      </c>
      <c r="G17" s="358"/>
      <c r="H17" s="46">
        <f>SUM(H7:H13)</f>
        <v>1054.4067</v>
      </c>
      <c r="I17" s="333">
        <f>SUM(I7:I13)</f>
        <v>1296.9202409999998</v>
      </c>
    </row>
    <row r="18" spans="6:9" ht="15.75" thickBot="1" x14ac:dyDescent="0.3">
      <c r="F18" s="359" t="s">
        <v>49</v>
      </c>
      <c r="G18" s="360"/>
      <c r="H18" s="67">
        <f>SUM(H15:H17)</f>
        <v>1457.2067</v>
      </c>
      <c r="I18" s="329">
        <f>SUM(I15:I17)</f>
        <v>1792.3642409999998</v>
      </c>
    </row>
  </sheetData>
  <mergeCells count="13">
    <mergeCell ref="F15:G15"/>
    <mergeCell ref="F16:G16"/>
    <mergeCell ref="F17:G17"/>
    <mergeCell ref="F18:G18"/>
    <mergeCell ref="B2:K2"/>
    <mergeCell ref="B3:B4"/>
    <mergeCell ref="C3:C4"/>
    <mergeCell ref="D3:D4"/>
    <mergeCell ref="E3:E4"/>
    <mergeCell ref="F3:G3"/>
    <mergeCell ref="H3:I3"/>
    <mergeCell ref="J3:J4"/>
    <mergeCell ref="K3:K4"/>
  </mergeCells>
  <hyperlinks>
    <hyperlink ref="K5" r:id="rId1" xr:uid="{F63946BA-E0FA-4A07-B7C7-42665BC63F2E}"/>
    <hyperlink ref="K6" r:id="rId2" xr:uid="{39B4F307-E374-4E78-B3C6-D055958C09A6}"/>
    <hyperlink ref="K9" r:id="rId3" xr:uid="{2F4F6F90-167F-40E4-B7E1-63F20ADAC9F0}"/>
    <hyperlink ref="K10" r:id="rId4" xr:uid="{6E6D8108-0035-4FA5-ABFE-4DBCCFE52069}"/>
    <hyperlink ref="K11" r:id="rId5" xr:uid="{DB4AC2F6-4829-4CC7-BFD5-B594AE88F08D}"/>
    <hyperlink ref="K12" r:id="rId6" xr:uid="{E3498137-0E09-419E-8C4E-539B85E8AF77}"/>
    <hyperlink ref="K13" r:id="rId7" xr:uid="{D31A2172-C70C-44C8-BA95-33BC3AF41C76}"/>
    <hyperlink ref="K8" r:id="rId8" xr:uid="{DB765CA7-D3C2-4DC8-A58B-320828CE329D}"/>
    <hyperlink ref="K7" r:id="rId9" xr:uid="{716FB035-E456-49AA-9A99-0DECF3B50A9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7D2-BF27-4ED3-B103-FAE3AA18BD67}">
  <dimension ref="B1:K30"/>
  <sheetViews>
    <sheetView workbookViewId="0">
      <selection activeCell="L32" sqref="L32"/>
    </sheetView>
  </sheetViews>
  <sheetFormatPr defaultRowHeight="15" x14ac:dyDescent="0.25"/>
  <cols>
    <col min="1" max="1" width="9.140625" style="47"/>
    <col min="2" max="2" width="27.7109375" style="47" customWidth="1"/>
    <col min="3" max="3" width="33.5703125" style="47" customWidth="1"/>
    <col min="4" max="4" width="19.5703125" style="47" customWidth="1"/>
    <col min="5" max="5" width="6.140625" style="47" customWidth="1"/>
    <col min="6" max="9" width="10.85546875" style="47" customWidth="1"/>
    <col min="10" max="10" width="19.5703125" style="47" customWidth="1"/>
    <col min="11" max="11" width="10.5703125" style="47" customWidth="1"/>
    <col min="12" max="16384" width="9.140625" style="47"/>
  </cols>
  <sheetData>
    <row r="1" spans="2:11" ht="15.75" thickBot="1" x14ac:dyDescent="0.3"/>
    <row r="2" spans="2:11" ht="21.75" thickBot="1" x14ac:dyDescent="0.3">
      <c r="B2" s="340" t="s">
        <v>54</v>
      </c>
      <c r="C2" s="341"/>
      <c r="D2" s="341"/>
      <c r="E2" s="341"/>
      <c r="F2" s="341"/>
      <c r="G2" s="341"/>
      <c r="H2" s="341"/>
      <c r="I2" s="341"/>
      <c r="J2" s="341"/>
      <c r="K2" s="342"/>
    </row>
    <row r="3" spans="2:11" x14ac:dyDescent="0.25">
      <c r="B3" s="343" t="s">
        <v>1</v>
      </c>
      <c r="C3" s="345" t="s">
        <v>2</v>
      </c>
      <c r="D3" s="347" t="s">
        <v>3</v>
      </c>
      <c r="E3" s="347" t="s">
        <v>4</v>
      </c>
      <c r="F3" s="349" t="s">
        <v>5</v>
      </c>
      <c r="G3" s="350"/>
      <c r="H3" s="349" t="s">
        <v>6</v>
      </c>
      <c r="I3" s="350"/>
      <c r="J3" s="345" t="s">
        <v>7</v>
      </c>
      <c r="K3" s="351" t="s">
        <v>8</v>
      </c>
    </row>
    <row r="4" spans="2:11" x14ac:dyDescent="0.25">
      <c r="B4" s="344"/>
      <c r="C4" s="346"/>
      <c r="D4" s="348"/>
      <c r="E4" s="348"/>
      <c r="F4" s="1" t="s">
        <v>9</v>
      </c>
      <c r="G4" s="1" t="s">
        <v>10</v>
      </c>
      <c r="H4" s="1" t="s">
        <v>9</v>
      </c>
      <c r="I4" s="1" t="s">
        <v>10</v>
      </c>
      <c r="J4" s="346"/>
      <c r="K4" s="352"/>
    </row>
    <row r="5" spans="2:11" ht="15" customHeight="1" x14ac:dyDescent="0.25">
      <c r="B5" s="68" t="s">
        <v>55</v>
      </c>
      <c r="C5" s="16" t="s">
        <v>56</v>
      </c>
      <c r="D5" s="16" t="s">
        <v>57</v>
      </c>
      <c r="E5" s="16">
        <v>3</v>
      </c>
      <c r="F5" s="49">
        <v>614.16999999999996</v>
      </c>
      <c r="G5" s="49">
        <f t="shared" ref="G5:G6" si="0">F5*1.23</f>
        <v>755.42909999999995</v>
      </c>
      <c r="H5" s="50">
        <f>F5*E5</f>
        <v>1842.5099999999998</v>
      </c>
      <c r="I5" s="50">
        <f>G5*E5</f>
        <v>2266.2873</v>
      </c>
      <c r="J5" s="16" t="s">
        <v>58</v>
      </c>
      <c r="K5" s="18" t="s">
        <v>15</v>
      </c>
    </row>
    <row r="6" spans="2:11" ht="30" x14ac:dyDescent="0.25">
      <c r="B6" s="69" t="s">
        <v>55</v>
      </c>
      <c r="C6" s="16" t="s">
        <v>59</v>
      </c>
      <c r="D6" s="16" t="s">
        <v>60</v>
      </c>
      <c r="E6" s="16">
        <v>115</v>
      </c>
      <c r="F6" s="51">
        <v>5.7633999999999999</v>
      </c>
      <c r="G6" s="49">
        <f t="shared" si="0"/>
        <v>7.0889819999999997</v>
      </c>
      <c r="H6" s="50">
        <f>F6*E6</f>
        <v>662.79099999999994</v>
      </c>
      <c r="I6" s="50">
        <f>G6*E6</f>
        <v>815.23293000000001</v>
      </c>
      <c r="J6" s="16" t="s">
        <v>58</v>
      </c>
      <c r="K6" s="18" t="s">
        <v>15</v>
      </c>
    </row>
    <row r="7" spans="2:11" ht="30" x14ac:dyDescent="0.25">
      <c r="B7" s="70" t="s">
        <v>55</v>
      </c>
      <c r="C7" s="16" t="s">
        <v>61</v>
      </c>
      <c r="D7" s="16" t="s">
        <v>62</v>
      </c>
      <c r="E7" s="16">
        <v>230</v>
      </c>
      <c r="F7" s="49">
        <v>3.2972000000000001</v>
      </c>
      <c r="G7" s="49">
        <f>F7*1.23</f>
        <v>4.0555560000000002</v>
      </c>
      <c r="H7" s="50">
        <f>F7*E7</f>
        <v>758.35599999999999</v>
      </c>
      <c r="I7" s="50">
        <f>G7*E7</f>
        <v>932.77787999999998</v>
      </c>
      <c r="J7" s="16" t="s">
        <v>58</v>
      </c>
      <c r="K7" s="18" t="s">
        <v>15</v>
      </c>
    </row>
    <row r="8" spans="2:11" x14ac:dyDescent="0.25">
      <c r="B8" s="43" t="s">
        <v>63</v>
      </c>
      <c r="C8" s="9" t="s">
        <v>64</v>
      </c>
      <c r="D8" s="9" t="s">
        <v>65</v>
      </c>
      <c r="E8" s="9">
        <v>55</v>
      </c>
      <c r="F8" s="52">
        <v>17.100000000000001</v>
      </c>
      <c r="G8" s="52">
        <f>F8*1.23</f>
        <v>21.033000000000001</v>
      </c>
      <c r="H8" s="53">
        <f>F8*E8</f>
        <v>940.50000000000011</v>
      </c>
      <c r="I8" s="53">
        <f>G8*E8</f>
        <v>1156.8150000000001</v>
      </c>
      <c r="J8" s="9" t="s">
        <v>66</v>
      </c>
      <c r="K8" s="12" t="s">
        <v>15</v>
      </c>
    </row>
    <row r="9" spans="2:11" x14ac:dyDescent="0.25">
      <c r="B9" s="54" t="s">
        <v>67</v>
      </c>
      <c r="C9" s="55" t="s">
        <v>68</v>
      </c>
      <c r="D9" s="55" t="s">
        <v>69</v>
      </c>
      <c r="E9" s="55">
        <v>100</v>
      </c>
      <c r="F9" s="56">
        <v>0.16441</v>
      </c>
      <c r="G9" s="56">
        <f>F9*1.23</f>
        <v>0.2022243</v>
      </c>
      <c r="H9" s="57">
        <f t="shared" ref="H9:H15" si="1">F9*E9</f>
        <v>16.440999999999999</v>
      </c>
      <c r="I9" s="57">
        <f t="shared" ref="I9:I15" si="2">G9*E9</f>
        <v>20.222429999999999</v>
      </c>
      <c r="J9" s="55" t="s">
        <v>14</v>
      </c>
      <c r="K9" s="58" t="s">
        <v>15</v>
      </c>
    </row>
    <row r="10" spans="2:11" x14ac:dyDescent="0.25">
      <c r="B10" s="54" t="s">
        <v>70</v>
      </c>
      <c r="C10" s="55" t="s">
        <v>71</v>
      </c>
      <c r="D10" s="55" t="s">
        <v>72</v>
      </c>
      <c r="E10" s="55">
        <v>100</v>
      </c>
      <c r="F10" s="56">
        <v>0.16525000000000001</v>
      </c>
      <c r="G10" s="56">
        <f>F10*1.23</f>
        <v>0.20325750000000001</v>
      </c>
      <c r="H10" s="57">
        <f t="shared" si="1"/>
        <v>16.525000000000002</v>
      </c>
      <c r="I10" s="57">
        <f t="shared" si="2"/>
        <v>20.325749999999999</v>
      </c>
      <c r="J10" s="55" t="s">
        <v>14</v>
      </c>
      <c r="K10" s="58" t="s">
        <v>15</v>
      </c>
    </row>
    <row r="11" spans="2:11" x14ac:dyDescent="0.25">
      <c r="B11" s="54" t="s">
        <v>73</v>
      </c>
      <c r="C11" s="55" t="s">
        <v>74</v>
      </c>
      <c r="D11" s="55" t="s">
        <v>75</v>
      </c>
      <c r="E11" s="55">
        <v>500</v>
      </c>
      <c r="F11" s="56">
        <v>5.8180000000000003E-2</v>
      </c>
      <c r="G11" s="56">
        <f>F11*1.23</f>
        <v>7.1561399999999997E-2</v>
      </c>
      <c r="H11" s="57">
        <f t="shared" si="1"/>
        <v>29.09</v>
      </c>
      <c r="I11" s="57">
        <f t="shared" si="2"/>
        <v>35.780699999999996</v>
      </c>
      <c r="J11" s="55" t="s">
        <v>14</v>
      </c>
      <c r="K11" s="58" t="s">
        <v>15</v>
      </c>
    </row>
    <row r="12" spans="2:11" x14ac:dyDescent="0.25">
      <c r="B12" s="54" t="s">
        <v>76</v>
      </c>
      <c r="C12" s="55" t="s">
        <v>77</v>
      </c>
      <c r="D12" s="55" t="s">
        <v>78</v>
      </c>
      <c r="E12" s="55">
        <v>55</v>
      </c>
      <c r="F12" s="56">
        <f>G12/1.23</f>
        <v>0.55024390243902432</v>
      </c>
      <c r="G12" s="56">
        <v>0.67679999999999996</v>
      </c>
      <c r="H12" s="57">
        <f t="shared" si="1"/>
        <v>30.263414634146336</v>
      </c>
      <c r="I12" s="57">
        <f t="shared" si="2"/>
        <v>37.223999999999997</v>
      </c>
      <c r="J12" s="55" t="s">
        <v>14</v>
      </c>
      <c r="K12" s="58" t="s">
        <v>15</v>
      </c>
    </row>
    <row r="13" spans="2:11" x14ac:dyDescent="0.25">
      <c r="B13" s="54" t="s">
        <v>79</v>
      </c>
      <c r="C13" s="55" t="s">
        <v>80</v>
      </c>
      <c r="D13" s="55" t="s">
        <v>81</v>
      </c>
      <c r="E13" s="55">
        <v>200</v>
      </c>
      <c r="F13" s="56">
        <v>3.5409999999999997E-2</v>
      </c>
      <c r="G13" s="56">
        <f>F13*1.23</f>
        <v>4.3554299999999997E-2</v>
      </c>
      <c r="H13" s="57">
        <f t="shared" si="1"/>
        <v>7.081999999999999</v>
      </c>
      <c r="I13" s="57">
        <f t="shared" si="2"/>
        <v>8.7108600000000003</v>
      </c>
      <c r="J13" s="55" t="s">
        <v>14</v>
      </c>
      <c r="K13" s="58" t="s">
        <v>15</v>
      </c>
    </row>
    <row r="14" spans="2:11" x14ac:dyDescent="0.25">
      <c r="B14" s="54" t="s">
        <v>82</v>
      </c>
      <c r="C14" s="55" t="s">
        <v>83</v>
      </c>
      <c r="D14" s="55" t="s">
        <v>84</v>
      </c>
      <c r="E14" s="55">
        <v>100</v>
      </c>
      <c r="F14" s="56">
        <v>3.5409999999999997E-2</v>
      </c>
      <c r="G14" s="56">
        <f>F14*1.23</f>
        <v>4.3554299999999997E-2</v>
      </c>
      <c r="H14" s="57">
        <f t="shared" si="1"/>
        <v>3.5409999999999995</v>
      </c>
      <c r="I14" s="57">
        <f t="shared" si="2"/>
        <v>4.3554300000000001</v>
      </c>
      <c r="J14" s="55" t="s">
        <v>14</v>
      </c>
      <c r="K14" s="58" t="s">
        <v>15</v>
      </c>
    </row>
    <row r="15" spans="2:11" x14ac:dyDescent="0.25">
      <c r="B15" s="54" t="s">
        <v>85</v>
      </c>
      <c r="C15" s="55" t="s">
        <v>86</v>
      </c>
      <c r="D15" s="55" t="s">
        <v>87</v>
      </c>
      <c r="E15" s="55">
        <v>100</v>
      </c>
      <c r="F15" s="56">
        <v>3.5409999999999997E-2</v>
      </c>
      <c r="G15" s="56">
        <f>F15*1.23</f>
        <v>4.3554299999999997E-2</v>
      </c>
      <c r="H15" s="57">
        <f t="shared" si="1"/>
        <v>3.5409999999999995</v>
      </c>
      <c r="I15" s="57">
        <f t="shared" si="2"/>
        <v>4.3554300000000001</v>
      </c>
      <c r="J15" s="55" t="s">
        <v>14</v>
      </c>
      <c r="K15" s="58" t="s">
        <v>15</v>
      </c>
    </row>
    <row r="16" spans="2:11" x14ac:dyDescent="0.25">
      <c r="B16" s="54" t="s">
        <v>88</v>
      </c>
      <c r="C16" s="55" t="s">
        <v>89</v>
      </c>
      <c r="D16" s="55" t="s">
        <v>90</v>
      </c>
      <c r="E16" s="55">
        <v>55</v>
      </c>
      <c r="F16" s="56">
        <f>G16/1.23</f>
        <v>1.8065040650406503</v>
      </c>
      <c r="G16" s="56">
        <v>2.222</v>
      </c>
      <c r="H16" s="57">
        <f>F16*E16</f>
        <v>99.357723577235774</v>
      </c>
      <c r="I16" s="57">
        <f>G16*E16</f>
        <v>122.21</v>
      </c>
      <c r="J16" s="55" t="s">
        <v>14</v>
      </c>
      <c r="K16" s="58" t="s">
        <v>15</v>
      </c>
    </row>
    <row r="17" spans="2:11" x14ac:dyDescent="0.25">
      <c r="B17" s="54" t="s">
        <v>91</v>
      </c>
      <c r="C17" s="55" t="s">
        <v>92</v>
      </c>
      <c r="D17" s="55" t="s">
        <v>93</v>
      </c>
      <c r="E17" s="55">
        <v>60</v>
      </c>
      <c r="F17" s="56">
        <f>G17/1.23</f>
        <v>0.32113821138211385</v>
      </c>
      <c r="G17" s="56">
        <v>0.39500000000000002</v>
      </c>
      <c r="H17" s="57">
        <f t="shared" ref="H17:H25" si="3">F17*E17</f>
        <v>19.26829268292683</v>
      </c>
      <c r="I17" s="57">
        <f t="shared" ref="I17:I25" si="4">G17*E17</f>
        <v>23.700000000000003</v>
      </c>
      <c r="J17" s="55" t="s">
        <v>14</v>
      </c>
      <c r="K17" s="58" t="s">
        <v>15</v>
      </c>
    </row>
    <row r="18" spans="2:11" x14ac:dyDescent="0.25">
      <c r="B18" s="54" t="s">
        <v>94</v>
      </c>
      <c r="C18" s="55" t="s">
        <v>38</v>
      </c>
      <c r="D18" s="55" t="s">
        <v>95</v>
      </c>
      <c r="E18" s="55">
        <v>110</v>
      </c>
      <c r="F18" s="56">
        <v>0.28410000000000002</v>
      </c>
      <c r="G18" s="56">
        <f t="shared" ref="G18:G24" si="5">F18*1.23</f>
        <v>0.349443</v>
      </c>
      <c r="H18" s="57">
        <f t="shared" si="3"/>
        <v>31.251000000000001</v>
      </c>
      <c r="I18" s="57">
        <f t="shared" si="4"/>
        <v>38.43873</v>
      </c>
      <c r="J18" s="55" t="s">
        <v>14</v>
      </c>
      <c r="K18" s="58" t="s">
        <v>15</v>
      </c>
    </row>
    <row r="19" spans="2:11" x14ac:dyDescent="0.25">
      <c r="B19" s="54" t="s">
        <v>96</v>
      </c>
      <c r="C19" s="55" t="s">
        <v>97</v>
      </c>
      <c r="D19" s="55" t="s">
        <v>98</v>
      </c>
      <c r="E19" s="55">
        <v>220</v>
      </c>
      <c r="F19" s="56">
        <v>8.8499999999999995E-2</v>
      </c>
      <c r="G19" s="56">
        <f t="shared" si="5"/>
        <v>0.10885499999999999</v>
      </c>
      <c r="H19" s="57">
        <f t="shared" si="3"/>
        <v>19.47</v>
      </c>
      <c r="I19" s="57">
        <f t="shared" si="4"/>
        <v>23.9481</v>
      </c>
      <c r="J19" s="55" t="s">
        <v>14</v>
      </c>
      <c r="K19" s="58" t="s">
        <v>15</v>
      </c>
    </row>
    <row r="20" spans="2:11" x14ac:dyDescent="0.25">
      <c r="B20" s="54" t="s">
        <v>99</v>
      </c>
      <c r="C20" s="55" t="s">
        <v>37</v>
      </c>
      <c r="D20" s="55" t="s">
        <v>27</v>
      </c>
      <c r="E20" s="55">
        <v>110</v>
      </c>
      <c r="F20" s="56">
        <v>8.8669999999999999E-2</v>
      </c>
      <c r="G20" s="56">
        <f t="shared" si="5"/>
        <v>0.1090641</v>
      </c>
      <c r="H20" s="57">
        <f t="shared" si="3"/>
        <v>9.7537000000000003</v>
      </c>
      <c r="I20" s="57">
        <f t="shared" si="4"/>
        <v>11.997050999999999</v>
      </c>
      <c r="J20" s="55" t="s">
        <v>14</v>
      </c>
      <c r="K20" s="58" t="s">
        <v>15</v>
      </c>
    </row>
    <row r="21" spans="2:11" x14ac:dyDescent="0.25">
      <c r="B21" s="54" t="s">
        <v>100</v>
      </c>
      <c r="C21" s="55" t="s">
        <v>37</v>
      </c>
      <c r="D21" s="55" t="s">
        <v>28</v>
      </c>
      <c r="E21" s="55">
        <v>125</v>
      </c>
      <c r="F21" s="56">
        <v>9.1370000000000007E-2</v>
      </c>
      <c r="G21" s="56">
        <f t="shared" si="5"/>
        <v>0.1123851</v>
      </c>
      <c r="H21" s="57">
        <f t="shared" si="3"/>
        <v>11.421250000000001</v>
      </c>
      <c r="I21" s="57">
        <f t="shared" si="4"/>
        <v>14.048137500000001</v>
      </c>
      <c r="J21" s="55" t="s">
        <v>14</v>
      </c>
      <c r="K21" s="58" t="s">
        <v>15</v>
      </c>
    </row>
    <row r="22" spans="2:11" x14ac:dyDescent="0.25">
      <c r="B22" s="54" t="s">
        <v>101</v>
      </c>
      <c r="C22" s="55" t="s">
        <v>102</v>
      </c>
      <c r="D22" s="55" t="s">
        <v>103</v>
      </c>
      <c r="E22" s="55">
        <v>500</v>
      </c>
      <c r="F22" s="56">
        <v>2.3650000000000001E-2</v>
      </c>
      <c r="G22" s="56">
        <f t="shared" si="5"/>
        <v>2.9089500000000001E-2</v>
      </c>
      <c r="H22" s="57">
        <f t="shared" si="3"/>
        <v>11.825000000000001</v>
      </c>
      <c r="I22" s="57">
        <f t="shared" si="4"/>
        <v>14.544750000000001</v>
      </c>
      <c r="J22" s="55" t="s">
        <v>14</v>
      </c>
      <c r="K22" s="58" t="s">
        <v>15</v>
      </c>
    </row>
    <row r="23" spans="2:11" x14ac:dyDescent="0.25">
      <c r="B23" s="54" t="s">
        <v>104</v>
      </c>
      <c r="C23" s="55" t="s">
        <v>105</v>
      </c>
      <c r="D23" s="55" t="s">
        <v>106</v>
      </c>
      <c r="E23" s="55">
        <v>200</v>
      </c>
      <c r="F23" s="56">
        <v>3.5409999999999997E-2</v>
      </c>
      <c r="G23" s="56">
        <f t="shared" si="5"/>
        <v>4.3554299999999997E-2</v>
      </c>
      <c r="H23" s="57">
        <f t="shared" si="3"/>
        <v>7.081999999999999</v>
      </c>
      <c r="I23" s="57">
        <f t="shared" si="4"/>
        <v>8.7108600000000003</v>
      </c>
      <c r="J23" s="55" t="s">
        <v>14</v>
      </c>
      <c r="K23" s="58" t="s">
        <v>15</v>
      </c>
    </row>
    <row r="24" spans="2:11" x14ac:dyDescent="0.25">
      <c r="B24" s="54" t="s">
        <v>107</v>
      </c>
      <c r="C24" s="55" t="s">
        <v>108</v>
      </c>
      <c r="D24" s="55" t="s">
        <v>109</v>
      </c>
      <c r="E24" s="55">
        <v>200</v>
      </c>
      <c r="F24" s="56">
        <v>3.5479999999999998E-2</v>
      </c>
      <c r="G24" s="56">
        <f t="shared" si="5"/>
        <v>4.3640399999999996E-2</v>
      </c>
      <c r="H24" s="57">
        <f t="shared" si="3"/>
        <v>7.0959999999999992</v>
      </c>
      <c r="I24" s="57">
        <f t="shared" si="4"/>
        <v>8.7280799999999985</v>
      </c>
      <c r="J24" s="55" t="s">
        <v>14</v>
      </c>
      <c r="K24" s="58" t="s">
        <v>15</v>
      </c>
    </row>
    <row r="25" spans="2:11" ht="15.75" thickBot="1" x14ac:dyDescent="0.3">
      <c r="B25" s="59" t="s">
        <v>110</v>
      </c>
      <c r="C25" s="60" t="s">
        <v>111</v>
      </c>
      <c r="D25" s="60" t="s">
        <v>112</v>
      </c>
      <c r="E25" s="60">
        <v>110</v>
      </c>
      <c r="F25" s="61">
        <f>G25/1.23</f>
        <v>0.90162601626016259</v>
      </c>
      <c r="G25" s="61">
        <v>1.109</v>
      </c>
      <c r="H25" s="62">
        <f t="shared" si="3"/>
        <v>99.17886178861788</v>
      </c>
      <c r="I25" s="62">
        <f t="shared" si="4"/>
        <v>121.99</v>
      </c>
      <c r="J25" s="60" t="s">
        <v>14</v>
      </c>
      <c r="K25" s="63" t="s">
        <v>15</v>
      </c>
    </row>
    <row r="26" spans="2:11" ht="15.75" thickBot="1" x14ac:dyDescent="0.3"/>
    <row r="27" spans="2:11" x14ac:dyDescent="0.25">
      <c r="D27" s="369" t="s">
        <v>113</v>
      </c>
      <c r="E27" s="370"/>
      <c r="F27" s="370"/>
      <c r="G27" s="370"/>
      <c r="H27" s="64">
        <f>SUM(H5:H7)</f>
        <v>3263.6569999999992</v>
      </c>
      <c r="I27" s="326">
        <f>SUM(I5:I7)</f>
        <v>4014.2981100000002</v>
      </c>
    </row>
    <row r="28" spans="2:11" x14ac:dyDescent="0.25">
      <c r="D28" s="371" t="s">
        <v>114</v>
      </c>
      <c r="E28" s="372"/>
      <c r="F28" s="372"/>
      <c r="G28" s="372"/>
      <c r="H28" s="65">
        <f>H8</f>
        <v>940.50000000000011</v>
      </c>
      <c r="I28" s="327">
        <f>I8</f>
        <v>1156.8150000000001</v>
      </c>
    </row>
    <row r="29" spans="2:11" x14ac:dyDescent="0.25">
      <c r="D29" s="373" t="s">
        <v>115</v>
      </c>
      <c r="E29" s="374"/>
      <c r="F29" s="374"/>
      <c r="G29" s="374"/>
      <c r="H29" s="66">
        <f>SUM(H9:H25)</f>
        <v>422.18724268292681</v>
      </c>
      <c r="I29" s="328">
        <f>SUM(I9:I25)</f>
        <v>519.29030850000004</v>
      </c>
    </row>
    <row r="30" spans="2:11" ht="15.75" thickBot="1" x14ac:dyDescent="0.3">
      <c r="D30" s="375" t="s">
        <v>49</v>
      </c>
      <c r="E30" s="376"/>
      <c r="F30" s="376"/>
      <c r="G30" s="376"/>
      <c r="H30" s="67">
        <f>SUM(H27:H29)</f>
        <v>4626.3442426829261</v>
      </c>
      <c r="I30" s="329">
        <f>SUM(I27:I29)</f>
        <v>5690.4034185</v>
      </c>
    </row>
  </sheetData>
  <mergeCells count="13">
    <mergeCell ref="D27:G27"/>
    <mergeCell ref="D28:G28"/>
    <mergeCell ref="D29:G29"/>
    <mergeCell ref="D30:G30"/>
    <mergeCell ref="B2:K2"/>
    <mergeCell ref="B3:B4"/>
    <mergeCell ref="C3:C4"/>
    <mergeCell ref="D3:D4"/>
    <mergeCell ref="E3:E4"/>
    <mergeCell ref="F3:G3"/>
    <mergeCell ref="H3:I3"/>
    <mergeCell ref="J3:J4"/>
    <mergeCell ref="K3:K4"/>
  </mergeCells>
  <hyperlinks>
    <hyperlink ref="K5" r:id="rId1" xr:uid="{44011C67-96EF-48AF-ADE6-8AEFAFE91D8C}"/>
    <hyperlink ref="K7" r:id="rId2" xr:uid="{EE145F30-ADCE-4B3D-96A8-B3E96BFD1250}"/>
    <hyperlink ref="K6" r:id="rId3" xr:uid="{F69A9A9C-AD71-44BA-AF92-95FE2AE8C329}"/>
    <hyperlink ref="K8" r:id="rId4" xr:uid="{C6C68D90-19BB-4299-A415-D3AF33AA003F}"/>
    <hyperlink ref="K16" r:id="rId5" xr:uid="{AAFC3149-5A55-4B55-8FD4-E7CB17BFF9B3}"/>
    <hyperlink ref="K18" r:id="rId6" xr:uid="{EBA0ECF5-8725-4E65-AAB9-8F25E662D85D}"/>
    <hyperlink ref="K19" r:id="rId7" xr:uid="{C2A44073-D039-4B78-A5A2-82B7540E9752}"/>
    <hyperlink ref="K20" r:id="rId8" xr:uid="{D00F87AB-153F-452D-B836-0C6D64560C9A}"/>
    <hyperlink ref="K21" r:id="rId9" xr:uid="{E002B6E7-CAE2-457D-9783-2DD67CEB9879}"/>
    <hyperlink ref="K25" r:id="rId10" xr:uid="{F9A456B0-3602-4921-8D88-8B6082AD4DD8}"/>
    <hyperlink ref="K13" r:id="rId11" xr:uid="{7758607B-5E29-485F-915B-B8688084BF1E}"/>
    <hyperlink ref="K14" r:id="rId12" xr:uid="{B8C093E1-1F5E-4FA7-80A5-4386BBA34EB5}"/>
    <hyperlink ref="K15" r:id="rId13" xr:uid="{46369AE3-5D2C-499B-A76D-239FE47CE6FC}"/>
    <hyperlink ref="K23" r:id="rId14" xr:uid="{BC6CD382-5D56-4BD1-9F6C-D0C18DB69CD4}"/>
    <hyperlink ref="K24" r:id="rId15" xr:uid="{A0CA9307-8539-4B5C-B0A2-5A953D992D78}"/>
    <hyperlink ref="K22" r:id="rId16" xr:uid="{4E147A3B-A2C6-46D0-9B8F-CFEA7F8E706F}"/>
    <hyperlink ref="K11" r:id="rId17" xr:uid="{CFA3384C-B353-4388-8276-6DFF3EB7CAD6}"/>
    <hyperlink ref="K10" r:id="rId18" xr:uid="{1F9E90F5-FFD4-4A62-A3A6-D43C1A396CB8}"/>
    <hyperlink ref="K9" r:id="rId19" xr:uid="{0D2A29C2-9AD8-4363-878C-5A1F87A6E3D0}"/>
    <hyperlink ref="K17" r:id="rId20" xr:uid="{28ACDE99-7367-4F7D-A3F7-BC04283D4685}"/>
    <hyperlink ref="K12" r:id="rId21" xr:uid="{DD655E91-152E-442E-8B38-76C2DF0785E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7931-9FDB-4EE0-87E3-709C071E987B}">
  <dimension ref="B1:K28"/>
  <sheetViews>
    <sheetView zoomScaleNormal="100" workbookViewId="0">
      <selection activeCell="G35" sqref="G35"/>
    </sheetView>
  </sheetViews>
  <sheetFormatPr defaultRowHeight="15" x14ac:dyDescent="0.25"/>
  <cols>
    <col min="1" max="1" width="9.140625" style="47"/>
    <col min="2" max="2" width="15.85546875" style="47" customWidth="1"/>
    <col min="3" max="3" width="29.85546875" style="47" customWidth="1"/>
    <col min="4" max="4" width="18.5703125" style="47" customWidth="1"/>
    <col min="5" max="5" width="6.140625" style="47" customWidth="1"/>
    <col min="6" max="9" width="10.85546875" style="47" customWidth="1"/>
    <col min="10" max="10" width="15.85546875" style="47" customWidth="1"/>
    <col min="11" max="11" width="10.5703125" style="47" customWidth="1"/>
    <col min="12" max="16384" width="9.140625" style="47"/>
  </cols>
  <sheetData>
    <row r="1" spans="2:11" ht="15.75" thickBot="1" x14ac:dyDescent="0.3"/>
    <row r="2" spans="2:11" ht="21.75" thickBot="1" x14ac:dyDescent="0.4">
      <c r="B2" s="361" t="s">
        <v>0</v>
      </c>
      <c r="C2" s="362"/>
      <c r="D2" s="362"/>
      <c r="E2" s="362"/>
      <c r="F2" s="362"/>
      <c r="G2" s="362"/>
      <c r="H2" s="362"/>
      <c r="I2" s="362"/>
      <c r="J2" s="362"/>
      <c r="K2" s="363"/>
    </row>
    <row r="3" spans="2:11" x14ac:dyDescent="0.25">
      <c r="B3" s="343" t="s">
        <v>1</v>
      </c>
      <c r="C3" s="345" t="s">
        <v>2</v>
      </c>
      <c r="D3" s="347" t="s">
        <v>3</v>
      </c>
      <c r="E3" s="347" t="s">
        <v>4</v>
      </c>
      <c r="F3" s="345" t="s">
        <v>5</v>
      </c>
      <c r="G3" s="345"/>
      <c r="H3" s="345" t="s">
        <v>6</v>
      </c>
      <c r="I3" s="345"/>
      <c r="J3" s="345" t="s">
        <v>7</v>
      </c>
      <c r="K3" s="367" t="s">
        <v>8</v>
      </c>
    </row>
    <row r="4" spans="2:11" x14ac:dyDescent="0.25">
      <c r="B4" s="344"/>
      <c r="C4" s="346"/>
      <c r="D4" s="348"/>
      <c r="E4" s="348"/>
      <c r="F4" s="1" t="s">
        <v>9</v>
      </c>
      <c r="G4" s="1" t="s">
        <v>10</v>
      </c>
      <c r="H4" s="1" t="s">
        <v>9</v>
      </c>
      <c r="I4" s="1" t="s">
        <v>10</v>
      </c>
      <c r="J4" s="346"/>
      <c r="K4" s="377"/>
    </row>
    <row r="5" spans="2:11" x14ac:dyDescent="0.25">
      <c r="B5" s="40" t="s">
        <v>11</v>
      </c>
      <c r="C5" s="16" t="s">
        <v>16</v>
      </c>
      <c r="D5" s="16" t="s">
        <v>17</v>
      </c>
      <c r="E5" s="17">
        <v>2</v>
      </c>
      <c r="F5" s="19">
        <v>9.67</v>
      </c>
      <c r="G5" s="19">
        <f>F5*1.23</f>
        <v>11.8941</v>
      </c>
      <c r="H5" s="20">
        <f t="shared" ref="H5" si="0">E5*F5</f>
        <v>19.34</v>
      </c>
      <c r="I5" s="20">
        <f>E5*G5</f>
        <v>23.7882</v>
      </c>
      <c r="J5" s="16" t="s">
        <v>18</v>
      </c>
      <c r="K5" s="18" t="s">
        <v>15</v>
      </c>
    </row>
    <row r="6" spans="2:11" hidden="1" x14ac:dyDescent="0.25">
      <c r="B6" s="41" t="s">
        <v>11</v>
      </c>
      <c r="C6" s="10" t="s">
        <v>43</v>
      </c>
      <c r="D6" s="10" t="s">
        <v>24</v>
      </c>
      <c r="E6" s="2">
        <v>2</v>
      </c>
      <c r="F6" s="5">
        <v>8.23</v>
      </c>
      <c r="G6" s="3">
        <f>F6*1.23</f>
        <v>10.1229</v>
      </c>
      <c r="H6" s="4">
        <f>E6*F6</f>
        <v>16.46</v>
      </c>
      <c r="I6" s="4">
        <f>$H6*1.23</f>
        <v>20.245799999999999</v>
      </c>
      <c r="J6" s="10" t="s">
        <v>44</v>
      </c>
      <c r="K6" s="13" t="s">
        <v>15</v>
      </c>
    </row>
    <row r="7" spans="2:11" x14ac:dyDescent="0.25">
      <c r="B7" s="42" t="s">
        <v>11</v>
      </c>
      <c r="C7" s="21" t="s">
        <v>43</v>
      </c>
      <c r="D7" s="21" t="s">
        <v>53</v>
      </c>
      <c r="E7" s="27">
        <v>3</v>
      </c>
      <c r="F7" s="28">
        <v>4.5236000000000001</v>
      </c>
      <c r="G7" s="24">
        <f>F7*1.23</f>
        <v>5.5640280000000004</v>
      </c>
      <c r="H7" s="25">
        <f>E7*F7</f>
        <v>13.5708</v>
      </c>
      <c r="I7" s="25">
        <f>$H7*1.23</f>
        <v>16.692084000000001</v>
      </c>
      <c r="J7" s="21" t="s">
        <v>14</v>
      </c>
      <c r="K7" s="29" t="s">
        <v>15</v>
      </c>
    </row>
    <row r="8" spans="2:11" x14ac:dyDescent="0.25">
      <c r="B8" s="42" t="s">
        <v>11</v>
      </c>
      <c r="C8" s="21" t="s">
        <v>12</v>
      </c>
      <c r="D8" s="22" t="s">
        <v>13</v>
      </c>
      <c r="E8" s="23">
        <v>2</v>
      </c>
      <c r="F8" s="24">
        <v>11.48</v>
      </c>
      <c r="G8" s="24">
        <f t="shared" ref="G8" si="1">F8*1.23</f>
        <v>14.1204</v>
      </c>
      <c r="H8" s="25">
        <f t="shared" ref="H8" si="2">E8*F8</f>
        <v>22.96</v>
      </c>
      <c r="I8" s="25">
        <f>$H8*1.23</f>
        <v>28.2408</v>
      </c>
      <c r="J8" s="22" t="s">
        <v>14</v>
      </c>
      <c r="K8" s="26" t="s">
        <v>15</v>
      </c>
    </row>
    <row r="9" spans="2:11" x14ac:dyDescent="0.25">
      <c r="B9" s="42" t="s">
        <v>11</v>
      </c>
      <c r="C9" s="21" t="s">
        <v>42</v>
      </c>
      <c r="D9" s="21" t="s">
        <v>25</v>
      </c>
      <c r="E9" s="27">
        <v>4</v>
      </c>
      <c r="F9" s="28">
        <v>2.2128999999999999</v>
      </c>
      <c r="G9" s="24">
        <f t="shared" ref="G9:G19" si="3">F9*1.23</f>
        <v>2.7218669999999996</v>
      </c>
      <c r="H9" s="25">
        <f t="shared" ref="H9:H19" si="4">E9*F9</f>
        <v>8.8515999999999995</v>
      </c>
      <c r="I9" s="25">
        <f t="shared" ref="I9:I21" si="5">$H9*1.23</f>
        <v>10.887467999999998</v>
      </c>
      <c r="J9" s="21" t="s">
        <v>14</v>
      </c>
      <c r="K9" s="29" t="s">
        <v>15</v>
      </c>
    </row>
    <row r="10" spans="2:11" hidden="1" x14ac:dyDescent="0.25">
      <c r="B10" s="42" t="s">
        <v>11</v>
      </c>
      <c r="C10" s="21" t="s">
        <v>38</v>
      </c>
      <c r="D10" s="21" t="s">
        <v>26</v>
      </c>
      <c r="E10" s="27">
        <v>110</v>
      </c>
      <c r="F10" s="30">
        <v>0.28410000000000002</v>
      </c>
      <c r="G10" s="30">
        <f t="shared" si="3"/>
        <v>0.349443</v>
      </c>
      <c r="H10" s="31">
        <f t="shared" ref="H10:H12" si="6">F10*E10</f>
        <v>31.251000000000001</v>
      </c>
      <c r="I10" s="31">
        <f t="shared" ref="I10:I12" si="7">G10*E10</f>
        <v>38.43873</v>
      </c>
      <c r="J10" s="21" t="s">
        <v>14</v>
      </c>
      <c r="K10" s="29" t="s">
        <v>15</v>
      </c>
    </row>
    <row r="11" spans="2:11" hidden="1" x14ac:dyDescent="0.25">
      <c r="B11" s="42" t="s">
        <v>11</v>
      </c>
      <c r="C11" s="21" t="s">
        <v>37</v>
      </c>
      <c r="D11" s="21" t="s">
        <v>27</v>
      </c>
      <c r="E11" s="27">
        <v>110</v>
      </c>
      <c r="F11" s="30">
        <v>8.8669999999999999E-2</v>
      </c>
      <c r="G11" s="30">
        <f t="shared" si="3"/>
        <v>0.1090641</v>
      </c>
      <c r="H11" s="31">
        <f t="shared" si="6"/>
        <v>9.7537000000000003</v>
      </c>
      <c r="I11" s="31">
        <f t="shared" si="7"/>
        <v>11.997050999999999</v>
      </c>
      <c r="J11" s="21" t="s">
        <v>14</v>
      </c>
      <c r="K11" s="29" t="s">
        <v>15</v>
      </c>
    </row>
    <row r="12" spans="2:11" hidden="1" x14ac:dyDescent="0.25">
      <c r="B12" s="42" t="s">
        <v>11</v>
      </c>
      <c r="C12" s="32" t="s">
        <v>37</v>
      </c>
      <c r="D12" s="21" t="s">
        <v>28</v>
      </c>
      <c r="E12" s="27">
        <v>125</v>
      </c>
      <c r="F12" s="30">
        <v>9.1370000000000007E-2</v>
      </c>
      <c r="G12" s="30">
        <f t="shared" si="3"/>
        <v>0.1123851</v>
      </c>
      <c r="H12" s="31">
        <f t="shared" si="6"/>
        <v>11.421250000000001</v>
      </c>
      <c r="I12" s="31">
        <f t="shared" si="7"/>
        <v>14.048137500000001</v>
      </c>
      <c r="J12" s="21" t="s">
        <v>14</v>
      </c>
      <c r="K12" s="29" t="s">
        <v>15</v>
      </c>
    </row>
    <row r="13" spans="2:11" x14ac:dyDescent="0.25">
      <c r="B13" s="42" t="s">
        <v>11</v>
      </c>
      <c r="C13" s="21" t="s">
        <v>23</v>
      </c>
      <c r="D13" s="21" t="s">
        <v>36</v>
      </c>
      <c r="E13" s="27">
        <v>4</v>
      </c>
      <c r="F13" s="28">
        <v>5.2496999999999998</v>
      </c>
      <c r="G13" s="24">
        <f t="shared" si="3"/>
        <v>6.4571309999999995</v>
      </c>
      <c r="H13" s="25">
        <f t="shared" si="4"/>
        <v>20.998799999999999</v>
      </c>
      <c r="I13" s="25">
        <f t="shared" si="5"/>
        <v>25.828523999999998</v>
      </c>
      <c r="J13" s="21" t="s">
        <v>14</v>
      </c>
      <c r="K13" s="29" t="s">
        <v>15</v>
      </c>
    </row>
    <row r="14" spans="2:11" x14ac:dyDescent="0.25">
      <c r="B14" s="42" t="s">
        <v>11</v>
      </c>
      <c r="C14" s="21" t="s">
        <v>19</v>
      </c>
      <c r="D14" s="21" t="s">
        <v>40</v>
      </c>
      <c r="E14" s="27">
        <v>100</v>
      </c>
      <c r="F14" s="28">
        <v>4.095E-2</v>
      </c>
      <c r="G14" s="24">
        <f t="shared" si="3"/>
        <v>5.0368499999999997E-2</v>
      </c>
      <c r="H14" s="25">
        <f t="shared" si="4"/>
        <v>4.0949999999999998</v>
      </c>
      <c r="I14" s="25">
        <f t="shared" si="5"/>
        <v>5.0368499999999994</v>
      </c>
      <c r="J14" s="21" t="s">
        <v>14</v>
      </c>
      <c r="K14" s="29" t="s">
        <v>15</v>
      </c>
    </row>
    <row r="15" spans="2:11" hidden="1" x14ac:dyDescent="0.25">
      <c r="B15" s="42" t="s">
        <v>11</v>
      </c>
      <c r="C15" s="21" t="s">
        <v>20</v>
      </c>
      <c r="D15" s="33" t="s">
        <v>39</v>
      </c>
      <c r="E15" s="27">
        <v>100</v>
      </c>
      <c r="F15" s="28">
        <v>3.381E-2</v>
      </c>
      <c r="G15" s="24">
        <f t="shared" si="3"/>
        <v>4.15863E-2</v>
      </c>
      <c r="H15" s="25">
        <f t="shared" si="4"/>
        <v>3.3809999999999998</v>
      </c>
      <c r="I15" s="25">
        <f t="shared" si="5"/>
        <v>4.1586299999999996</v>
      </c>
      <c r="J15" s="33" t="s">
        <v>14</v>
      </c>
      <c r="K15" s="34" t="s">
        <v>15</v>
      </c>
    </row>
    <row r="16" spans="2:11" x14ac:dyDescent="0.25">
      <c r="B16" s="42" t="s">
        <v>11</v>
      </c>
      <c r="C16" s="21" t="s">
        <v>21</v>
      </c>
      <c r="D16" s="21" t="s">
        <v>41</v>
      </c>
      <c r="E16" s="27">
        <v>100</v>
      </c>
      <c r="F16" s="28">
        <v>3.4680000000000002E-2</v>
      </c>
      <c r="G16" s="24">
        <f t="shared" si="3"/>
        <v>4.2656400000000004E-2</v>
      </c>
      <c r="H16" s="25">
        <f t="shared" si="4"/>
        <v>3.4680000000000004</v>
      </c>
      <c r="I16" s="25">
        <f t="shared" si="5"/>
        <v>4.2656400000000003</v>
      </c>
      <c r="J16" s="21" t="s">
        <v>14</v>
      </c>
      <c r="K16" s="29" t="s">
        <v>15</v>
      </c>
    </row>
    <row r="17" spans="2:11" hidden="1" x14ac:dyDescent="0.25">
      <c r="B17" s="41" t="s">
        <v>11</v>
      </c>
      <c r="C17" s="10" t="s">
        <v>22</v>
      </c>
      <c r="D17" s="10"/>
      <c r="E17" s="2">
        <v>2</v>
      </c>
      <c r="F17" s="5"/>
      <c r="G17" s="3">
        <f t="shared" si="3"/>
        <v>0</v>
      </c>
      <c r="H17" s="4">
        <f t="shared" si="4"/>
        <v>0</v>
      </c>
      <c r="I17" s="4">
        <f t="shared" si="5"/>
        <v>0</v>
      </c>
      <c r="J17" s="10" t="s">
        <v>14</v>
      </c>
      <c r="K17" s="14"/>
    </row>
    <row r="18" spans="2:11" hidden="1" x14ac:dyDescent="0.25">
      <c r="B18" s="43" t="s">
        <v>35</v>
      </c>
      <c r="C18" s="11" t="s">
        <v>30</v>
      </c>
      <c r="D18" s="11" t="s">
        <v>29</v>
      </c>
      <c r="E18" s="9">
        <v>0</v>
      </c>
      <c r="F18" s="8">
        <v>30.51</v>
      </c>
      <c r="G18" s="6">
        <f t="shared" si="3"/>
        <v>37.527300000000004</v>
      </c>
      <c r="H18" s="7">
        <f t="shared" si="4"/>
        <v>0</v>
      </c>
      <c r="I18" s="7">
        <f t="shared" si="5"/>
        <v>0</v>
      </c>
      <c r="J18" s="11" t="s">
        <v>14</v>
      </c>
      <c r="K18" s="12" t="s">
        <v>15</v>
      </c>
    </row>
    <row r="19" spans="2:11" x14ac:dyDescent="0.25">
      <c r="B19" s="42" t="s">
        <v>35</v>
      </c>
      <c r="C19" s="21" t="s">
        <v>50</v>
      </c>
      <c r="D19" s="21" t="s">
        <v>51</v>
      </c>
      <c r="E19" s="27">
        <v>1</v>
      </c>
      <c r="F19" s="28">
        <v>45.71</v>
      </c>
      <c r="G19" s="24">
        <f t="shared" si="3"/>
        <v>56.223300000000002</v>
      </c>
      <c r="H19" s="25">
        <f t="shared" si="4"/>
        <v>45.71</v>
      </c>
      <c r="I19" s="25">
        <f t="shared" si="5"/>
        <v>56.223300000000002</v>
      </c>
      <c r="J19" s="21" t="s">
        <v>14</v>
      </c>
      <c r="K19" s="29" t="s">
        <v>15</v>
      </c>
    </row>
    <row r="20" spans="2:11" x14ac:dyDescent="0.25">
      <c r="B20" s="42" t="s">
        <v>35</v>
      </c>
      <c r="C20" s="21" t="s">
        <v>31</v>
      </c>
      <c r="D20" s="21" t="s">
        <v>33</v>
      </c>
      <c r="E20" s="27">
        <v>50</v>
      </c>
      <c r="F20" s="28">
        <v>0.81699999999999995</v>
      </c>
      <c r="G20" s="24">
        <f t="shared" ref="G20:G21" si="8">F20*1.23</f>
        <v>1.00491</v>
      </c>
      <c r="H20" s="25">
        <f t="shared" ref="H20:H22" si="9">E20*F20</f>
        <v>40.849999999999994</v>
      </c>
      <c r="I20" s="25">
        <f t="shared" si="5"/>
        <v>50.245499999999993</v>
      </c>
      <c r="J20" s="21" t="s">
        <v>14</v>
      </c>
      <c r="K20" s="29" t="s">
        <v>15</v>
      </c>
    </row>
    <row r="21" spans="2:11" x14ac:dyDescent="0.25">
      <c r="B21" s="42" t="s">
        <v>35</v>
      </c>
      <c r="C21" s="21" t="s">
        <v>32</v>
      </c>
      <c r="D21" s="21" t="s">
        <v>34</v>
      </c>
      <c r="E21" s="27">
        <v>50</v>
      </c>
      <c r="F21" s="28">
        <v>0.58299999999999996</v>
      </c>
      <c r="G21" s="24">
        <f t="shared" si="8"/>
        <v>0.71708999999999989</v>
      </c>
      <c r="H21" s="25">
        <f t="shared" si="9"/>
        <v>29.15</v>
      </c>
      <c r="I21" s="25">
        <f t="shared" si="5"/>
        <v>35.854499999999994</v>
      </c>
      <c r="J21" s="21" t="s">
        <v>14</v>
      </c>
      <c r="K21" s="29" t="s">
        <v>15</v>
      </c>
    </row>
    <row r="22" spans="2:11" ht="15.75" thickBot="1" x14ac:dyDescent="0.3">
      <c r="B22" s="44" t="s">
        <v>35</v>
      </c>
      <c r="C22" s="35" t="s">
        <v>45</v>
      </c>
      <c r="D22" s="35" t="s">
        <v>46</v>
      </c>
      <c r="E22" s="36">
        <v>100</v>
      </c>
      <c r="F22" s="37">
        <v>7.85E-2</v>
      </c>
      <c r="G22" s="37">
        <f>F22*1.23</f>
        <v>9.6555000000000002E-2</v>
      </c>
      <c r="H22" s="38">
        <f t="shared" si="9"/>
        <v>7.85</v>
      </c>
      <c r="I22" s="38">
        <f>E22*G22</f>
        <v>9.6555</v>
      </c>
      <c r="J22" s="35" t="s">
        <v>14</v>
      </c>
      <c r="K22" s="39" t="s">
        <v>15</v>
      </c>
    </row>
    <row r="23" spans="2:11" ht="15.75" thickBot="1" x14ac:dyDescent="0.3">
      <c r="I23" s="48"/>
    </row>
    <row r="24" spans="2:11" x14ac:dyDescent="0.25">
      <c r="F24" s="353" t="s">
        <v>47</v>
      </c>
      <c r="G24" s="354"/>
      <c r="H24" s="330">
        <f>SUM(H5)</f>
        <v>19.34</v>
      </c>
      <c r="I24" s="331">
        <f>SUM(I5)</f>
        <v>23.7882</v>
      </c>
    </row>
    <row r="25" spans="2:11" hidden="1" x14ac:dyDescent="0.25">
      <c r="F25" s="355" t="s">
        <v>48</v>
      </c>
      <c r="G25" s="356"/>
      <c r="H25" s="45"/>
      <c r="I25" s="332"/>
    </row>
    <row r="26" spans="2:11" x14ac:dyDescent="0.25">
      <c r="F26" s="357" t="s">
        <v>52</v>
      </c>
      <c r="G26" s="358"/>
      <c r="H26" s="46">
        <f>SUM(H7:H9,H13:H14,H16:H22)</f>
        <v>197.5042</v>
      </c>
      <c r="I26" s="333">
        <f>SUM(I7:I9,I13:I14,I16:I22)</f>
        <v>242.93016599999999</v>
      </c>
    </row>
    <row r="27" spans="2:11" ht="15.75" thickBot="1" x14ac:dyDescent="0.3">
      <c r="F27" s="359" t="s">
        <v>49</v>
      </c>
      <c r="G27" s="360"/>
      <c r="H27" s="67">
        <f>SUM(H24:H26)</f>
        <v>216.8442</v>
      </c>
      <c r="I27" s="329">
        <f>SUM(I24:I26)</f>
        <v>266.718366</v>
      </c>
    </row>
    <row r="28" spans="2:11" x14ac:dyDescent="0.25">
      <c r="H28" s="48"/>
      <c r="I28" s="48"/>
    </row>
  </sheetData>
  <mergeCells count="13">
    <mergeCell ref="F24:G24"/>
    <mergeCell ref="F25:G25"/>
    <mergeCell ref="F26:G26"/>
    <mergeCell ref="F27:G27"/>
    <mergeCell ref="B2:K2"/>
    <mergeCell ref="B3:B4"/>
    <mergeCell ref="C3:C4"/>
    <mergeCell ref="D3:D4"/>
    <mergeCell ref="E3:E4"/>
    <mergeCell ref="F3:G3"/>
    <mergeCell ref="H3:I3"/>
    <mergeCell ref="J3:J4"/>
    <mergeCell ref="K3:K4"/>
  </mergeCells>
  <hyperlinks>
    <hyperlink ref="K5" r:id="rId1" xr:uid="{3C5D6445-D3D5-46E7-A518-45EE2A1BC2CB}"/>
    <hyperlink ref="K18" r:id="rId2" xr:uid="{CC1BD7BA-6782-4D50-A3BA-A0F62844D8FA}"/>
    <hyperlink ref="K20" r:id="rId3" xr:uid="{295B3647-F5C7-42E4-9628-F48E12FD6AC7}"/>
    <hyperlink ref="K21" r:id="rId4" xr:uid="{0B6B3FB9-9134-40D1-BC47-3E2DD663FBCE}"/>
    <hyperlink ref="K13" r:id="rId5" xr:uid="{843B4E1E-421D-482F-AB37-74277434959D}"/>
    <hyperlink ref="K15" r:id="rId6" xr:uid="{A37CC5F9-4424-47BC-850B-D5FB5C57331D}"/>
    <hyperlink ref="K14" r:id="rId7" xr:uid="{1B805AEC-3084-4E7B-8DC9-D34AD5F0D3B0}"/>
    <hyperlink ref="K16" r:id="rId8" xr:uid="{FCB73290-AA48-4F5B-8EB3-179348BA5DD2}"/>
    <hyperlink ref="K9" r:id="rId9" xr:uid="{304AA2C0-57F5-4637-B44A-7E3D51A78B13}"/>
    <hyperlink ref="K22" r:id="rId10" xr:uid="{BCA9490F-6CDE-41DB-A7CE-118B2D3DDE31}"/>
    <hyperlink ref="K10" r:id="rId11" xr:uid="{AA267314-507A-4AA8-8102-39121876DBF0}"/>
    <hyperlink ref="K11" r:id="rId12" xr:uid="{3DC37407-BE94-4577-A1F0-D83A52D5E2BC}"/>
    <hyperlink ref="K12" r:id="rId13" xr:uid="{C67D35C4-A909-4B1A-B43D-EE0599187EE3}"/>
    <hyperlink ref="K8" r:id="rId14" xr:uid="{D9265597-D1E9-44A9-9C5B-77A7AC04328E}"/>
    <hyperlink ref="K6" r:id="rId15" xr:uid="{53CDDA64-EB77-4CE0-8A81-38A265DCA9BA}"/>
    <hyperlink ref="K19" r:id="rId16" xr:uid="{39BA968C-2A34-44BA-BDEE-13920FD60F30}"/>
    <hyperlink ref="K7" r:id="rId17" xr:uid="{1F871ED8-4E51-4AA4-AA79-80DB65180E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Prezentacja</vt:lpstr>
      <vt:lpstr>ZESTAWIENIE</vt:lpstr>
      <vt:lpstr>Wstępne</vt:lpstr>
      <vt:lpstr>Uzupełnienie</vt:lpstr>
      <vt:lpstr>OPTO</vt:lpstr>
      <vt:lpstr>Wykończeniowe-OPTO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Kaczorowski</dc:creator>
  <cp:lastModifiedBy>Maciej Kaczorowski</cp:lastModifiedBy>
  <dcterms:created xsi:type="dcterms:W3CDTF">2023-08-20T17:26:21Z</dcterms:created>
  <dcterms:modified xsi:type="dcterms:W3CDTF">2023-08-30T19:34:23Z</dcterms:modified>
</cp:coreProperties>
</file>