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<sst xmlns="http://schemas.openxmlformats.org/spreadsheetml/2006/main" count="77" uniqueCount="51">
  <si>
    <t>Размеры стержней</t>
  </si>
  <si>
    <t>Таблица 1</t>
  </si>
  <si>
    <t>l, см</t>
  </si>
  <si>
    <t>omega(l), см</t>
  </si>
  <si>
    <t>eps(l)</t>
  </si>
  <si>
    <t>d, мм</t>
  </si>
  <si>
    <t>omega(d), мм</t>
  </si>
  <si>
    <t>eps(d)</t>
  </si>
  <si>
    <t>Медь</t>
  </si>
  <si>
    <t>Сталь</t>
  </si>
  <si>
    <t>Дюраль</t>
  </si>
  <si>
    <t>Таблица 2</t>
  </si>
  <si>
    <t>l, мм</t>
  </si>
  <si>
    <t>omega(l), мм</t>
  </si>
  <si>
    <t>m, гр</t>
  </si>
  <si>
    <t>\sigma_m, гр</t>
  </si>
  <si>
    <t>\varepsilon_m</t>
  </si>
  <si>
    <t>Таблица 3</t>
  </si>
  <si>
    <t>rho, гр/см^3</t>
  </si>
  <si>
    <t>sigma_rho, гр/см^3</t>
  </si>
  <si>
    <t>epsilon_rho</t>
  </si>
  <si>
    <t xml:space="preserve"> </t>
  </si>
  <si>
    <t>Дюрасталь</t>
  </si>
  <si>
    <t>Таблица 4</t>
  </si>
  <si>
    <t>n</t>
  </si>
  <si>
    <t>f, 10^2 * Гц</t>
  </si>
  <si>
    <t>xy</t>
  </si>
  <si>
    <t>x^2</t>
  </si>
  <si>
    <t>y^2</t>
  </si>
  <si>
    <t>1/sqrt(N)</t>
  </si>
  <si>
    <t>&lt;xy&gt;</t>
  </si>
  <si>
    <t>&lt;x^2&gt;</t>
  </si>
  <si>
    <t>&lt;y^2&gt;</t>
  </si>
  <si>
    <t>&lt;x&gt;</t>
  </si>
  <si>
    <t>&lt;x&gt;^2</t>
  </si>
  <si>
    <t>&lt;y&gt;</t>
  </si>
  <si>
    <t>k</t>
  </si>
  <si>
    <t>sigma k</t>
  </si>
  <si>
    <t>Таблица 5</t>
  </si>
  <si>
    <t>epsilon k</t>
  </si>
  <si>
    <t>Таблица 6</t>
  </si>
  <si>
    <t>u</t>
  </si>
  <si>
    <t>sigma u</t>
  </si>
  <si>
    <t>epsilon u</t>
  </si>
  <si>
    <t>Таблица 7</t>
  </si>
  <si>
    <t xml:space="preserve">E </t>
  </si>
  <si>
    <t>E, ГПа</t>
  </si>
  <si>
    <t xml:space="preserve"> sigma E</t>
  </si>
  <si>
    <t xml:space="preserve"> sigma E, ГПа</t>
  </si>
  <si>
    <t>eps E</t>
  </si>
  <si>
    <t>eps E,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</si>
</sst>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E+00"/>
    <numFmt numFmtId="165" formatCode="0.000E+00"/>
    <numFmt numFmtId="166" formatCode="0.0E+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0" fillId="0" fontId="1" numFmtId="2" xfId="0" applyFont="1" applyNumberFormat="1"/>
    <xf borderId="1" fillId="0" fontId="1" numFmtId="1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1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3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91005777310926"/>
          <c:y val="0.06617250673854451"/>
          <c:w val="0.8788714548319329"/>
          <c:h val="0.867654986522911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'Лист1'!$B$21:$B$28</c:f>
            </c:numRef>
          </c:xVal>
          <c:yVal>
            <c:numRef>
              <c:f>'Лист1'!$C$21:$C$28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'Лист1'!$B$21:$B$28</c:f>
            </c:numRef>
          </c:xVal>
          <c:yVal>
            <c:numRef>
              <c:f>'Лист1'!$D$21:$D$28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96586"/>
        <c:axId val="70527378"/>
      </c:scatterChart>
      <c:valAx>
        <c:axId val="1880196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27378"/>
      </c:valAx>
      <c:valAx>
        <c:axId val="70527378"/>
        <c:scaling>
          <c:orientation val="minMax"/>
          <c:max val="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196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342900</xdr:colOff>
      <xdr:row>7</xdr:row>
      <xdr:rowOff>142875</xdr:rowOff>
    </xdr:from>
    <xdr:ext cx="5667375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</cols>
  <sheetData>
    <row r="2">
      <c r="C2" s="1" t="s">
        <v>0</v>
      </c>
    </row>
    <row r="3">
      <c r="C3" s="1" t="s">
        <v>1</v>
      </c>
    </row>
    <row r="4">
      <c r="A4" s="2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>
      <c r="A5" s="3" t="s">
        <v>8</v>
      </c>
      <c r="B5" s="3">
        <v>60.5</v>
      </c>
      <c r="C5" s="3">
        <v>0.1</v>
      </c>
      <c r="D5" s="4">
        <f t="shared" ref="D5:D7" si="1">C5/B5</f>
        <v>0.001652892562</v>
      </c>
      <c r="E5" s="3">
        <v>11.96</v>
      </c>
      <c r="F5" s="3">
        <v>0.01</v>
      </c>
      <c r="G5" s="4">
        <f t="shared" ref="G5:G7" si="2">F5/E5</f>
        <v>0.0008361204013</v>
      </c>
    </row>
    <row r="6">
      <c r="A6" s="3" t="s">
        <v>9</v>
      </c>
      <c r="B6" s="3">
        <v>60.4</v>
      </c>
      <c r="C6" s="3">
        <v>0.1</v>
      </c>
      <c r="D6" s="4">
        <f t="shared" si="1"/>
        <v>0.001655629139</v>
      </c>
      <c r="E6" s="3">
        <v>11.98</v>
      </c>
      <c r="F6" s="3">
        <v>0.01</v>
      </c>
      <c r="G6" s="4">
        <f t="shared" si="2"/>
        <v>0.0008347245409</v>
      </c>
    </row>
    <row r="7">
      <c r="A7" s="3" t="s">
        <v>10</v>
      </c>
      <c r="B7" s="3">
        <v>60.5</v>
      </c>
      <c r="C7" s="3">
        <v>0.1</v>
      </c>
      <c r="D7" s="4">
        <f t="shared" si="1"/>
        <v>0.001652892562</v>
      </c>
      <c r="E7" s="3">
        <v>12.23</v>
      </c>
      <c r="F7" s="3">
        <v>0.01</v>
      </c>
      <c r="G7" s="4">
        <f t="shared" si="2"/>
        <v>0.0008176614881</v>
      </c>
    </row>
    <row r="8">
      <c r="C8" s="1" t="s">
        <v>11</v>
      </c>
    </row>
    <row r="9">
      <c r="A9" s="2"/>
      <c r="B9" s="3" t="s">
        <v>12</v>
      </c>
      <c r="C9" s="3" t="s">
        <v>13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14</v>
      </c>
      <c r="I9" s="3" t="s">
        <v>15</v>
      </c>
      <c r="J9" s="3" t="s">
        <v>16</v>
      </c>
    </row>
    <row r="10">
      <c r="A10" s="3" t="s">
        <v>8</v>
      </c>
      <c r="B10" s="3">
        <v>30.05</v>
      </c>
      <c r="C10" s="3">
        <v>0.05</v>
      </c>
      <c r="D10" s="4">
        <f t="shared" ref="D10:D12" si="3">C10/B10</f>
        <v>0.001663893511</v>
      </c>
      <c r="E10" s="3">
        <v>11.85</v>
      </c>
      <c r="F10" s="3">
        <v>0.01</v>
      </c>
      <c r="G10" s="4">
        <f t="shared" ref="G10:G12" si="4">F10/E10</f>
        <v>0.0008438818565</v>
      </c>
      <c r="H10" s="3">
        <v>29.45</v>
      </c>
      <c r="I10" s="3">
        <v>0.001</v>
      </c>
      <c r="J10" s="4">
        <f t="shared" ref="J10:J12" si="5">I10/H10</f>
        <v>0.00003395585739</v>
      </c>
    </row>
    <row r="11">
      <c r="A11" s="3" t="s">
        <v>9</v>
      </c>
      <c r="B11" s="3">
        <v>40.0</v>
      </c>
      <c r="C11" s="3">
        <v>0.05</v>
      </c>
      <c r="D11" s="4">
        <f t="shared" si="3"/>
        <v>0.00125</v>
      </c>
      <c r="E11" s="3">
        <v>11.99</v>
      </c>
      <c r="F11" s="3">
        <v>0.01</v>
      </c>
      <c r="G11" s="4">
        <f t="shared" si="4"/>
        <v>0.000834028357</v>
      </c>
      <c r="H11" s="3">
        <v>35.185</v>
      </c>
      <c r="I11" s="3">
        <v>0.001</v>
      </c>
      <c r="J11" s="4">
        <f t="shared" si="5"/>
        <v>0.00002842120222</v>
      </c>
    </row>
    <row r="12">
      <c r="A12" s="3" t="s">
        <v>10</v>
      </c>
      <c r="B12" s="3">
        <v>30.0</v>
      </c>
      <c r="C12" s="3">
        <v>0.05</v>
      </c>
      <c r="D12" s="4">
        <f t="shared" si="3"/>
        <v>0.001666666667</v>
      </c>
      <c r="E12" s="3">
        <v>12.04</v>
      </c>
      <c r="F12" s="3">
        <v>0.01</v>
      </c>
      <c r="G12" s="4">
        <f t="shared" si="4"/>
        <v>0.0008305647841</v>
      </c>
      <c r="H12" s="3">
        <v>9.484</v>
      </c>
      <c r="I12" s="3">
        <v>0.001</v>
      </c>
      <c r="J12" s="4">
        <f t="shared" si="5"/>
        <v>0.0001054407423</v>
      </c>
    </row>
    <row r="13">
      <c r="C13" s="1" t="s">
        <v>17</v>
      </c>
    </row>
    <row r="14">
      <c r="A14" s="5"/>
      <c r="B14" s="6" t="s">
        <v>18</v>
      </c>
      <c r="C14" s="6" t="s">
        <v>19</v>
      </c>
      <c r="D14" s="6" t="s">
        <v>20</v>
      </c>
      <c r="G14" s="1" t="s">
        <v>21</v>
      </c>
    </row>
    <row r="15">
      <c r="A15" s="6" t="s">
        <v>8</v>
      </c>
      <c r="B15" s="7">
        <f t="shared" ref="B15:B17" si="6">((4*H10)/(3.14151*(B10/10)*(E10/10)^2))</f>
        <v>8.886396089</v>
      </c>
      <c r="C15" s="7">
        <f t="shared" ref="C15:C17" si="7">B15*D15</f>
        <v>0.02106111112</v>
      </c>
      <c r="D15" s="8">
        <f t="shared" ref="D15:D17" si="8">SQRT((C10/B10)^2 + (2*F10/E10)^2)</f>
        <v>0.002370039655</v>
      </c>
    </row>
    <row r="16">
      <c r="A16" s="6" t="s">
        <v>9</v>
      </c>
      <c r="B16" s="7">
        <f t="shared" si="6"/>
        <v>7.790776448</v>
      </c>
      <c r="C16" s="7">
        <f t="shared" si="7"/>
        <v>0.0162394492</v>
      </c>
      <c r="D16" s="8">
        <f t="shared" si="8"/>
        <v>0.002084445538</v>
      </c>
    </row>
    <row r="17">
      <c r="A17" s="6" t="s">
        <v>22</v>
      </c>
      <c r="B17" s="7">
        <f t="shared" si="6"/>
        <v>2.776763306</v>
      </c>
      <c r="C17" s="7">
        <f t="shared" si="7"/>
        <v>0.006534031005</v>
      </c>
      <c r="D17" s="8">
        <f t="shared" si="8"/>
        <v>0.002353110541</v>
      </c>
    </row>
    <row r="19">
      <c r="C19" s="1" t="s">
        <v>23</v>
      </c>
    </row>
    <row r="20">
      <c r="A20" s="6" t="s">
        <v>24</v>
      </c>
      <c r="B20" s="6" t="s">
        <v>8</v>
      </c>
      <c r="C20" s="6" t="s">
        <v>9</v>
      </c>
      <c r="D20" s="6" t="s">
        <v>10</v>
      </c>
    </row>
    <row r="21">
      <c r="A21" s="6">
        <v>1.0</v>
      </c>
      <c r="B21" s="6">
        <v>32.501</v>
      </c>
      <c r="C21" s="6">
        <v>41.277</v>
      </c>
      <c r="D21" s="6">
        <v>42.498</v>
      </c>
    </row>
    <row r="22">
      <c r="A22" s="6">
        <v>2.0</v>
      </c>
      <c r="B22" s="6">
        <v>65.002</v>
      </c>
      <c r="C22" s="6">
        <v>82.504</v>
      </c>
      <c r="D22" s="6">
        <v>84.995</v>
      </c>
    </row>
    <row r="23">
      <c r="A23" s="6">
        <v>3.0</v>
      </c>
      <c r="B23" s="6">
        <v>97.516</v>
      </c>
      <c r="C23" s="6">
        <v>124.01</v>
      </c>
      <c r="D23" s="6">
        <v>127.64</v>
      </c>
    </row>
    <row r="24">
      <c r="A24" s="6">
        <v>4.0</v>
      </c>
      <c r="B24" s="6">
        <v>130.02</v>
      </c>
      <c r="C24" s="6">
        <v>165.2</v>
      </c>
      <c r="D24" s="6">
        <v>170.3</v>
      </c>
    </row>
    <row r="25">
      <c r="A25" s="6">
        <v>5.0</v>
      </c>
      <c r="B25" s="6">
        <v>162.19</v>
      </c>
      <c r="C25" s="6">
        <v>206.52</v>
      </c>
      <c r="D25" s="6">
        <v>212.82</v>
      </c>
    </row>
    <row r="26">
      <c r="A26" s="6">
        <v>6.0</v>
      </c>
      <c r="B26" s="6">
        <v>194.87</v>
      </c>
      <c r="C26" s="6">
        <v>247.73</v>
      </c>
      <c r="D26" s="6">
        <v>255.0</v>
      </c>
    </row>
    <row r="27">
      <c r="A27" s="6">
        <v>7.0</v>
      </c>
      <c r="B27" s="6">
        <v>226.83</v>
      </c>
      <c r="C27" s="6">
        <v>289.12</v>
      </c>
      <c r="D27" s="6">
        <v>297.26</v>
      </c>
    </row>
    <row r="28">
      <c r="A28" s="5"/>
      <c r="B28" s="9" t="s">
        <v>25</v>
      </c>
      <c r="C28" s="10"/>
      <c r="D28" s="11"/>
    </row>
    <row r="30">
      <c r="C30" s="1" t="s">
        <v>26</v>
      </c>
      <c r="G30" s="1" t="s">
        <v>27</v>
      </c>
    </row>
    <row r="31">
      <c r="B31" s="12">
        <f t="shared" ref="B31:B37" si="9">B21*A21</f>
        <v>32.501</v>
      </c>
      <c r="C31" s="12">
        <f t="shared" ref="C31:C37" si="10">C21*A21</f>
        <v>41.277</v>
      </c>
      <c r="D31" s="12">
        <f t="shared" ref="D31:D37" si="11">D21*A21</f>
        <v>42.498</v>
      </c>
      <c r="G31" s="1">
        <f t="shared" ref="G31:G37" si="12">A21^2</f>
        <v>1</v>
      </c>
      <c r="L31" s="1" t="s">
        <v>28</v>
      </c>
    </row>
    <row r="32">
      <c r="B32" s="12">
        <f t="shared" si="9"/>
        <v>130.004</v>
      </c>
      <c r="C32" s="12">
        <f t="shared" si="10"/>
        <v>165.008</v>
      </c>
      <c r="D32" s="12">
        <f t="shared" si="11"/>
        <v>169.99</v>
      </c>
      <c r="G32" s="1">
        <f t="shared" si="12"/>
        <v>4</v>
      </c>
      <c r="K32" s="12">
        <f t="shared" ref="K32:M32" si="13">B21^2</f>
        <v>1056.315001</v>
      </c>
      <c r="L32" s="12">
        <f t="shared" si="13"/>
        <v>1703.790729</v>
      </c>
      <c r="M32" s="12">
        <f t="shared" si="13"/>
        <v>1806.080004</v>
      </c>
    </row>
    <row r="33">
      <c r="B33" s="12">
        <f t="shared" si="9"/>
        <v>292.548</v>
      </c>
      <c r="C33" s="12">
        <f t="shared" si="10"/>
        <v>372.03</v>
      </c>
      <c r="D33" s="12">
        <f t="shared" si="11"/>
        <v>382.92</v>
      </c>
      <c r="G33" s="1">
        <f t="shared" si="12"/>
        <v>9</v>
      </c>
      <c r="K33" s="12">
        <f t="shared" ref="K33:M33" si="14">B22^2</f>
        <v>4225.260004</v>
      </c>
      <c r="L33" s="12">
        <f t="shared" si="14"/>
        <v>6806.910016</v>
      </c>
      <c r="M33" s="12">
        <f t="shared" si="14"/>
        <v>7224.150025</v>
      </c>
    </row>
    <row r="34">
      <c r="B34" s="12">
        <f t="shared" si="9"/>
        <v>520.08</v>
      </c>
      <c r="C34" s="12">
        <f t="shared" si="10"/>
        <v>660.8</v>
      </c>
      <c r="D34" s="12">
        <f t="shared" si="11"/>
        <v>681.2</v>
      </c>
      <c r="G34" s="1">
        <f t="shared" si="12"/>
        <v>16</v>
      </c>
      <c r="K34" s="12">
        <f t="shared" ref="K34:M34" si="15">B23^2</f>
        <v>9509.370256</v>
      </c>
      <c r="L34" s="12">
        <f t="shared" si="15"/>
        <v>15378.4801</v>
      </c>
      <c r="M34" s="12">
        <f t="shared" si="15"/>
        <v>16291.9696</v>
      </c>
    </row>
    <row r="35">
      <c r="B35" s="12">
        <f t="shared" si="9"/>
        <v>810.95</v>
      </c>
      <c r="C35" s="12">
        <f t="shared" si="10"/>
        <v>1032.6</v>
      </c>
      <c r="D35" s="12">
        <f t="shared" si="11"/>
        <v>1064.1</v>
      </c>
      <c r="G35" s="1">
        <f t="shared" si="12"/>
        <v>25</v>
      </c>
      <c r="K35" s="12">
        <f t="shared" ref="K35:M35" si="16">B24^2</f>
        <v>16905.2004</v>
      </c>
      <c r="L35" s="12">
        <f t="shared" si="16"/>
        <v>27291.04</v>
      </c>
      <c r="M35" s="12">
        <f t="shared" si="16"/>
        <v>29002.09</v>
      </c>
      <c r="P35" s="1" t="s">
        <v>29</v>
      </c>
    </row>
    <row r="36">
      <c r="B36" s="12">
        <f t="shared" si="9"/>
        <v>1169.22</v>
      </c>
      <c r="C36" s="12">
        <f t="shared" si="10"/>
        <v>1486.38</v>
      </c>
      <c r="D36" s="12">
        <f t="shared" si="11"/>
        <v>1530</v>
      </c>
      <c r="G36" s="1">
        <f t="shared" si="12"/>
        <v>36</v>
      </c>
      <c r="K36" s="12">
        <f t="shared" ref="K36:M36" si="17">B25^2</f>
        <v>26305.5961</v>
      </c>
      <c r="L36" s="12">
        <f t="shared" si="17"/>
        <v>42650.5104</v>
      </c>
      <c r="M36" s="12">
        <f t="shared" si="17"/>
        <v>45292.3524</v>
      </c>
      <c r="O36" s="12">
        <f>1/SQRT(7)</f>
        <v>0.377964473</v>
      </c>
      <c r="P36" s="12">
        <f>O36</f>
        <v>0.377964473</v>
      </c>
      <c r="Q36" s="12">
        <f>1/SQRT(7)</f>
        <v>0.377964473</v>
      </c>
    </row>
    <row r="37">
      <c r="B37" s="12">
        <f t="shared" si="9"/>
        <v>1587.81</v>
      </c>
      <c r="C37" s="12">
        <f t="shared" si="10"/>
        <v>2023.84</v>
      </c>
      <c r="D37" s="12">
        <f t="shared" si="11"/>
        <v>2080.82</v>
      </c>
      <c r="G37" s="1">
        <f t="shared" si="12"/>
        <v>49</v>
      </c>
      <c r="K37" s="12">
        <f t="shared" ref="K37:M37" si="18">B26^2</f>
        <v>37974.3169</v>
      </c>
      <c r="L37" s="12">
        <f t="shared" si="18"/>
        <v>61370.1529</v>
      </c>
      <c r="M37" s="12">
        <f t="shared" si="18"/>
        <v>65025</v>
      </c>
    </row>
    <row r="38">
      <c r="C38" s="1" t="s">
        <v>30</v>
      </c>
      <c r="G38" s="1" t="s">
        <v>31</v>
      </c>
      <c r="K38" s="12">
        <f t="shared" ref="K38:M38" si="19">B27^2</f>
        <v>51451.8489</v>
      </c>
      <c r="L38" s="12">
        <f t="shared" si="19"/>
        <v>83590.3744</v>
      </c>
      <c r="M38" s="12">
        <f t="shared" si="19"/>
        <v>88363.5076</v>
      </c>
    </row>
    <row r="39">
      <c r="B39" s="12">
        <f t="shared" ref="B39:D39" si="20">AVERAGE(B31:B37)</f>
        <v>649.0161429</v>
      </c>
      <c r="C39" s="12">
        <f t="shared" si="20"/>
        <v>825.9907143</v>
      </c>
      <c r="D39" s="12">
        <f t="shared" si="20"/>
        <v>850.2182857</v>
      </c>
      <c r="G39" s="12">
        <f>AVERAGE(G31:G37)</f>
        <v>20</v>
      </c>
      <c r="H39" s="1">
        <f t="shared" ref="H39:I39" si="21">G39</f>
        <v>20</v>
      </c>
      <c r="I39" s="1">
        <f t="shared" si="21"/>
        <v>20</v>
      </c>
      <c r="L39" s="1" t="s">
        <v>32</v>
      </c>
    </row>
    <row r="40">
      <c r="C40" s="1" t="s">
        <v>33</v>
      </c>
      <c r="G40" s="1" t="s">
        <v>34</v>
      </c>
      <c r="K40" s="12">
        <f t="shared" ref="K40:M40" si="22">AVERAGE(K32:K39)</f>
        <v>21061.12965</v>
      </c>
      <c r="L40" s="12">
        <f t="shared" si="22"/>
        <v>34113.03694</v>
      </c>
      <c r="M40" s="12">
        <f t="shared" si="22"/>
        <v>36143.5928</v>
      </c>
    </row>
    <row r="41">
      <c r="B41" s="12">
        <f>AVERAGE(A21:A27)</f>
        <v>4</v>
      </c>
      <c r="C41" s="1">
        <v>4.0</v>
      </c>
      <c r="D41" s="1">
        <v>4.0</v>
      </c>
      <c r="G41" s="12">
        <f>C41^2</f>
        <v>16</v>
      </c>
      <c r="H41" s="1">
        <f t="shared" ref="H41:I41" si="23">G41</f>
        <v>16</v>
      </c>
      <c r="I41" s="1">
        <f t="shared" si="23"/>
        <v>16</v>
      </c>
    </row>
    <row r="42">
      <c r="C42" s="1" t="s">
        <v>35</v>
      </c>
    </row>
    <row r="43">
      <c r="B43" s="12">
        <f t="shared" ref="B43:D43" si="24">AVERAGE(B21:B27)</f>
        <v>129.847</v>
      </c>
      <c r="C43" s="12">
        <f t="shared" si="24"/>
        <v>165.1944286</v>
      </c>
      <c r="D43" s="12">
        <f t="shared" si="24"/>
        <v>170.0732857</v>
      </c>
    </row>
    <row r="44">
      <c r="C44" s="1" t="s">
        <v>36</v>
      </c>
      <c r="H44" s="1" t="s">
        <v>37</v>
      </c>
    </row>
    <row r="45">
      <c r="B45" s="13">
        <f t="shared" ref="B45:D45" si="25">((B39-B41*B43)/(G39-G41))</f>
        <v>32.40703571</v>
      </c>
      <c r="C45" s="13">
        <f t="shared" si="25"/>
        <v>41.30325</v>
      </c>
      <c r="D45" s="13">
        <f t="shared" si="25"/>
        <v>42.48128571</v>
      </c>
      <c r="E45" s="13"/>
      <c r="F45" s="13"/>
      <c r="G45" s="13">
        <f t="shared" ref="G45:I45" si="26">O36*SQRT((K40-B43^2)/(G39-G41)-B45^2)</f>
        <v>0.02827633</v>
      </c>
      <c r="H45" s="13">
        <f t="shared" si="26"/>
        <v>0.01174385732</v>
      </c>
      <c r="I45" s="13">
        <f t="shared" si="26"/>
        <v>0.03367212427</v>
      </c>
    </row>
    <row r="50">
      <c r="B50" s="1" t="s">
        <v>38</v>
      </c>
    </row>
    <row r="51">
      <c r="A51" s="5"/>
      <c r="B51" s="6" t="s">
        <v>8</v>
      </c>
      <c r="C51" s="6" t="s">
        <v>9</v>
      </c>
      <c r="D51" s="6" t="s">
        <v>10</v>
      </c>
    </row>
    <row r="52">
      <c r="A52" s="6" t="s">
        <v>36</v>
      </c>
      <c r="B52" s="14">
        <f t="shared" ref="B52:D52" si="27">B45*100</f>
        <v>3240.703571</v>
      </c>
      <c r="C52" s="14">
        <f t="shared" si="27"/>
        <v>4130.325</v>
      </c>
      <c r="D52" s="14">
        <f t="shared" si="27"/>
        <v>4248.128571</v>
      </c>
    </row>
    <row r="53">
      <c r="A53" s="6" t="s">
        <v>37</v>
      </c>
      <c r="B53" s="14">
        <f t="shared" ref="B53:D53" si="28">G45*100</f>
        <v>2.827633</v>
      </c>
      <c r="C53" s="14">
        <f t="shared" si="28"/>
        <v>1.174385732</v>
      </c>
      <c r="D53" s="14">
        <f t="shared" si="28"/>
        <v>3.367212427</v>
      </c>
    </row>
    <row r="54">
      <c r="A54" s="6" t="s">
        <v>39</v>
      </c>
      <c r="B54" s="8">
        <f t="shared" ref="B54:D54" si="29">B53/B52</f>
        <v>0.0008725367616</v>
      </c>
      <c r="C54" s="8">
        <f t="shared" si="29"/>
        <v>0.0002843325239</v>
      </c>
      <c r="D54" s="8">
        <f t="shared" si="29"/>
        <v>0.0007926343025</v>
      </c>
    </row>
    <row r="56">
      <c r="B56" s="1" t="s">
        <v>40</v>
      </c>
    </row>
    <row r="57">
      <c r="A57" s="5"/>
      <c r="B57" s="6" t="s">
        <v>8</v>
      </c>
      <c r="C57" s="6" t="s">
        <v>9</v>
      </c>
      <c r="D57" s="6" t="s">
        <v>10</v>
      </c>
    </row>
    <row r="58">
      <c r="A58" s="6" t="s">
        <v>41</v>
      </c>
      <c r="B58" s="14">
        <f>2*B52*B5/100</f>
        <v>3921.251321</v>
      </c>
      <c r="C58" s="14">
        <f>2*C52*B6/100</f>
        <v>4989.4326</v>
      </c>
      <c r="D58" s="14">
        <f>2*D52*B7/100</f>
        <v>5140.235571</v>
      </c>
    </row>
    <row r="59">
      <c r="A59" s="6" t="s">
        <v>42</v>
      </c>
      <c r="B59" s="14">
        <f t="shared" ref="B59:D59" si="30">B60*B58</f>
        <v>7.329042391</v>
      </c>
      <c r="C59" s="14">
        <f t="shared" si="30"/>
        <v>8.381582717</v>
      </c>
      <c r="D59" s="14">
        <f t="shared" si="30"/>
        <v>9.422660253</v>
      </c>
    </row>
    <row r="60">
      <c r="A60" s="6" t="s">
        <v>43</v>
      </c>
      <c r="B60" s="8">
        <f>SQRT((B53/B52)^2 + (C5/B5)^2)</f>
        <v>0.001869057041</v>
      </c>
      <c r="C60" s="8">
        <f>SQRT((C53/C52)^2 + (C6/B6)^2)</f>
        <v>0.001679866909</v>
      </c>
      <c r="D60" s="8">
        <f>SQRT((D53/D52)^2 + (C7/B7)^2)</f>
        <v>0.00183311837</v>
      </c>
    </row>
    <row r="62">
      <c r="G62" s="1" t="s">
        <v>44</v>
      </c>
    </row>
    <row r="63">
      <c r="A63" s="5"/>
      <c r="B63" s="6" t="s">
        <v>8</v>
      </c>
      <c r="C63" s="6" t="s">
        <v>9</v>
      </c>
      <c r="D63" s="6" t="s">
        <v>10</v>
      </c>
      <c r="F63" s="2"/>
      <c r="G63" s="3" t="s">
        <v>8</v>
      </c>
      <c r="H63" s="3" t="s">
        <v>9</v>
      </c>
      <c r="I63" s="3" t="s">
        <v>10</v>
      </c>
    </row>
    <row r="64">
      <c r="A64" s="6" t="s">
        <v>45</v>
      </c>
      <c r="B64" s="15">
        <f>B58^2*B15*1000</f>
        <v>136639109519</v>
      </c>
      <c r="C64" s="16">
        <f>C58^2*B16*1000</f>
        <v>193946998678</v>
      </c>
      <c r="D64" s="17">
        <f>D58^2*B17*1000</f>
        <v>73367700398</v>
      </c>
      <c r="F64" s="3" t="s">
        <v>46</v>
      </c>
      <c r="G64" s="18">
        <f t="shared" ref="G64:I64" si="31">B64/10^9</f>
        <v>136.6391095</v>
      </c>
      <c r="H64" s="18">
        <f t="shared" si="31"/>
        <v>193.9469987</v>
      </c>
      <c r="I64" s="18">
        <f t="shared" si="31"/>
        <v>73.3677004</v>
      </c>
    </row>
    <row r="65">
      <c r="A65" s="6" t="s">
        <v>47</v>
      </c>
      <c r="B65" s="19">
        <f t="shared" ref="B65:D65" si="32">B64*B66</f>
        <v>6671589961</v>
      </c>
      <c r="C65" s="19">
        <f t="shared" si="32"/>
        <v>8878734622</v>
      </c>
      <c r="D65" s="19">
        <f t="shared" si="32"/>
        <v>3569134526</v>
      </c>
      <c r="F65" s="3" t="s">
        <v>48</v>
      </c>
      <c r="G65" s="18">
        <f t="shared" ref="G65:I65" si="33">B65/10^9</f>
        <v>6.671589961</v>
      </c>
      <c r="H65" s="18">
        <f t="shared" si="33"/>
        <v>8.878734622</v>
      </c>
      <c r="I65" s="18">
        <f t="shared" si="33"/>
        <v>3.569134526</v>
      </c>
    </row>
    <row r="66">
      <c r="A66" s="6" t="s">
        <v>49</v>
      </c>
      <c r="B66" s="8">
        <f>SQRT(4*B60^2 + D15)</f>
        <v>0.04882635714</v>
      </c>
      <c r="C66" s="8">
        <f>SQRT(4*C60^2 + D16)</f>
        <v>0.0457791803</v>
      </c>
      <c r="D66" s="8">
        <f>SQRT(4*D60^2 + D17)</f>
        <v>0.04864721814</v>
      </c>
      <c r="F66" s="3" t="s">
        <v>50</v>
      </c>
      <c r="G66" s="20">
        <f t="shared" ref="G66:I66" si="34">B66 * 100</f>
        <v>4.882635714</v>
      </c>
      <c r="H66" s="20">
        <f t="shared" si="34"/>
        <v>4.57791803</v>
      </c>
      <c r="I66" s="20">
        <f t="shared" si="34"/>
        <v>4.864721814</v>
      </c>
    </row>
  </sheetData>
  <mergeCells count="1">
    <mergeCell ref="B28:D28"/>
  </mergeCells>
  <drawing r:id="rId1"/>
</worksheet>
</file>