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Файлы X\PDF\Лабы\Tabels\"/>
    </mc:Choice>
  </mc:AlternateContent>
  <xr:revisionPtr revIDLastSave="0" documentId="13_ncr:1_{51957888-EEE0-4BCF-B631-FF46BAD9778A}" xr6:coauthVersionLast="47" xr6:coauthVersionMax="47" xr10:uidLastSave="{00000000-0000-0000-0000-000000000000}"/>
  <bookViews>
    <workbookView xWindow="13764" yWindow="1908" windowWidth="7500" windowHeight="9504" xr2:uid="{796B9849-DD1A-4F46-831F-DAADFAD43A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3" i="1" l="1"/>
  <c r="M23" i="1"/>
  <c r="J23" i="1"/>
  <c r="G23" i="1"/>
  <c r="P6" i="1"/>
  <c r="M6" i="1"/>
  <c r="P21" i="1" a="1"/>
  <c r="P21" i="1" s="1"/>
  <c r="M21" i="1" a="1"/>
  <c r="M21" i="1" s="1"/>
  <c r="J21" i="1" a="1"/>
  <c r="J21" i="1" s="1"/>
  <c r="G21" i="1" a="1"/>
  <c r="G21" i="1" s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7" i="1"/>
  <c r="F8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F9" i="1"/>
  <c r="F10" i="1"/>
  <c r="F11" i="1"/>
  <c r="F12" i="1"/>
  <c r="F13" i="1"/>
  <c r="F14" i="1"/>
  <c r="F15" i="1"/>
  <c r="F16" i="1"/>
  <c r="F17" i="1"/>
  <c r="F18" i="1"/>
  <c r="F19" i="1"/>
  <c r="F20" i="1"/>
  <c r="F7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7" i="1"/>
  <c r="M24" i="1" l="1"/>
  <c r="M27" i="1" s="1"/>
  <c r="P24" i="1"/>
  <c r="P27" i="1" s="1"/>
  <c r="J24" i="1"/>
  <c r="P28" i="1" l="1"/>
  <c r="M28" i="1"/>
  <c r="J27" i="1"/>
  <c r="J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<sst xmlns="http://schemas.openxmlformats.org/spreadsheetml/2006/main" count="24" uniqueCount="12">
  <si>
    <t>R</t>
  </si>
  <si>
    <t>Dt</t>
  </si>
  <si>
    <t>t</t>
  </si>
  <si>
    <t>dR/dt</t>
  </si>
  <si>
    <t>k</t>
  </si>
  <si>
    <t>b</t>
  </si>
  <si>
    <t>C</t>
  </si>
  <si>
    <t>C0</t>
  </si>
  <si>
    <t>m</t>
  </si>
  <si>
    <t>mu</t>
  </si>
  <si>
    <t>cmol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</si>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</sst>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8" xfId="0" applyNumberFormat="1" applyBorder="1"/>
    <xf numFmtId="164" fontId="0" fillId="0" borderId="5" xfId="0" applyNumberFormat="1" applyFill="1" applyBorder="1"/>
    <xf numFmtId="165" fontId="0" fillId="0" borderId="5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Пустой</a:t>
            </a:r>
            <a:r>
              <a:rPr lang="ru-RU" baseline="0"/>
              <a:t> калориметр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backward val="50"/>
            <c:dispRSqr val="0"/>
            <c:dispEq val="1"/>
            <c:trendlineLbl>
              <c:layout>
                <c:manualLayout>
                  <c:x val="1.5292518631424418E-2"/>
                  <c:y val="0.11668973683999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Лист1!$F$7:$F$20</c:f>
              <c:numCache>
                <c:formatCode>General</c:formatCode>
                <c:ptCount val="14"/>
                <c:pt idx="0">
                  <c:v>51.64</c:v>
                </c:pt>
                <c:pt idx="1">
                  <c:v>104.84</c:v>
                </c:pt>
                <c:pt idx="2">
                  <c:v>159.46</c:v>
                </c:pt>
                <c:pt idx="3">
                  <c:v>215.10000000000002</c:v>
                </c:pt>
                <c:pt idx="4">
                  <c:v>272.14000000000004</c:v>
                </c:pt>
                <c:pt idx="5">
                  <c:v>332.54</c:v>
                </c:pt>
                <c:pt idx="6">
                  <c:v>391.32000000000005</c:v>
                </c:pt>
                <c:pt idx="7">
                  <c:v>453.08000000000004</c:v>
                </c:pt>
                <c:pt idx="8">
                  <c:v>517.86</c:v>
                </c:pt>
                <c:pt idx="9">
                  <c:v>583.01</c:v>
                </c:pt>
                <c:pt idx="10">
                  <c:v>650.01</c:v>
                </c:pt>
                <c:pt idx="11">
                  <c:v>718.22</c:v>
                </c:pt>
                <c:pt idx="12">
                  <c:v>791.34</c:v>
                </c:pt>
                <c:pt idx="13">
                  <c:v>864.41000000000008</c:v>
                </c:pt>
              </c:numCache>
            </c:numRef>
          </c:xVal>
          <c:yVal>
            <c:numRef>
              <c:f>Лист1!$G$7:$G$20</c:f>
              <c:numCache>
                <c:formatCode>0.000</c:formatCode>
                <c:ptCount val="14"/>
                <c:pt idx="0">
                  <c:v>9.6824167312161116</c:v>
                </c:pt>
                <c:pt idx="1">
                  <c:v>9.3984962406015029</c:v>
                </c:pt>
                <c:pt idx="2">
                  <c:v>9.1541559868180169</c:v>
                </c:pt>
                <c:pt idx="3">
                  <c:v>8.9863407620416975</c:v>
                </c:pt>
                <c:pt idx="4">
                  <c:v>8.7657784011220201</c:v>
                </c:pt>
                <c:pt idx="5">
                  <c:v>8.2781456953642394</c:v>
                </c:pt>
                <c:pt idx="6">
                  <c:v>8.5062946580469543</c:v>
                </c:pt>
                <c:pt idx="7">
                  <c:v>8.0958549222797931</c:v>
                </c:pt>
                <c:pt idx="8">
                  <c:v>7.718431614695894</c:v>
                </c:pt>
                <c:pt idx="9">
                  <c:v>7.6745970836531079</c:v>
                </c:pt>
                <c:pt idx="10">
                  <c:v>7.4626865671641793</c:v>
                </c:pt>
                <c:pt idx="11">
                  <c:v>7.3303034745638485</c:v>
                </c:pt>
                <c:pt idx="12">
                  <c:v>6.8380743982494527</c:v>
                </c:pt>
                <c:pt idx="13">
                  <c:v>6.8427535240180655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08-419E-846D-68441AC99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497888"/>
        <c:axId val="1926499136"/>
      </c:scatterChart>
      <c:valAx>
        <c:axId val="192649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99136"/>
        <c:crosses val="autoZero"/>
        <c:crossBetween val="midCat"/>
      </c:valAx>
      <c:valAx>
        <c:axId val="19264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9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Калориметр</a:t>
            </a:r>
            <a:r>
              <a:rPr lang="ru-RU" baseline="0"/>
              <a:t> с железным цилиндром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1.1377106087545508E-3"/>
                  <c:y val="0.13539498038935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Лист1!$I$7:$I$20</c:f>
              <c:numCache>
                <c:formatCode>General</c:formatCode>
                <c:ptCount val="14"/>
                <c:pt idx="0">
                  <c:v>75.03</c:v>
                </c:pt>
                <c:pt idx="1">
                  <c:v>151.44</c:v>
                </c:pt>
                <c:pt idx="2">
                  <c:v>230.24</c:v>
                </c:pt>
                <c:pt idx="3">
                  <c:v>310.77</c:v>
                </c:pt>
                <c:pt idx="4">
                  <c:v>394.09</c:v>
                </c:pt>
                <c:pt idx="5">
                  <c:v>480.22999999999996</c:v>
                </c:pt>
                <c:pt idx="6">
                  <c:v>568.13</c:v>
                </c:pt>
                <c:pt idx="7">
                  <c:v>657.76</c:v>
                </c:pt>
                <c:pt idx="8">
                  <c:v>751.43</c:v>
                </c:pt>
                <c:pt idx="9">
                  <c:v>845.13</c:v>
                </c:pt>
                <c:pt idx="10">
                  <c:v>942.5</c:v>
                </c:pt>
                <c:pt idx="11">
                  <c:v>1044.6300000000001</c:v>
                </c:pt>
                <c:pt idx="12">
                  <c:v>1146.3100000000002</c:v>
                </c:pt>
                <c:pt idx="13">
                  <c:v>1249.44</c:v>
                </c:pt>
              </c:numCache>
            </c:numRef>
          </c:xVal>
          <c:yVal>
            <c:numRef>
              <c:f>Лист1!$J$7:$J$20</c:f>
              <c:numCache>
                <c:formatCode>0.000</c:formatCode>
                <c:ptCount val="14"/>
                <c:pt idx="0">
                  <c:v>6.6640010662401705</c:v>
                </c:pt>
                <c:pt idx="1">
                  <c:v>6.5436461196178515</c:v>
                </c:pt>
                <c:pt idx="2">
                  <c:v>6.3451776649746199</c:v>
                </c:pt>
                <c:pt idx="3">
                  <c:v>6.2088662610207379</c:v>
                </c:pt>
                <c:pt idx="4">
                  <c:v>6.0009601536245807</c:v>
                </c:pt>
                <c:pt idx="5">
                  <c:v>5.8045042953331789</c:v>
                </c:pt>
                <c:pt idx="6">
                  <c:v>5.6882821387940838</c:v>
                </c:pt>
                <c:pt idx="7">
                  <c:v>5.5784893450853508</c:v>
                </c:pt>
                <c:pt idx="8">
                  <c:v>5.3378883313761074</c:v>
                </c:pt>
                <c:pt idx="9">
                  <c:v>5.3361792956243335</c:v>
                </c:pt>
                <c:pt idx="10">
                  <c:v>5.1350518640238274</c:v>
                </c:pt>
                <c:pt idx="11">
                  <c:v>4.8957211397238813</c:v>
                </c:pt>
                <c:pt idx="12">
                  <c:v>4.9173878835562546</c:v>
                </c:pt>
                <c:pt idx="13">
                  <c:v>4.84824978182876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69-49FC-9456-30AE93E60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510608"/>
        <c:axId val="2022511856"/>
      </c:scatterChart>
      <c:valAx>
        <c:axId val="202251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511856"/>
        <c:crosses val="autoZero"/>
        <c:crossBetween val="midCat"/>
      </c:valAx>
      <c:valAx>
        <c:axId val="20225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51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Калориметр</a:t>
            </a:r>
            <a:r>
              <a:rPr lang="ru-RU" baseline="0"/>
              <a:t> с алюминиевым цилиндром</a:t>
            </a:r>
            <a:endParaRPr lang="ru-RU"/>
          </a:p>
        </c:rich>
      </c:tx>
      <c:layout>
        <c:manualLayout>
          <c:xMode val="edge"/>
          <c:yMode val="edge"/>
          <c:x val="0.11601122273508915"/>
          <c:y val="4.64037122969837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3791655353425651E-2"/>
                  <c:y val="9.13836466497372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Лист1!$L$7:$L$20</c:f>
              <c:numCache>
                <c:formatCode>General</c:formatCode>
                <c:ptCount val="14"/>
                <c:pt idx="0">
                  <c:v>61.42</c:v>
                </c:pt>
                <c:pt idx="1">
                  <c:v>125.7</c:v>
                </c:pt>
                <c:pt idx="2">
                  <c:v>193.04000000000002</c:v>
                </c:pt>
                <c:pt idx="3">
                  <c:v>261.10000000000002</c:v>
                </c:pt>
                <c:pt idx="4">
                  <c:v>334.05</c:v>
                </c:pt>
                <c:pt idx="5">
                  <c:v>406.42</c:v>
                </c:pt>
                <c:pt idx="6">
                  <c:v>480.97</c:v>
                </c:pt>
                <c:pt idx="7">
                  <c:v>557.93000000000006</c:v>
                </c:pt>
                <c:pt idx="8">
                  <c:v>638</c:v>
                </c:pt>
                <c:pt idx="9">
                  <c:v>720.58</c:v>
                </c:pt>
                <c:pt idx="10">
                  <c:v>803.09</c:v>
                </c:pt>
                <c:pt idx="11">
                  <c:v>888.16000000000008</c:v>
                </c:pt>
                <c:pt idx="12">
                  <c:v>976.50000000000011</c:v>
                </c:pt>
                <c:pt idx="13">
                  <c:v>1067.6100000000001</c:v>
                </c:pt>
              </c:numCache>
            </c:numRef>
          </c:xVal>
          <c:yVal>
            <c:numRef>
              <c:f>Лист1!$M$7:$M$20</c:f>
              <c:numCache>
                <c:formatCode>0.000</c:formatCode>
                <c:ptCount val="14"/>
                <c:pt idx="0">
                  <c:v>8.1406707912731999</c:v>
                </c:pt>
                <c:pt idx="1">
                  <c:v>7.7784691972619786</c:v>
                </c:pt>
                <c:pt idx="2">
                  <c:v>7.4250074250074256</c:v>
                </c:pt>
                <c:pt idx="3">
                  <c:v>7.3464590067587432</c:v>
                </c:pt>
                <c:pt idx="4">
                  <c:v>6.8540095956134346</c:v>
                </c:pt>
                <c:pt idx="5">
                  <c:v>6.9089401685781402</c:v>
                </c:pt>
                <c:pt idx="6">
                  <c:v>6.7069081153588206</c:v>
                </c:pt>
                <c:pt idx="7">
                  <c:v>6.496881496881497</c:v>
                </c:pt>
                <c:pt idx="8">
                  <c:v>6.2445360309728999</c:v>
                </c:pt>
                <c:pt idx="9">
                  <c:v>6.0547348026156458</c:v>
                </c:pt>
                <c:pt idx="10">
                  <c:v>6.059871530723548</c:v>
                </c:pt>
                <c:pt idx="11">
                  <c:v>5.8775126366521704</c:v>
                </c:pt>
                <c:pt idx="12">
                  <c:v>5.6599501924383064</c:v>
                </c:pt>
                <c:pt idx="13">
                  <c:v>5.4878718033146745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5-4718-AB5C-21B56DFBF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694944"/>
        <c:axId val="1936696192"/>
      </c:scatterChart>
      <c:valAx>
        <c:axId val="19366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696192"/>
        <c:crosses val="autoZero"/>
        <c:crossBetween val="midCat"/>
      </c:valAx>
      <c:valAx>
        <c:axId val="193669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6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Калориметр</a:t>
            </a:r>
            <a:r>
              <a:rPr lang="ru-RU" baseline="0"/>
              <a:t> с латунным цилиндром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4.1305728900070067E-2"/>
                  <c:y val="0.134778377421923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Лист1!$O$7:$O$20</c:f>
              <c:numCache>
                <c:formatCode>General</c:formatCode>
                <c:ptCount val="14"/>
                <c:pt idx="0">
                  <c:v>64.23</c:v>
                </c:pt>
                <c:pt idx="1">
                  <c:v>130.91000000000003</c:v>
                </c:pt>
                <c:pt idx="2">
                  <c:v>203.06000000000003</c:v>
                </c:pt>
                <c:pt idx="3">
                  <c:v>277.89000000000004</c:v>
                </c:pt>
                <c:pt idx="4">
                  <c:v>354.62000000000006</c:v>
                </c:pt>
                <c:pt idx="5">
                  <c:v>434.46000000000004</c:v>
                </c:pt>
                <c:pt idx="6">
                  <c:v>516.81000000000006</c:v>
                </c:pt>
                <c:pt idx="7">
                  <c:v>598.15000000000009</c:v>
                </c:pt>
                <c:pt idx="8">
                  <c:v>686.19</c:v>
                </c:pt>
                <c:pt idx="9">
                  <c:v>770.51</c:v>
                </c:pt>
                <c:pt idx="10">
                  <c:v>860.78</c:v>
                </c:pt>
                <c:pt idx="11">
                  <c:v>954.05</c:v>
                </c:pt>
                <c:pt idx="12">
                  <c:v>1050.44</c:v>
                </c:pt>
                <c:pt idx="13">
                  <c:v>1146.8600000000001</c:v>
                </c:pt>
              </c:numCache>
            </c:numRef>
          </c:xVal>
          <c:yVal>
            <c:numRef>
              <c:f>Лист1!$P$7:$P$20</c:f>
              <c:numCache>
                <c:formatCode>0.000</c:formatCode>
                <c:ptCount val="14"/>
                <c:pt idx="0">
                  <c:v>7.7845243655612641</c:v>
                </c:pt>
                <c:pt idx="1">
                  <c:v>7.4985002999400114</c:v>
                </c:pt>
                <c:pt idx="2">
                  <c:v>6.9300069300069298</c:v>
                </c:pt>
                <c:pt idx="3">
                  <c:v>6.6818121074435393</c:v>
                </c:pt>
                <c:pt idx="4">
                  <c:v>6.516356053694774</c:v>
                </c:pt>
                <c:pt idx="5">
                  <c:v>6.2625250501002006</c:v>
                </c:pt>
                <c:pt idx="6">
                  <c:v>6.0716454159077111</c:v>
                </c:pt>
                <c:pt idx="7">
                  <c:v>6.1470371281042535</c:v>
                </c:pt>
                <c:pt idx="8">
                  <c:v>5.679236710586097</c:v>
                </c:pt>
                <c:pt idx="9">
                  <c:v>5.9297912713472494</c:v>
                </c:pt>
                <c:pt idx="10">
                  <c:v>5.5389387393375431</c:v>
                </c:pt>
                <c:pt idx="11">
                  <c:v>5.3607805296451172</c:v>
                </c:pt>
                <c:pt idx="12">
                  <c:v>5.1872600892208744</c:v>
                </c:pt>
                <c:pt idx="13">
                  <c:v>5.185646131507986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C4-4246-85B4-ACEA1CB45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228144"/>
        <c:axId val="2084228976"/>
      </c:scatterChart>
      <c:valAx>
        <c:axId val="208422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228976"/>
        <c:crosses val="autoZero"/>
        <c:crossBetween val="midCat"/>
      </c:valAx>
      <c:valAx>
        <c:axId val="208422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22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167640</xdr:colOff>
      <xdr:row>0</xdr:row>
      <xdr:rowOff>13547</xdr:rowOff>
    </xdr:from>
    <xdr:to>
      <xdr:col>20</xdr:col>
      <xdr:colOff>576580</xdr:colOff>
      <xdr:row>8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2DAC7A-05F5-44BB-A50D-BC800385B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198120</xdr:colOff>
      <xdr:row>8</xdr:row>
      <xdr:rowOff>156210</xdr:rowOff>
    </xdr:from>
    <xdr:to>
      <xdr:col>20</xdr:col>
      <xdr:colOff>594360</xdr:colOff>
      <xdr:row>18</xdr:row>
      <xdr:rowOff>7620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7F110B-CF37-4447-8791-FBBE5AA9F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579120</xdr:colOff>
      <xdr:row>0</xdr:row>
      <xdr:rowOff>11430</xdr:rowOff>
    </xdr:from>
    <xdr:to>
      <xdr:col>25</xdr:col>
      <xdr:colOff>293370</xdr:colOff>
      <xdr:row>9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580B4A8-0D6C-4DB2-A153-3ED0D6887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579120</xdr:colOff>
      <xdr:row>8</xdr:row>
      <xdr:rowOff>156210</xdr:rowOff>
    </xdr:from>
    <xdr:to>
      <xdr:col>25</xdr:col>
      <xdr:colOff>285750</xdr:colOff>
      <xdr:row>18</xdr:row>
      <xdr:rowOff>22860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6595281-39D2-4754-B0BB-42B7F8BFF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ED7C-9FCD-42D4-88D7-1DCF7AF5540F}">
  <dimension ref="C3:P28"/>
  <sheetViews>
    <sheetView tabSelected="1" topLeftCell="K13" zoomScaleNormal="100" workbookViewId="0">
      <selection activeCell="A4" sqref="A4"/>
    </sheetView>
  </sheetViews>
  <sheetFormatPr defaultRowHeight="14.4" x14ac:dyDescent="0.3"/>
  <sheetData>
    <row r="3" spans="3:16" ht="15" thickBot="1" x14ac:dyDescent="0.35"/>
    <row r="4" spans="3:16" x14ac:dyDescent="0.3">
      <c r="E4" s="1">
        <v>0</v>
      </c>
      <c r="F4" s="2"/>
      <c r="G4" s="3"/>
      <c r="H4" s="1">
        <v>1</v>
      </c>
      <c r="I4" s="2"/>
      <c r="J4" s="3"/>
      <c r="K4" s="1">
        <v>2</v>
      </c>
      <c r="L4" s="2"/>
      <c r="M4" s="3"/>
      <c r="N4" s="1">
        <v>3</v>
      </c>
      <c r="O4" s="2"/>
      <c r="P4" s="3"/>
    </row>
    <row r="5" spans="3:16" x14ac:dyDescent="0.3">
      <c r="D5" t="s">
        <v>0</v>
      </c>
      <c r="E5" s="4" t="s">
        <v>1</v>
      </c>
      <c r="F5" s="5" t="s">
        <v>2</v>
      </c>
      <c r="G5" s="6" t="s">
        <v>3</v>
      </c>
      <c r="H5" s="4" t="s">
        <v>1</v>
      </c>
      <c r="I5" s="5" t="s">
        <v>2</v>
      </c>
      <c r="J5" s="6"/>
      <c r="K5" s="4" t="s">
        <v>1</v>
      </c>
      <c r="L5" s="5" t="s">
        <v>2</v>
      </c>
      <c r="M5" s="6"/>
      <c r="N5" s="4" t="s">
        <v>1</v>
      </c>
      <c r="O5" s="5" t="s">
        <v>2</v>
      </c>
      <c r="P5" s="6"/>
    </row>
    <row r="6" spans="3:16" x14ac:dyDescent="0.3">
      <c r="C6">
        <v>0</v>
      </c>
      <c r="D6">
        <v>18.087</v>
      </c>
      <c r="E6" s="4">
        <v>0</v>
      </c>
      <c r="F6" s="7">
        <v>0</v>
      </c>
      <c r="G6" s="6"/>
      <c r="H6" s="4">
        <v>0</v>
      </c>
      <c r="I6" s="7">
        <v>0</v>
      </c>
      <c r="J6" s="6"/>
      <c r="K6" s="4">
        <v>0</v>
      </c>
      <c r="L6" s="7">
        <v>0</v>
      </c>
      <c r="M6" s="6">
        <f>FORECAST(L6,M7:M20,L7:L20)</f>
        <v>7.9613400080963981</v>
      </c>
      <c r="N6" s="4">
        <v>0</v>
      </c>
      <c r="O6" s="7">
        <v>0</v>
      </c>
      <c r="P6" s="6">
        <f>FORECAST(O6,P7:P20,O7:O20)</f>
        <v>7.4858666047209965</v>
      </c>
    </row>
    <row r="7" spans="3:16" x14ac:dyDescent="0.3">
      <c r="C7">
        <f>C6+1</f>
        <v>1</v>
      </c>
      <c r="D7">
        <f>D6+0.05</f>
        <v>18.137</v>
      </c>
      <c r="E7" s="4">
        <v>51.64</v>
      </c>
      <c r="F7" s="5">
        <f>SUM(E$6:E7)</f>
        <v>51.64</v>
      </c>
      <c r="G7" s="8">
        <f>0.05/E7*10000</f>
        <v>9.6824167312161116</v>
      </c>
      <c r="H7" s="4">
        <v>75.03</v>
      </c>
      <c r="I7" s="5">
        <f>SUM(H$6:H7)</f>
        <v>75.03</v>
      </c>
      <c r="J7" s="8">
        <f>0.05/H7*10000</f>
        <v>6.6640010662401705</v>
      </c>
      <c r="K7" s="4">
        <v>61.42</v>
      </c>
      <c r="L7" s="5">
        <f>SUM(K$6:K7)</f>
        <v>61.42</v>
      </c>
      <c r="M7" s="8">
        <f>0.05/K7*10000</f>
        <v>8.1406707912731999</v>
      </c>
      <c r="N7" s="4">
        <v>64.23</v>
      </c>
      <c r="O7" s="5">
        <f>SUM(N$6:N7)</f>
        <v>64.23</v>
      </c>
      <c r="P7" s="8">
        <f>0.05/N7*10000</f>
        <v>7.7845243655612641</v>
      </c>
    </row>
    <row r="8" spans="3:16" x14ac:dyDescent="0.3">
      <c r="C8">
        <f t="shared" ref="C8:C20" si="0">C7+1</f>
        <v>2</v>
      </c>
      <c r="D8">
        <f t="shared" ref="D8:D20" si="1">D7+0.05</f>
        <v>18.187000000000001</v>
      </c>
      <c r="E8" s="4">
        <v>53.2</v>
      </c>
      <c r="F8" s="5">
        <f>SUM(E$6:E8)</f>
        <v>104.84</v>
      </c>
      <c r="G8" s="8">
        <f t="shared" ref="G8:G20" si="2">0.05/E8*10000</f>
        <v>9.3984962406015029</v>
      </c>
      <c r="H8" s="4">
        <v>76.41</v>
      </c>
      <c r="I8" s="5">
        <f>SUM(H$6:H8)</f>
        <v>151.44</v>
      </c>
      <c r="J8" s="8">
        <f t="shared" ref="J8:J20" si="3">0.05/H8*10000</f>
        <v>6.5436461196178515</v>
      </c>
      <c r="K8" s="4">
        <v>64.28</v>
      </c>
      <c r="L8" s="5">
        <f>SUM(K$6:K8)</f>
        <v>125.7</v>
      </c>
      <c r="M8" s="8">
        <f t="shared" ref="M8:M20" si="4">0.05/K8*10000</f>
        <v>7.7784691972619786</v>
      </c>
      <c r="N8" s="4">
        <v>66.680000000000007</v>
      </c>
      <c r="O8" s="5">
        <f>SUM(N$6:N8)</f>
        <v>130.91000000000003</v>
      </c>
      <c r="P8" s="8">
        <f t="shared" ref="P8:P20" si="5">0.05/N8*10000</f>
        <v>7.4985002999400114</v>
      </c>
    </row>
    <row r="9" spans="3:16" x14ac:dyDescent="0.3">
      <c r="C9">
        <f t="shared" si="0"/>
        <v>3</v>
      </c>
      <c r="D9">
        <f t="shared" si="1"/>
        <v>18.237000000000002</v>
      </c>
      <c r="E9" s="4">
        <v>54.62</v>
      </c>
      <c r="F9" s="5">
        <f>SUM(E$6:E9)</f>
        <v>159.46</v>
      </c>
      <c r="G9" s="8">
        <f t="shared" si="2"/>
        <v>9.1541559868180169</v>
      </c>
      <c r="H9" s="4">
        <v>78.8</v>
      </c>
      <c r="I9" s="5">
        <f>SUM(H$6:H9)</f>
        <v>230.24</v>
      </c>
      <c r="J9" s="8">
        <f t="shared" si="3"/>
        <v>6.3451776649746199</v>
      </c>
      <c r="K9" s="4">
        <v>67.34</v>
      </c>
      <c r="L9" s="5">
        <f>SUM(K$6:K9)</f>
        <v>193.04000000000002</v>
      </c>
      <c r="M9" s="8">
        <f t="shared" si="4"/>
        <v>7.4250074250074256</v>
      </c>
      <c r="N9" s="4">
        <v>72.150000000000006</v>
      </c>
      <c r="O9" s="5">
        <f>SUM(N$6:N9)</f>
        <v>203.06000000000003</v>
      </c>
      <c r="P9" s="8">
        <f t="shared" si="5"/>
        <v>6.9300069300069298</v>
      </c>
    </row>
    <row r="10" spans="3:16" x14ac:dyDescent="0.3">
      <c r="C10">
        <f t="shared" si="0"/>
        <v>4</v>
      </c>
      <c r="D10">
        <f t="shared" si="1"/>
        <v>18.287000000000003</v>
      </c>
      <c r="E10" s="4">
        <v>55.64</v>
      </c>
      <c r="F10" s="5">
        <f>SUM(E$6:E10)</f>
        <v>215.10000000000002</v>
      </c>
      <c r="G10" s="8">
        <f t="shared" si="2"/>
        <v>8.9863407620416975</v>
      </c>
      <c r="H10" s="4">
        <v>80.53</v>
      </c>
      <c r="I10" s="5">
        <f>SUM(H$6:H10)</f>
        <v>310.77</v>
      </c>
      <c r="J10" s="8">
        <f t="shared" si="3"/>
        <v>6.2088662610207379</v>
      </c>
      <c r="K10" s="4">
        <v>68.06</v>
      </c>
      <c r="L10" s="5">
        <f>SUM(K$6:K10)</f>
        <v>261.10000000000002</v>
      </c>
      <c r="M10" s="8">
        <f t="shared" si="4"/>
        <v>7.3464590067587432</v>
      </c>
      <c r="N10" s="4">
        <v>74.83</v>
      </c>
      <c r="O10" s="5">
        <f>SUM(N$6:N10)</f>
        <v>277.89000000000004</v>
      </c>
      <c r="P10" s="8">
        <f t="shared" si="5"/>
        <v>6.6818121074435393</v>
      </c>
    </row>
    <row r="11" spans="3:16" x14ac:dyDescent="0.3">
      <c r="C11">
        <f t="shared" si="0"/>
        <v>5</v>
      </c>
      <c r="D11">
        <f t="shared" si="1"/>
        <v>18.337000000000003</v>
      </c>
      <c r="E11" s="4">
        <v>57.04</v>
      </c>
      <c r="F11" s="5">
        <f>SUM(E$6:E11)</f>
        <v>272.14000000000004</v>
      </c>
      <c r="G11" s="8">
        <f t="shared" si="2"/>
        <v>8.7657784011220201</v>
      </c>
      <c r="H11" s="4">
        <v>83.32</v>
      </c>
      <c r="I11" s="5">
        <f>SUM(H$6:H11)</f>
        <v>394.09</v>
      </c>
      <c r="J11" s="8">
        <f t="shared" si="3"/>
        <v>6.0009601536245807</v>
      </c>
      <c r="K11" s="4">
        <v>72.95</v>
      </c>
      <c r="L11" s="5">
        <f>SUM(K$6:K11)</f>
        <v>334.05</v>
      </c>
      <c r="M11" s="8">
        <f t="shared" si="4"/>
        <v>6.8540095956134346</v>
      </c>
      <c r="N11" s="4">
        <v>76.73</v>
      </c>
      <c r="O11" s="5">
        <f>SUM(N$6:N11)</f>
        <v>354.62000000000006</v>
      </c>
      <c r="P11" s="8">
        <f t="shared" si="5"/>
        <v>6.516356053694774</v>
      </c>
    </row>
    <row r="12" spans="3:16" x14ac:dyDescent="0.3">
      <c r="C12">
        <f t="shared" si="0"/>
        <v>6</v>
      </c>
      <c r="D12">
        <f t="shared" si="1"/>
        <v>18.387000000000004</v>
      </c>
      <c r="E12" s="4">
        <v>60.4</v>
      </c>
      <c r="F12" s="5">
        <f>SUM(E$6:E12)</f>
        <v>332.54</v>
      </c>
      <c r="G12" s="8">
        <f t="shared" si="2"/>
        <v>8.2781456953642394</v>
      </c>
      <c r="H12" s="4">
        <v>86.14</v>
      </c>
      <c r="I12" s="5">
        <f>SUM(H$6:H12)</f>
        <v>480.22999999999996</v>
      </c>
      <c r="J12" s="8">
        <f t="shared" si="3"/>
        <v>5.8045042953331789</v>
      </c>
      <c r="K12" s="4">
        <v>72.37</v>
      </c>
      <c r="L12" s="5">
        <f>SUM(K$6:K12)</f>
        <v>406.42</v>
      </c>
      <c r="M12" s="8">
        <f t="shared" si="4"/>
        <v>6.9089401685781402</v>
      </c>
      <c r="N12" s="4">
        <v>79.84</v>
      </c>
      <c r="O12" s="5">
        <f>SUM(N$6:N12)</f>
        <v>434.46000000000004</v>
      </c>
      <c r="P12" s="8">
        <f t="shared" si="5"/>
        <v>6.2625250501002006</v>
      </c>
    </row>
    <row r="13" spans="3:16" x14ac:dyDescent="0.3">
      <c r="C13">
        <f t="shared" si="0"/>
        <v>7</v>
      </c>
      <c r="D13">
        <f t="shared" si="1"/>
        <v>18.437000000000005</v>
      </c>
      <c r="E13" s="4">
        <v>58.78</v>
      </c>
      <c r="F13" s="5">
        <f>SUM(E$6:E13)</f>
        <v>391.32000000000005</v>
      </c>
      <c r="G13" s="8">
        <f t="shared" si="2"/>
        <v>8.5062946580469543</v>
      </c>
      <c r="H13" s="4">
        <v>87.9</v>
      </c>
      <c r="I13" s="5">
        <f>SUM(H$6:H13)</f>
        <v>568.13</v>
      </c>
      <c r="J13" s="8">
        <f t="shared" si="3"/>
        <v>5.6882821387940838</v>
      </c>
      <c r="K13" s="4">
        <v>74.55</v>
      </c>
      <c r="L13" s="5">
        <f>SUM(K$6:K13)</f>
        <v>480.97</v>
      </c>
      <c r="M13" s="8">
        <f t="shared" si="4"/>
        <v>6.7069081153588206</v>
      </c>
      <c r="N13" s="4">
        <v>82.35</v>
      </c>
      <c r="O13" s="5">
        <f>SUM(N$6:N13)</f>
        <v>516.81000000000006</v>
      </c>
      <c r="P13" s="8">
        <f t="shared" si="5"/>
        <v>6.0716454159077111</v>
      </c>
    </row>
    <row r="14" spans="3:16" x14ac:dyDescent="0.3">
      <c r="C14">
        <f t="shared" si="0"/>
        <v>8</v>
      </c>
      <c r="D14">
        <f t="shared" si="1"/>
        <v>18.487000000000005</v>
      </c>
      <c r="E14" s="4">
        <v>61.76</v>
      </c>
      <c r="F14" s="5">
        <f>SUM(E$6:E14)</f>
        <v>453.08000000000004</v>
      </c>
      <c r="G14" s="8">
        <f t="shared" si="2"/>
        <v>8.0958549222797931</v>
      </c>
      <c r="H14" s="4">
        <v>89.63</v>
      </c>
      <c r="I14" s="5">
        <f>SUM(H$6:H14)</f>
        <v>657.76</v>
      </c>
      <c r="J14" s="8">
        <f t="shared" si="3"/>
        <v>5.5784893450853508</v>
      </c>
      <c r="K14" s="4">
        <v>76.959999999999994</v>
      </c>
      <c r="L14" s="5">
        <f>SUM(K$6:K14)</f>
        <v>557.93000000000006</v>
      </c>
      <c r="M14" s="8">
        <f t="shared" si="4"/>
        <v>6.496881496881497</v>
      </c>
      <c r="N14" s="4">
        <v>81.34</v>
      </c>
      <c r="O14" s="5">
        <f>SUM(N$6:N14)</f>
        <v>598.15000000000009</v>
      </c>
      <c r="P14" s="8">
        <f t="shared" si="5"/>
        <v>6.1470371281042535</v>
      </c>
    </row>
    <row r="15" spans="3:16" x14ac:dyDescent="0.3">
      <c r="C15">
        <f t="shared" si="0"/>
        <v>9</v>
      </c>
      <c r="D15">
        <f t="shared" si="1"/>
        <v>18.537000000000006</v>
      </c>
      <c r="E15" s="4">
        <v>64.78</v>
      </c>
      <c r="F15" s="5">
        <f>SUM(E$6:E15)</f>
        <v>517.86</v>
      </c>
      <c r="G15" s="8">
        <f t="shared" si="2"/>
        <v>7.718431614695894</v>
      </c>
      <c r="H15" s="4">
        <v>93.67</v>
      </c>
      <c r="I15" s="5">
        <f>SUM(H$6:H15)</f>
        <v>751.43</v>
      </c>
      <c r="J15" s="8">
        <f t="shared" si="3"/>
        <v>5.3378883313761074</v>
      </c>
      <c r="K15" s="4">
        <v>80.069999999999993</v>
      </c>
      <c r="L15" s="5">
        <f>SUM(K$6:K15)</f>
        <v>638</v>
      </c>
      <c r="M15" s="8">
        <f t="shared" si="4"/>
        <v>6.2445360309728999</v>
      </c>
      <c r="N15" s="4">
        <v>88.04</v>
      </c>
      <c r="O15" s="5">
        <f>SUM(N$6:N15)</f>
        <v>686.19</v>
      </c>
      <c r="P15" s="8">
        <f t="shared" si="5"/>
        <v>5.679236710586097</v>
      </c>
    </row>
    <row r="16" spans="3:16" x14ac:dyDescent="0.3">
      <c r="C16">
        <f t="shared" si="0"/>
        <v>10</v>
      </c>
      <c r="D16">
        <f t="shared" si="1"/>
        <v>18.587000000000007</v>
      </c>
      <c r="E16" s="4">
        <v>65.150000000000006</v>
      </c>
      <c r="F16" s="5">
        <f>SUM(E$6:E16)</f>
        <v>583.01</v>
      </c>
      <c r="G16" s="8">
        <f t="shared" si="2"/>
        <v>7.6745970836531079</v>
      </c>
      <c r="H16" s="4">
        <v>93.7</v>
      </c>
      <c r="I16" s="5">
        <f>SUM(H$6:H16)</f>
        <v>845.13</v>
      </c>
      <c r="J16" s="8">
        <f t="shared" si="3"/>
        <v>5.3361792956243335</v>
      </c>
      <c r="K16" s="4">
        <v>82.58</v>
      </c>
      <c r="L16" s="5">
        <f>SUM(K$6:K16)</f>
        <v>720.58</v>
      </c>
      <c r="M16" s="8">
        <f t="shared" si="4"/>
        <v>6.0547348026156458</v>
      </c>
      <c r="N16" s="4">
        <v>84.32</v>
      </c>
      <c r="O16" s="5">
        <f>SUM(N$6:N16)</f>
        <v>770.51</v>
      </c>
      <c r="P16" s="8">
        <f t="shared" si="5"/>
        <v>5.9297912713472494</v>
      </c>
    </row>
    <row r="17" spans="3:16" x14ac:dyDescent="0.3">
      <c r="C17">
        <f t="shared" si="0"/>
        <v>11</v>
      </c>
      <c r="D17">
        <f t="shared" si="1"/>
        <v>18.637000000000008</v>
      </c>
      <c r="E17" s="4">
        <v>67</v>
      </c>
      <c r="F17" s="5">
        <f>SUM(E$6:E17)</f>
        <v>650.01</v>
      </c>
      <c r="G17" s="8">
        <f t="shared" si="2"/>
        <v>7.4626865671641793</v>
      </c>
      <c r="H17" s="4">
        <v>97.37</v>
      </c>
      <c r="I17" s="5">
        <f>SUM(H$6:H17)</f>
        <v>942.5</v>
      </c>
      <c r="J17" s="8">
        <f t="shared" si="3"/>
        <v>5.1350518640238274</v>
      </c>
      <c r="K17" s="4">
        <v>82.51</v>
      </c>
      <c r="L17" s="5">
        <f>SUM(K$6:K17)</f>
        <v>803.09</v>
      </c>
      <c r="M17" s="8">
        <f t="shared" si="4"/>
        <v>6.059871530723548</v>
      </c>
      <c r="N17" s="4">
        <v>90.27</v>
      </c>
      <c r="O17" s="5">
        <f>SUM(N$6:N17)</f>
        <v>860.78</v>
      </c>
      <c r="P17" s="8">
        <f t="shared" si="5"/>
        <v>5.5389387393375431</v>
      </c>
    </row>
    <row r="18" spans="3:16" x14ac:dyDescent="0.3">
      <c r="C18">
        <f t="shared" si="0"/>
        <v>12</v>
      </c>
      <c r="D18">
        <f t="shared" si="1"/>
        <v>18.687000000000008</v>
      </c>
      <c r="E18" s="4">
        <v>68.209999999999994</v>
      </c>
      <c r="F18" s="5">
        <f>SUM(E$6:E18)</f>
        <v>718.22</v>
      </c>
      <c r="G18" s="8">
        <f t="shared" si="2"/>
        <v>7.3303034745638485</v>
      </c>
      <c r="H18" s="4">
        <v>102.13</v>
      </c>
      <c r="I18" s="5">
        <f>SUM(H$6:H18)</f>
        <v>1044.6300000000001</v>
      </c>
      <c r="J18" s="8">
        <f t="shared" si="3"/>
        <v>4.8957211397238813</v>
      </c>
      <c r="K18" s="4">
        <v>85.07</v>
      </c>
      <c r="L18" s="5">
        <f>SUM(K$6:K18)</f>
        <v>888.16000000000008</v>
      </c>
      <c r="M18" s="8">
        <f t="shared" si="4"/>
        <v>5.8775126366521704</v>
      </c>
      <c r="N18" s="4">
        <v>93.27</v>
      </c>
      <c r="O18" s="5">
        <f>SUM(N$6:N18)</f>
        <v>954.05</v>
      </c>
      <c r="P18" s="8">
        <f t="shared" si="5"/>
        <v>5.3607805296451172</v>
      </c>
    </row>
    <row r="19" spans="3:16" x14ac:dyDescent="0.3">
      <c r="C19">
        <f t="shared" si="0"/>
        <v>13</v>
      </c>
      <c r="D19">
        <f t="shared" si="1"/>
        <v>18.737000000000009</v>
      </c>
      <c r="E19" s="4">
        <v>73.12</v>
      </c>
      <c r="F19" s="5">
        <f>SUM(E$6:E19)</f>
        <v>791.34</v>
      </c>
      <c r="G19" s="8">
        <f t="shared" si="2"/>
        <v>6.8380743982494527</v>
      </c>
      <c r="H19" s="4">
        <v>101.68</v>
      </c>
      <c r="I19" s="5">
        <f>SUM(H$6:H19)</f>
        <v>1146.3100000000002</v>
      </c>
      <c r="J19" s="8">
        <f t="shared" si="3"/>
        <v>4.9173878835562546</v>
      </c>
      <c r="K19" s="4">
        <v>88.34</v>
      </c>
      <c r="L19" s="5">
        <f>SUM(K$6:K19)</f>
        <v>976.50000000000011</v>
      </c>
      <c r="M19" s="8">
        <f t="shared" si="4"/>
        <v>5.6599501924383064</v>
      </c>
      <c r="N19" s="4">
        <v>96.39</v>
      </c>
      <c r="O19" s="5">
        <f>SUM(N$6:N19)</f>
        <v>1050.44</v>
      </c>
      <c r="P19" s="8">
        <f t="shared" si="5"/>
        <v>5.1872600892208744</v>
      </c>
    </row>
    <row r="20" spans="3:16" ht="15" thickBot="1" x14ac:dyDescent="0.35">
      <c r="C20">
        <f t="shared" si="0"/>
        <v>14</v>
      </c>
      <c r="D20">
        <f t="shared" si="1"/>
        <v>18.78700000000001</v>
      </c>
      <c r="E20" s="9">
        <v>73.069999999999993</v>
      </c>
      <c r="F20" s="10">
        <f>SUM(E$6:E20)</f>
        <v>864.41000000000008</v>
      </c>
      <c r="G20" s="11">
        <f t="shared" si="2"/>
        <v>6.8427535240180655</v>
      </c>
      <c r="H20" s="9">
        <v>103.13</v>
      </c>
      <c r="I20" s="10">
        <f>SUM(H$6:H20)</f>
        <v>1249.44</v>
      </c>
      <c r="J20" s="11">
        <f t="shared" si="3"/>
        <v>4.84824978182876</v>
      </c>
      <c r="K20" s="9">
        <v>91.11</v>
      </c>
      <c r="L20" s="10">
        <f>SUM(K$6:K20)</f>
        <v>1067.6100000000001</v>
      </c>
      <c r="M20" s="11">
        <f t="shared" si="4"/>
        <v>5.4878718033146745</v>
      </c>
      <c r="N20" s="9">
        <v>96.42</v>
      </c>
      <c r="O20" s="10">
        <f>SUM(N$6:N20)</f>
        <v>1146.8600000000001</v>
      </c>
      <c r="P20" s="11">
        <f t="shared" si="5"/>
        <v>5.185646131507986</v>
      </c>
    </row>
    <row r="21" spans="3:16" x14ac:dyDescent="0.3">
      <c r="F21" t="s">
        <v>4</v>
      </c>
      <c r="G21" s="13" cm="1">
        <f t="array" ref="G21">(AVERAGE(F7:F20*G7:G20)-AVERAGE(F7:F20)*AVERAGE(G7:G20))/(AVERAGE(F7:F20*F7:F20)-AVERAGE(F7:F20)^2)</f>
        <v>-3.5051143245052887E-3</v>
      </c>
      <c r="I21" t="s">
        <v>4</v>
      </c>
      <c r="J21" s="13" cm="1">
        <f t="array" ref="J21">(AVERAGE(I7:I20*J7:J20)-AVERAGE(I7:I20)*AVERAGE(J7:J20))/(AVERAGE(I7:I20*I7:I20)-AVERAGE(I7:I20)^2)</f>
        <v>-1.6170688290992638E-3</v>
      </c>
      <c r="L21" t="s">
        <v>4</v>
      </c>
      <c r="M21" s="13" cm="1">
        <f t="array" ref="M21">(AVERAGE(L7:L20*M7:M20)-AVERAGE(L7:L20)*AVERAGE(M7:M20))/(AVERAGE(L7:L20*L7:L20)-AVERAGE(L7:L20)^2)</f>
        <v>-2.4508304959430932E-3</v>
      </c>
      <c r="O21" t="s">
        <v>4</v>
      </c>
      <c r="P21" s="13" cm="1">
        <f t="array" ref="P21">(AVERAGE(O7:O20*P7:P20)-AVERAGE(O7:O20)*AVERAGE(P7:P20))/(AVERAGE(O7:O20*O7:O20)-AVERAGE(O7:O20)^2)</f>
        <v>-2.2398013710703464E-3</v>
      </c>
    </row>
    <row r="22" spans="3:16" x14ac:dyDescent="0.3">
      <c r="F22" t="s">
        <v>5</v>
      </c>
      <c r="G22" s="12">
        <v>9.8659999999999997</v>
      </c>
      <c r="I22" t="s">
        <v>5</v>
      </c>
      <c r="J22" s="12">
        <v>6.8789999999999996</v>
      </c>
      <c r="L22" t="s">
        <v>5</v>
      </c>
      <c r="M22" s="12">
        <v>8.2560000000000002</v>
      </c>
      <c r="O22" t="s">
        <v>5</v>
      </c>
      <c r="P22" s="12">
        <v>7.89</v>
      </c>
    </row>
    <row r="23" spans="3:16" x14ac:dyDescent="0.3">
      <c r="F23" t="s">
        <v>7</v>
      </c>
      <c r="G23">
        <f>10.8*4.28*0.001*18.137/(G22*0.0001)/(1+4.28*0.001*21.8)</f>
        <v>777.23245883369532</v>
      </c>
      <c r="J23">
        <f>10.8*4.28*0.001*18.137/(J22*0.0001)/(1+4.28*0.001*21.8)</f>
        <v>1114.7224071599419</v>
      </c>
      <c r="M23">
        <f>10.8*4.28*0.001*18.137/(M22*0.0001)/(1+4.28*0.001*21.8)</f>
        <v>928.80031962854162</v>
      </c>
      <c r="P23">
        <f>10.8*4.28*0.001*18.137/(P22*0.0001)/(1+4.28*0.001*21.8)</f>
        <v>971.88535346682374</v>
      </c>
    </row>
    <row r="24" spans="3:16" x14ac:dyDescent="0.3">
      <c r="F24" t="s">
        <v>6</v>
      </c>
      <c r="G24">
        <v>0</v>
      </c>
      <c r="J24">
        <f>J23-$G23</f>
        <v>337.48994832624658</v>
      </c>
      <c r="M24">
        <f>M23-$G23</f>
        <v>151.5678607948463</v>
      </c>
      <c r="P24">
        <f>P23-$G23</f>
        <v>194.65289463312843</v>
      </c>
    </row>
    <row r="25" spans="3:16" x14ac:dyDescent="0.3">
      <c r="I25" t="s">
        <v>8</v>
      </c>
      <c r="J25">
        <v>0.81230000000000002</v>
      </c>
      <c r="M25">
        <v>0.29420000000000002</v>
      </c>
      <c r="P25">
        <v>0.86870000000000003</v>
      </c>
    </row>
    <row r="26" spans="3:16" x14ac:dyDescent="0.3">
      <c r="I26" t="s">
        <v>9</v>
      </c>
      <c r="J26">
        <v>5.5844999999999999E-2</v>
      </c>
      <c r="M26">
        <v>2.6980000000000001E-2</v>
      </c>
      <c r="P26">
        <v>6.4430000000000001E-2</v>
      </c>
    </row>
    <row r="27" spans="3:16" x14ac:dyDescent="0.3">
      <c r="I27" t="s">
        <v>10</v>
      </c>
      <c r="J27">
        <f>J24*J26/J25</f>
        <v>23.202174275857736</v>
      </c>
      <c r="M27">
        <f>M24*M26/M25</f>
        <v>13.899731081729957</v>
      </c>
      <c r="P27">
        <f>P24*P26/P25</f>
        <v>14.437073789815202</v>
      </c>
    </row>
    <row r="28" spans="3:16" x14ac:dyDescent="0.3">
      <c r="I28" t="s">
        <v>11</v>
      </c>
      <c r="J28">
        <f>J24/J25</f>
        <v>415.47451474362498</v>
      </c>
      <c r="M28">
        <f>M24/M25</f>
        <v>515.18647448962031</v>
      </c>
      <c r="P28">
        <f>P24/P25</f>
        <v>224.07378224142789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Соболь</dc:creator>
  <cp:lastModifiedBy>Федор Соболь</cp:lastModifiedBy>
  <dcterms:created xsi:type="dcterms:W3CDTF">2022-03-12T13:25:09Z</dcterms:created>
  <dcterms:modified xsi:type="dcterms:W3CDTF">2022-03-19T13:55:47Z</dcterms:modified>
</cp:coreProperties>
</file>