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or\Desktop\Файлы X\PDF\Лабы\Tabels\"/>
    </mc:Choice>
  </mc:AlternateContent>
  <xr:revisionPtr revIDLastSave="0" documentId="13_ncr:1_{F2BAF2F4-3BE7-4E6B-890A-57154B09EB53}" xr6:coauthVersionLast="47" xr6:coauthVersionMax="47" xr10:uidLastSave="{00000000-0000-0000-0000-000000000000}"/>
  <bookViews>
    <workbookView xWindow="11364" yWindow="2112" windowWidth="7152" windowHeight="8964" xr2:uid="{E83FAF2E-81A0-45FF-A3A4-10A0BF960C3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A11" i="1"/>
  <c r="B11" i="1" s="1"/>
  <c r="A10" i="1"/>
  <c r="B10" i="1" s="1"/>
  <c r="A9" i="1"/>
  <c r="B9" i="1" s="1"/>
  <c r="A8" i="1"/>
  <c r="B8" i="1" s="1"/>
  <c r="A7" i="1"/>
  <c r="B7" i="1" s="1"/>
  <c r="E12" i="1" l="1" a="1"/>
  <c r="E12" i="1" s="1"/>
  <c r="E14" i="1" s="1"/>
  <c r="E15" i="1" s="1"/>
  <c r="C12" i="1" a="1"/>
  <c r="C12" i="1" s="1"/>
  <c r="D12" i="1" a="1"/>
  <c r="D12" i="1" s="1"/>
  <c r="D13" i="1" s="1"/>
  <c r="E13" i="1" l="1"/>
  <c r="E18" i="1" s="1"/>
  <c r="E16" i="1"/>
  <c r="E23" i="1" s="1"/>
  <c r="C13" i="1"/>
  <c r="C14" i="1"/>
  <c r="C15" i="1" s="1"/>
  <c r="C16" i="1"/>
  <c r="D16" i="1"/>
  <c r="D23" i="1" s="1"/>
  <c r="D14" i="1"/>
  <c r="D15" i="1" s="1"/>
  <c r="E17" i="1" l="1"/>
  <c r="E19" i="1" s="1"/>
  <c r="D18" i="1"/>
  <c r="C18" i="1"/>
  <c r="C23" i="1"/>
  <c r="C24" i="1" s="1"/>
  <c r="C17" i="1"/>
  <c r="D17" i="1"/>
  <c r="D24" i="1" s="1"/>
  <c r="E24" i="1" l="1"/>
  <c r="C19" i="1"/>
  <c r="D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<sst xmlns="http://schemas.openxmlformats.org/spreadsheetml/2006/main" count="20" uniqueCount="17">
  <si>
    <t>R1</t>
  </si>
  <si>
    <t>R2</t>
  </si>
  <si>
    <t>R3</t>
  </si>
  <si>
    <t>m</t>
  </si>
  <si>
    <t>M</t>
  </si>
  <si>
    <t>k</t>
  </si>
  <si>
    <t>b</t>
  </si>
  <si>
    <t>sk</t>
  </si>
  <si>
    <t>sb</t>
  </si>
  <si>
    <t>I</t>
  </si>
  <si>
    <t>sI</t>
  </si>
  <si>
    <t>Mtr</t>
  </si>
  <si>
    <t>sMtr</t>
  </si>
  <si>
    <t>mi</t>
  </si>
  <si>
    <t>&lt;I0</t>
  </si>
  <si>
    <t>&lt;sI0</t>
  </si>
  <si>
    <t>I0ex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</si>
</sst>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6B0E-E6E9-475D-BA71-81AAA40C9D5A}">
  <dimension ref="A6:F26"/>
  <sheetViews>
    <sheetView tabSelected="1" topLeftCell="A10" workbookViewId="0">
      <selection activeCell="C23" sqref="C23"/>
    </sheetView>
  </sheetViews>
  <sheetFormatPr defaultRowHeight="14.4" x14ac:dyDescent="0.3"/>
  <cols>
    <col min="3" max="3" width="13" customWidth="1"/>
  </cols>
  <sheetData>
    <row r="6" spans="1:6" x14ac:dyDescent="0.3">
      <c r="A6" t="s">
        <v>3</v>
      </c>
      <c r="B6" t="s">
        <v>4</v>
      </c>
      <c r="C6" t="s">
        <v>0</v>
      </c>
      <c r="D6" t="s">
        <v>1</v>
      </c>
      <c r="E6" t="s">
        <v>2</v>
      </c>
    </row>
    <row r="7" spans="1:6" x14ac:dyDescent="0.3">
      <c r="A7">
        <f>27.1+25.4</f>
        <v>52.5</v>
      </c>
      <c r="B7">
        <f>A7*9.81*0.0175*0.001</f>
        <v>9.0129375000000001E-3</v>
      </c>
      <c r="C7">
        <v>1.117</v>
      </c>
      <c r="D7">
        <v>0.67400000000000004</v>
      </c>
      <c r="E7">
        <v>0.42059999999999997</v>
      </c>
      <c r="F7" t="s">
        <v>16</v>
      </c>
    </row>
    <row r="8" spans="1:6" x14ac:dyDescent="0.3">
      <c r="A8">
        <f>25.4+44.6</f>
        <v>70</v>
      </c>
      <c r="B8">
        <f t="shared" ref="B8:B11" si="0">A8*9.81*0.0175*0.001</f>
        <v>1.2017250000000002E-2</v>
      </c>
      <c r="C8">
        <v>1.552</v>
      </c>
      <c r="D8">
        <v>0.92800000000000005</v>
      </c>
      <c r="E8">
        <v>0.55900000000000005</v>
      </c>
      <c r="F8">
        <f>(B7+C18)/1.63</f>
        <v>4.947443793241255E-3</v>
      </c>
    </row>
    <row r="9" spans="1:6" x14ac:dyDescent="0.3">
      <c r="A9">
        <f>25.4+62.9</f>
        <v>88.3</v>
      </c>
      <c r="B9">
        <f t="shared" si="0"/>
        <v>1.5158902500000003E-2</v>
      </c>
      <c r="C9">
        <v>2.0070000000000001</v>
      </c>
      <c r="D9">
        <v>1.165</v>
      </c>
      <c r="E9">
        <v>0.72699999999999998</v>
      </c>
    </row>
    <row r="10" spans="1:6" x14ac:dyDescent="0.3">
      <c r="A10">
        <f>25.4+74.1</f>
        <v>99.5</v>
      </c>
      <c r="B10">
        <f t="shared" si="0"/>
        <v>1.7081662500000004E-2</v>
      </c>
      <c r="C10">
        <v>2.2469999999999999</v>
      </c>
      <c r="D10">
        <v>1.351</v>
      </c>
      <c r="E10">
        <v>0.82340000000000002</v>
      </c>
    </row>
    <row r="11" spans="1:6" x14ac:dyDescent="0.3">
      <c r="A11">
        <f>25.4+101.2</f>
        <v>126.6</v>
      </c>
      <c r="B11">
        <f t="shared" si="0"/>
        <v>2.1734055000000002E-2</v>
      </c>
      <c r="C11">
        <v>2.9009999999999998</v>
      </c>
      <c r="D11">
        <v>1.7430000000000001</v>
      </c>
      <c r="E11">
        <v>1.073</v>
      </c>
    </row>
    <row r="12" spans="1:6" x14ac:dyDescent="0.3">
      <c r="B12" t="s">
        <v>5</v>
      </c>
      <c r="C12" cm="1">
        <f t="array" ref="C12">(SUM($B7:$B11*C7:C11)/5-SUM($B7:$B11)*SUM(C7:C11)/25)/(SUMSQ($B7:$B11)/5-SUM($B7:$B11)*SUM($B7:$B11)/25)</f>
        <v>139.81995664152987</v>
      </c>
      <c r="D12" cm="1">
        <f t="array" ref="D12">(SUM($B7:$B11*D7:D11)/5-SUM($B7:$B11)*SUM(D7:D11)/25)/(SUMSQ($B7:$B11)/5-SUM($B7:$B11)*SUM($B7:$B11)/25)</f>
        <v>83.919369924920218</v>
      </c>
      <c r="E12" cm="1">
        <f t="array" ref="E12">(SUM($B7:$B11*E7:E11)/5-SUM($B7:$B11)*SUM(E7:E11)/25)/(SUMSQ($B7:$B11)/5-SUM($B7:$B11)*SUM($B7:$B11)/25)</f>
        <v>51.522907450320631</v>
      </c>
    </row>
    <row r="13" spans="1:6" x14ac:dyDescent="0.3">
      <c r="B13" t="s">
        <v>6</v>
      </c>
      <c r="C13">
        <f>AVERAGE(C7:C11)-C12*AVERAGE($B7:$B11)</f>
        <v>-0.13263378651125945</v>
      </c>
      <c r="D13">
        <f t="shared" ref="D13:E13" si="1">AVERAGE(D7:D11)-D12*AVERAGE($B7:$B11)</f>
        <v>-8.6671237347986319E-2</v>
      </c>
      <c r="E13">
        <f t="shared" si="1"/>
        <v>-5.2293151030323171E-2</v>
      </c>
    </row>
    <row r="14" spans="1:6" x14ac:dyDescent="0.3">
      <c r="B14" t="s">
        <v>7</v>
      </c>
      <c r="C14">
        <f>1/SQRT(5)*SQRT((SUMSQ(C7:C11)/5-SUM(C7:C11)*SUM(C7:C11)/25)/(SUMSQ($B7:$B11)/5-SUM($B7:$B11)*SUM($B7:$B11)/25)-C12*C12)</f>
        <v>1.1629189773521178</v>
      </c>
      <c r="D14">
        <f t="shared" ref="D14:E14" si="2">1/SQRT(5)*SQRT((SUMSQ(D7:D11)/5-SUM(D7:D11)*SUM(D7:D11)/25)/(SUMSQ($B7:$B11)/5-SUM($B7:$B11)*SUM($B7:$B11)/25)-D12*D12)</f>
        <v>1.0554431803778752</v>
      </c>
      <c r="E14">
        <f t="shared" si="2"/>
        <v>0.62946018194237152</v>
      </c>
    </row>
    <row r="15" spans="1:6" x14ac:dyDescent="0.3">
      <c r="A15">
        <v>27.1</v>
      </c>
      <c r="B15" t="s">
        <v>8</v>
      </c>
      <c r="C15">
        <f>C14*SQRT(SUMSQ($B7:$B11)/5-SUM($B7:$B11)*SUM($B7:$B11)/25)</f>
        <v>5.054291935061633E-3</v>
      </c>
      <c r="D15">
        <f t="shared" ref="D15:E15" si="3">D14*SQRT(SUMSQ($B7:$B11)/5-SUM($B7:$B11)*SUM($B7:$B11)/25)</f>
        <v>4.587179380842168E-3</v>
      </c>
      <c r="E15">
        <f t="shared" si="3"/>
        <v>2.7357671368281786E-3</v>
      </c>
    </row>
    <row r="16" spans="1:6" x14ac:dyDescent="0.3">
      <c r="A16">
        <v>44.6</v>
      </c>
      <c r="B16" t="s">
        <v>9</v>
      </c>
      <c r="C16">
        <f>1/C12</f>
        <v>7.1520548569743731E-3</v>
      </c>
      <c r="D16">
        <f t="shared" ref="D16:E16" si="4">1/D12</f>
        <v>1.1916200048864354E-2</v>
      </c>
      <c r="E16">
        <f t="shared" si="4"/>
        <v>1.9408842580636954E-2</v>
      </c>
    </row>
    <row r="17" spans="1:6" x14ac:dyDescent="0.3">
      <c r="A17">
        <v>62.9</v>
      </c>
      <c r="B17" t="s">
        <v>10</v>
      </c>
      <c r="C17">
        <f>C16*C14/C12</f>
        <v>5.9485502070084757E-5</v>
      </c>
      <c r="D17">
        <f t="shared" ref="D17:E17" si="5">D16*D14/D12</f>
        <v>1.498685236655671E-4</v>
      </c>
      <c r="E17">
        <f t="shared" si="5"/>
        <v>2.3711964612786146E-4</v>
      </c>
    </row>
    <row r="18" spans="1:6" x14ac:dyDescent="0.3">
      <c r="A18">
        <v>74.099999999999994</v>
      </c>
      <c r="B18" t="s">
        <v>11</v>
      </c>
      <c r="C18">
        <f>C13*C16</f>
        <v>-9.4860411701675525E-4</v>
      </c>
      <c r="D18">
        <f t="shared" ref="D18:E18" si="6">D13*D16</f>
        <v>-1.0327918027212086E-3</v>
      </c>
      <c r="E18">
        <f t="shared" si="6"/>
        <v>-1.0149495363930155E-3</v>
      </c>
    </row>
    <row r="19" spans="1:6" x14ac:dyDescent="0.3">
      <c r="A19">
        <v>101.2</v>
      </c>
      <c r="B19" t="s">
        <v>12</v>
      </c>
      <c r="C19">
        <f>C18*SQRT((C17/C16)^2+(C15/C13)^2)</f>
        <v>-3.6999568755340353E-5</v>
      </c>
      <c r="D19">
        <f t="shared" ref="D19:E19" si="7">D18*SQRT((D17/D16)^2+(D15/D13)^2)</f>
        <v>-5.6183879071665633E-5</v>
      </c>
      <c r="E19">
        <f t="shared" si="7"/>
        <v>-5.4526679894173201E-5</v>
      </c>
    </row>
    <row r="21" spans="1:6" x14ac:dyDescent="0.3">
      <c r="C21" t="s">
        <v>0</v>
      </c>
      <c r="D21" t="s">
        <v>1</v>
      </c>
      <c r="E21" t="s">
        <v>2</v>
      </c>
    </row>
    <row r="22" spans="1:6" x14ac:dyDescent="0.3">
      <c r="B22" t="s">
        <v>13</v>
      </c>
      <c r="C22">
        <v>0.05</v>
      </c>
      <c r="D22">
        <v>0.1</v>
      </c>
      <c r="E22">
        <v>0.15</v>
      </c>
    </row>
    <row r="23" spans="1:6" x14ac:dyDescent="0.3">
      <c r="B23">
        <v>0.1517</v>
      </c>
      <c r="C23">
        <f>C16-SUM($B23:$B26)*(1/12*(0.025^2)+0.25*SUMSQ(0.0175, 0.0038)+C22^2)</f>
        <v>5.521372368224373E-3</v>
      </c>
      <c r="D23">
        <f t="shared" ref="D23:E23" si="8">D16-SUM($B23:$B26)*(1/12*(0.025^2)+0.25*SUMSQ(0.0175, 0.0038)+D22^2)</f>
        <v>5.6392675601143515E-3</v>
      </c>
      <c r="E23">
        <f t="shared" si="8"/>
        <v>5.3881600918869524E-3</v>
      </c>
      <c r="F23" t="s">
        <v>14</v>
      </c>
    </row>
    <row r="24" spans="1:6" x14ac:dyDescent="0.3">
      <c r="B24">
        <v>0.15820000000000001</v>
      </c>
      <c r="C24">
        <f>SQRT(C17^2 + ((C16-C23)^2) * SUMSQ(2*0.0001/SUM($B23:$B26), 19/6*0.0001/((C16-C23)/4*SUM($B23:$B26))))</f>
        <v>2.0455248655305977E-3</v>
      </c>
      <c r="D24">
        <f t="shared" ref="D24:E24" si="9">SQRT(D17^2 + ((D16-D23)^2) * SUMSQ(2*0.0001/SUM($B23:$B26), 19/6*0.0001/((D16-D23)/4*SUM($B23:$B26))))</f>
        <v>2.050145812932982E-3</v>
      </c>
      <c r="E24">
        <f t="shared" si="9"/>
        <v>2.0583681373205756E-3</v>
      </c>
      <c r="F24" t="s">
        <v>15</v>
      </c>
    </row>
    <row r="25" spans="1:6" x14ac:dyDescent="0.3">
      <c r="B25">
        <v>0.15260000000000001</v>
      </c>
    </row>
    <row r="26" spans="1:6" x14ac:dyDescent="0.3">
      <c r="B26">
        <v>0.157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 Соболь</dc:creator>
  <cp:lastModifiedBy>Федор Соболь</cp:lastModifiedBy>
  <dcterms:created xsi:type="dcterms:W3CDTF">2021-12-07T20:24:12Z</dcterms:created>
  <dcterms:modified xsi:type="dcterms:W3CDTF">2021-12-09T09:01:49Z</dcterms:modified>
</cp:coreProperties>
</file>