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Tabels\"/>
    </mc:Choice>
  </mc:AlternateContent>
  <xr:revisionPtr revIDLastSave="0" documentId="8_{E522ECAD-E5C0-45AF-B750-D3EBE80AE8D5}" xr6:coauthVersionLast="47" xr6:coauthVersionMax="47" xr10:uidLastSave="{00000000-0000-0000-0000-000000000000}"/>
  <bookViews>
    <workbookView xWindow="13668" yWindow="2016" windowWidth="7584" windowHeight="9504" xr2:uid="{CC551A2E-9C10-440F-BDE5-979E1E6A51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7" i="1" l="1"/>
  <c r="S17" i="1"/>
  <c r="M17" i="1"/>
  <c r="Y16" i="1"/>
  <c r="S16" i="1"/>
  <c r="M16" i="1"/>
  <c r="S12" i="1"/>
  <c r="S14" i="1" s="1"/>
  <c r="Y14" i="1"/>
  <c r="Y13" i="1"/>
  <c r="Y15" i="1" s="1"/>
  <c r="Y12" i="1"/>
  <c r="M15" i="1"/>
  <c r="M14" i="1"/>
  <c r="M13" i="1"/>
  <c r="M12" i="1"/>
  <c r="Y11" i="1"/>
  <c r="S11" i="1"/>
  <c r="G11" i="1"/>
  <c r="M11" i="1"/>
  <c r="Y8" i="1"/>
  <c r="Y9" i="1" s="1" a="1"/>
  <c r="Y9" i="1" s="1"/>
  <c r="Y10" i="1" s="1"/>
  <c r="S8" i="1"/>
  <c r="S9" i="1" s="1" a="1"/>
  <c r="S9" i="1" s="1"/>
  <c r="S10" i="1" s="1"/>
  <c r="M8" i="1"/>
  <c r="M9" i="1" s="1" a="1"/>
  <c r="M9" i="1" s="1"/>
  <c r="M10" i="1" s="1"/>
  <c r="G10" i="1"/>
  <c r="G9" i="1" a="1"/>
  <c r="G9" i="1" s="1"/>
  <c r="G8" i="1"/>
  <c r="W7" i="1"/>
  <c r="X7" i="1" s="1"/>
  <c r="Y7" i="1" s="1"/>
  <c r="W6" i="1"/>
  <c r="X6" i="1" s="1"/>
  <c r="Y6" i="1" s="1"/>
  <c r="W5" i="1"/>
  <c r="X5" i="1" s="1"/>
  <c r="Y5" i="1" s="1"/>
  <c r="W4" i="1"/>
  <c r="X4" i="1" s="1"/>
  <c r="Y4" i="1" s="1"/>
  <c r="W3" i="1"/>
  <c r="X3" i="1" s="1"/>
  <c r="Y3" i="1" s="1"/>
  <c r="Q7" i="1"/>
  <c r="R7" i="1" s="1"/>
  <c r="S7" i="1" s="1"/>
  <c r="Q6" i="1"/>
  <c r="R6" i="1" s="1"/>
  <c r="S6" i="1" s="1"/>
  <c r="Q5" i="1"/>
  <c r="R5" i="1" s="1"/>
  <c r="S5" i="1" s="1"/>
  <c r="Q4" i="1"/>
  <c r="R4" i="1" s="1"/>
  <c r="S4" i="1" s="1"/>
  <c r="Q3" i="1"/>
  <c r="R3" i="1" s="1"/>
  <c r="S3" i="1" s="1"/>
  <c r="K7" i="1"/>
  <c r="L7" i="1" s="1"/>
  <c r="M7" i="1" s="1"/>
  <c r="K6" i="1"/>
  <c r="L6" i="1" s="1"/>
  <c r="M6" i="1" s="1"/>
  <c r="K5" i="1"/>
  <c r="L5" i="1" s="1"/>
  <c r="M5" i="1" s="1"/>
  <c r="K4" i="1"/>
  <c r="L4" i="1" s="1"/>
  <c r="M4" i="1" s="1"/>
  <c r="K3" i="1"/>
  <c r="L3" i="1" s="1"/>
  <c r="M3" i="1" s="1"/>
  <c r="G4" i="1"/>
  <c r="G5" i="1"/>
  <c r="G7" i="1"/>
  <c r="G3" i="1"/>
  <c r="F4" i="1"/>
  <c r="F5" i="1"/>
  <c r="F6" i="1"/>
  <c r="G6" i="1" s="1"/>
  <c r="F7" i="1"/>
  <c r="F3" i="1"/>
  <c r="E4" i="1"/>
  <c r="E5" i="1"/>
  <c r="E6" i="1"/>
  <c r="E7" i="1"/>
  <c r="E3" i="1"/>
  <c r="S13" i="1" l="1"/>
  <c r="S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<sst xmlns="http://schemas.openxmlformats.org/spreadsheetml/2006/main" count="66" uniqueCount="18">
  <si>
    <t>T</t>
  </si>
  <si>
    <t>dU/dT</t>
  </si>
  <si>
    <t>U0</t>
  </si>
  <si>
    <t>dP</t>
  </si>
  <si>
    <t>U</t>
  </si>
  <si>
    <t>dU</t>
  </si>
  <si>
    <t>dT</t>
  </si>
  <si>
    <t>dT/dP</t>
  </si>
  <si>
    <t>срзнач</t>
  </si>
  <si>
    <t>случ</t>
  </si>
  <si>
    <t>полн</t>
  </si>
  <si>
    <t>a</t>
  </si>
  <si>
    <t>dt/dp в К/Па</t>
  </si>
  <si>
    <t xml:space="preserve">b </t>
  </si>
  <si>
    <t>sa</t>
  </si>
  <si>
    <t>sb</t>
  </si>
  <si>
    <t>Ткр</t>
  </si>
  <si>
    <t>sTкр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</si>
</sst>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7" xfId="0" applyNumberFormat="1" applyBorder="1"/>
    <xf numFmtId="165" fontId="0" fillId="0" borderId="0" xfId="0" applyNumberFormat="1" applyBorder="1"/>
    <xf numFmtId="165" fontId="0" fillId="0" borderId="7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4" fontId="0" fillId="0" borderId="6" xfId="0" applyNumberFormat="1" applyBorder="1"/>
    <xf numFmtId="165" fontId="0" fillId="0" borderId="0" xfId="0" applyNumberFormat="1"/>
    <xf numFmtId="165" fontId="0" fillId="0" borderId="0" xfId="0" applyNumberFormat="1" applyFill="1" applyBorder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A91C-DB32-405A-9C78-4CA48A9CD574}">
  <dimension ref="B1:Y17"/>
  <sheetViews>
    <sheetView tabSelected="1" topLeftCell="W1" workbookViewId="0">
      <selection activeCell="T16" sqref="T16"/>
    </sheetView>
  </sheetViews>
  <sheetFormatPr defaultRowHeight="14.4" x14ac:dyDescent="0.3"/>
  <cols>
    <col min="13" max="13" width="12.6640625" bestFit="1" customWidth="1"/>
  </cols>
  <sheetData>
    <row r="1" spans="2:25" ht="15" thickBot="1" x14ac:dyDescent="0.35"/>
    <row r="2" spans="2:25" x14ac:dyDescent="0.3">
      <c r="B2" s="1" t="s">
        <v>0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1" t="s">
        <v>0</v>
      </c>
      <c r="I2" s="2" t="s">
        <v>3</v>
      </c>
      <c r="J2" s="2" t="s">
        <v>4</v>
      </c>
      <c r="K2" s="2" t="s">
        <v>5</v>
      </c>
      <c r="L2" s="2" t="s">
        <v>6</v>
      </c>
      <c r="M2" s="3" t="s">
        <v>7</v>
      </c>
      <c r="N2" s="1" t="s">
        <v>0</v>
      </c>
      <c r="O2" s="2" t="s">
        <v>3</v>
      </c>
      <c r="P2" s="2" t="s">
        <v>4</v>
      </c>
      <c r="Q2" s="2" t="s">
        <v>5</v>
      </c>
      <c r="R2" s="2" t="s">
        <v>6</v>
      </c>
      <c r="S2" s="3" t="s">
        <v>7</v>
      </c>
      <c r="T2" s="1" t="s">
        <v>0</v>
      </c>
      <c r="U2" s="2" t="s">
        <v>3</v>
      </c>
      <c r="V2" s="2" t="s">
        <v>4</v>
      </c>
      <c r="W2" s="2" t="s">
        <v>5</v>
      </c>
      <c r="X2" s="2" t="s">
        <v>6</v>
      </c>
      <c r="Y2" s="3" t="s">
        <v>7</v>
      </c>
    </row>
    <row r="3" spans="2:25" x14ac:dyDescent="0.3">
      <c r="B3" s="4">
        <v>293</v>
      </c>
      <c r="C3" s="7">
        <v>4</v>
      </c>
      <c r="D3" s="7">
        <v>-149</v>
      </c>
      <c r="E3" s="7">
        <f>D3-B$7</f>
        <v>-171</v>
      </c>
      <c r="F3" s="9">
        <f>E3/B$5</f>
        <v>-4.2484472049689437</v>
      </c>
      <c r="G3" s="11">
        <f>F3/C3</f>
        <v>-1.0621118012422359</v>
      </c>
      <c r="H3" s="4">
        <v>298</v>
      </c>
      <c r="I3" s="7">
        <v>4</v>
      </c>
      <c r="J3" s="7">
        <v>-136</v>
      </c>
      <c r="K3" s="7">
        <f>J3-H$7</f>
        <v>-153</v>
      </c>
      <c r="L3" s="9">
        <f>K3/H$5</f>
        <v>-3.7592137592137589</v>
      </c>
      <c r="M3" s="11">
        <f>L3/I3</f>
        <v>-0.93980343980343972</v>
      </c>
      <c r="N3" s="4">
        <v>303</v>
      </c>
      <c r="O3" s="7">
        <v>4</v>
      </c>
      <c r="P3" s="7">
        <v>-130</v>
      </c>
      <c r="Q3" s="7">
        <f>P3-N$7</f>
        <v>-151</v>
      </c>
      <c r="R3" s="9">
        <f>Q3/N$5</f>
        <v>-3.6695018226002429</v>
      </c>
      <c r="S3" s="11">
        <f>R3/O3</f>
        <v>-0.91737545565006073</v>
      </c>
      <c r="T3" s="4">
        <v>308</v>
      </c>
      <c r="U3" s="7">
        <v>4</v>
      </c>
      <c r="V3" s="7">
        <v>-127</v>
      </c>
      <c r="W3" s="7">
        <f>V3-T$7</f>
        <v>-147</v>
      </c>
      <c r="X3" s="9">
        <f>W3/T$5</f>
        <v>-3.5336538461538458</v>
      </c>
      <c r="Y3" s="11">
        <f>X3/U3</f>
        <v>-0.88341346153846145</v>
      </c>
    </row>
    <row r="4" spans="2:25" x14ac:dyDescent="0.3">
      <c r="B4" s="4" t="s">
        <v>1</v>
      </c>
      <c r="C4" s="7">
        <v>3.5</v>
      </c>
      <c r="D4" s="7">
        <v>-125</v>
      </c>
      <c r="E4" s="7">
        <f t="shared" ref="E4:E7" si="0">D4-B$7</f>
        <v>-147</v>
      </c>
      <c r="F4" s="9">
        <f t="shared" ref="F4:F7" si="1">E4/B$5</f>
        <v>-3.652173913043478</v>
      </c>
      <c r="G4" s="11">
        <f t="shared" ref="G4:G7" si="2">F4/C4</f>
        <v>-1.0434782608695652</v>
      </c>
      <c r="H4" s="4" t="s">
        <v>1</v>
      </c>
      <c r="I4" s="7">
        <v>3.5</v>
      </c>
      <c r="J4" s="7">
        <v>-115</v>
      </c>
      <c r="K4" s="7">
        <f t="shared" ref="K4:K7" si="3">J4-H$7</f>
        <v>-132</v>
      </c>
      <c r="L4" s="9">
        <f t="shared" ref="L4:L7" si="4">K4/H$5</f>
        <v>-3.243243243243243</v>
      </c>
      <c r="M4" s="11">
        <f t="shared" ref="M4:M7" si="5">L4/I4</f>
        <v>-0.92664092664092657</v>
      </c>
      <c r="N4" s="4" t="s">
        <v>1</v>
      </c>
      <c r="O4" s="7">
        <v>3.5</v>
      </c>
      <c r="P4" s="7">
        <v>-108</v>
      </c>
      <c r="Q4" s="7">
        <f t="shared" ref="Q4:Q7" si="6">P4-N$7</f>
        <v>-129</v>
      </c>
      <c r="R4" s="9">
        <f t="shared" ref="R4:R7" si="7">Q4/N$5</f>
        <v>-3.1348724179829892</v>
      </c>
      <c r="S4" s="11">
        <f t="shared" ref="S4:S7" si="8">R4/O4</f>
        <v>-0.89567783370942544</v>
      </c>
      <c r="T4" s="4" t="s">
        <v>1</v>
      </c>
      <c r="U4" s="7">
        <v>3.5</v>
      </c>
      <c r="V4" s="7">
        <v>-105</v>
      </c>
      <c r="W4" s="7">
        <f t="shared" ref="W4:W7" si="9">V4-T$7</f>
        <v>-125</v>
      </c>
      <c r="X4" s="9">
        <f t="shared" ref="X4:X7" si="10">W4/T$5</f>
        <v>-3.0048076923076921</v>
      </c>
      <c r="Y4" s="11">
        <f t="shared" ref="Y4:Y7" si="11">X4/U4</f>
        <v>-0.85851648351648346</v>
      </c>
    </row>
    <row r="5" spans="2:25" x14ac:dyDescent="0.3">
      <c r="B5" s="6">
        <v>40.25</v>
      </c>
      <c r="C5" s="7">
        <v>3</v>
      </c>
      <c r="D5" s="7">
        <v>-98</v>
      </c>
      <c r="E5" s="7">
        <f t="shared" si="0"/>
        <v>-120</v>
      </c>
      <c r="F5" s="9">
        <f t="shared" si="1"/>
        <v>-2.981366459627329</v>
      </c>
      <c r="G5" s="11">
        <f t="shared" si="2"/>
        <v>-0.99378881987577639</v>
      </c>
      <c r="H5" s="6">
        <v>40.700000000000003</v>
      </c>
      <c r="I5" s="7">
        <v>3</v>
      </c>
      <c r="J5" s="7">
        <v>-92</v>
      </c>
      <c r="K5" s="7">
        <f t="shared" si="3"/>
        <v>-109</v>
      </c>
      <c r="L5" s="9">
        <f t="shared" si="4"/>
        <v>-2.6781326781326777</v>
      </c>
      <c r="M5" s="11">
        <f t="shared" si="5"/>
        <v>-0.89271089271089255</v>
      </c>
      <c r="N5" s="6">
        <v>41.15</v>
      </c>
      <c r="O5" s="7">
        <v>3</v>
      </c>
      <c r="P5" s="7">
        <v>-86</v>
      </c>
      <c r="Q5" s="7">
        <f t="shared" si="6"/>
        <v>-107</v>
      </c>
      <c r="R5" s="9">
        <f t="shared" si="7"/>
        <v>-2.600243013365735</v>
      </c>
      <c r="S5" s="11">
        <f t="shared" si="8"/>
        <v>-0.86674767112191164</v>
      </c>
      <c r="T5" s="6">
        <v>41.6</v>
      </c>
      <c r="U5" s="7">
        <v>3</v>
      </c>
      <c r="V5" s="7">
        <v>-80</v>
      </c>
      <c r="W5" s="7">
        <f t="shared" si="9"/>
        <v>-100</v>
      </c>
      <c r="X5" s="9">
        <f t="shared" si="10"/>
        <v>-2.4038461538461537</v>
      </c>
      <c r="Y5" s="11">
        <f t="shared" si="11"/>
        <v>-0.80128205128205121</v>
      </c>
    </row>
    <row r="6" spans="2:25" x14ac:dyDescent="0.3">
      <c r="B6" s="4" t="s">
        <v>2</v>
      </c>
      <c r="C6" s="7">
        <v>2.5</v>
      </c>
      <c r="D6" s="7">
        <v>-78</v>
      </c>
      <c r="E6" s="7">
        <f t="shared" si="0"/>
        <v>-100</v>
      </c>
      <c r="F6" s="9">
        <f t="shared" si="1"/>
        <v>-2.4844720496894408</v>
      </c>
      <c r="G6" s="11">
        <f t="shared" si="2"/>
        <v>-0.99378881987577627</v>
      </c>
      <c r="H6" s="4" t="s">
        <v>2</v>
      </c>
      <c r="I6" s="7">
        <v>2.5</v>
      </c>
      <c r="J6" s="7">
        <v>-73</v>
      </c>
      <c r="K6" s="7">
        <f t="shared" si="3"/>
        <v>-90</v>
      </c>
      <c r="L6" s="9">
        <f t="shared" si="4"/>
        <v>-2.2113022113022112</v>
      </c>
      <c r="M6" s="11">
        <f t="shared" si="5"/>
        <v>-0.88452088452088451</v>
      </c>
      <c r="N6" s="4" t="s">
        <v>2</v>
      </c>
      <c r="O6" s="7">
        <v>2.5</v>
      </c>
      <c r="P6" s="7">
        <v>-67</v>
      </c>
      <c r="Q6" s="7">
        <f t="shared" si="6"/>
        <v>-88</v>
      </c>
      <c r="R6" s="9">
        <f t="shared" si="7"/>
        <v>-2.1385176184690158</v>
      </c>
      <c r="S6" s="11">
        <f t="shared" si="8"/>
        <v>-0.85540704738760631</v>
      </c>
      <c r="T6" s="4" t="s">
        <v>2</v>
      </c>
      <c r="U6" s="7">
        <v>2.5</v>
      </c>
      <c r="V6" s="7">
        <v>-65</v>
      </c>
      <c r="W6" s="7">
        <f t="shared" si="9"/>
        <v>-85</v>
      </c>
      <c r="X6" s="9">
        <f t="shared" si="10"/>
        <v>-2.0432692307692308</v>
      </c>
      <c r="Y6" s="11">
        <f t="shared" si="11"/>
        <v>-0.81730769230769229</v>
      </c>
    </row>
    <row r="7" spans="2:25" ht="15" thickBot="1" x14ac:dyDescent="0.35">
      <c r="B7" s="5">
        <v>22</v>
      </c>
      <c r="C7" s="8">
        <v>2</v>
      </c>
      <c r="D7" s="8">
        <v>-56</v>
      </c>
      <c r="E7" s="8">
        <f t="shared" si="0"/>
        <v>-78</v>
      </c>
      <c r="F7" s="10">
        <f t="shared" si="1"/>
        <v>-1.9378881987577641</v>
      </c>
      <c r="G7" s="12">
        <f t="shared" si="2"/>
        <v>-0.96894409937888204</v>
      </c>
      <c r="H7" s="13">
        <v>17</v>
      </c>
      <c r="I7" s="8">
        <v>2</v>
      </c>
      <c r="J7" s="8">
        <v>-56</v>
      </c>
      <c r="K7" s="8">
        <f t="shared" si="3"/>
        <v>-73</v>
      </c>
      <c r="L7" s="10">
        <f t="shared" si="4"/>
        <v>-1.7936117936117935</v>
      </c>
      <c r="M7" s="12">
        <f t="shared" si="5"/>
        <v>-0.89680589680589673</v>
      </c>
      <c r="N7" s="13">
        <v>21</v>
      </c>
      <c r="O7" s="8">
        <v>2</v>
      </c>
      <c r="P7" s="8">
        <v>-50</v>
      </c>
      <c r="Q7" s="8">
        <f t="shared" si="6"/>
        <v>-71</v>
      </c>
      <c r="R7" s="10">
        <f t="shared" si="7"/>
        <v>-1.7253948967193196</v>
      </c>
      <c r="S7" s="12">
        <f t="shared" si="8"/>
        <v>-0.86269744835965978</v>
      </c>
      <c r="T7" s="13">
        <v>20</v>
      </c>
      <c r="U7" s="8">
        <v>2</v>
      </c>
      <c r="V7" s="8">
        <v>-42</v>
      </c>
      <c r="W7" s="8">
        <f t="shared" si="9"/>
        <v>-62</v>
      </c>
      <c r="X7" s="10">
        <f t="shared" si="10"/>
        <v>-1.4903846153846154</v>
      </c>
      <c r="Y7" s="12">
        <f t="shared" si="11"/>
        <v>-0.74519230769230771</v>
      </c>
    </row>
    <row r="8" spans="2:25" x14ac:dyDescent="0.3">
      <c r="F8" t="s">
        <v>8</v>
      </c>
      <c r="G8" s="14">
        <f>AVERAGE(G3:G7)</f>
        <v>-1.0124223602484475</v>
      </c>
      <c r="L8" t="s">
        <v>8</v>
      </c>
      <c r="M8" s="14">
        <f>AVERAGE(M3:M7)</f>
        <v>-0.90809640809640801</v>
      </c>
      <c r="R8" t="s">
        <v>8</v>
      </c>
      <c r="S8" s="14">
        <f>AVERAGE(S3:S7)</f>
        <v>-0.87958109124573269</v>
      </c>
      <c r="X8" t="s">
        <v>8</v>
      </c>
      <c r="Y8" s="14">
        <f>AVERAGE(Y3:Y7)</f>
        <v>-0.82114239926739907</v>
      </c>
    </row>
    <row r="9" spans="2:25" x14ac:dyDescent="0.3">
      <c r="F9" t="s">
        <v>9</v>
      </c>
      <c r="G9" s="15" cm="1">
        <f t="array" ref="G9">SQRT(1/20*SUMSQ(G3:G7-G8))</f>
        <v>1.7346882041948977E-2</v>
      </c>
      <c r="L9" t="s">
        <v>9</v>
      </c>
      <c r="M9" s="15" cm="1">
        <f t="array" ref="M9">SQRT(1/20*SUMSQ(M3:M7-M8))</f>
        <v>1.0651830989219334E-2</v>
      </c>
      <c r="R9" t="s">
        <v>9</v>
      </c>
      <c r="S9" s="15" cm="1">
        <f t="array" ref="S9">SQRT(1/20*SUMSQ(S3:S7-S8))</f>
        <v>1.1665456622659786E-2</v>
      </c>
      <c r="X9" t="s">
        <v>9</v>
      </c>
      <c r="Y9" s="15" cm="1">
        <f t="array" ref="Y9">SQRT(1/20*SUMSQ(Y3:Y7-Y8))</f>
        <v>2.3929126791062481E-2</v>
      </c>
    </row>
    <row r="10" spans="2:25" x14ac:dyDescent="0.3">
      <c r="F10" t="s">
        <v>10</v>
      </c>
      <c r="G10" s="14">
        <f>SQRT(G9^2 + 0.023^2)</f>
        <v>2.8808233485885452E-2</v>
      </c>
      <c r="L10" t="s">
        <v>10</v>
      </c>
      <c r="M10" s="14">
        <f>SQRT(M9^2 + 0.023^2)</f>
        <v>2.534682432619308E-2</v>
      </c>
      <c r="R10" t="s">
        <v>10</v>
      </c>
      <c r="S10" s="14">
        <f>SQRT(S9^2 + 0.023^2)</f>
        <v>2.5789200806057504E-2</v>
      </c>
      <c r="X10" t="s">
        <v>10</v>
      </c>
      <c r="Y10" s="14">
        <f>SQRT(Y9^2 + 0.023^2)</f>
        <v>3.3190406881849828E-2</v>
      </c>
    </row>
    <row r="11" spans="2:25" x14ac:dyDescent="0.3">
      <c r="F11" t="s">
        <v>12</v>
      </c>
      <c r="G11">
        <f>G8/101325</f>
        <v>-9.9918318307273373E-6</v>
      </c>
      <c r="L11" t="s">
        <v>12</v>
      </c>
      <c r="M11">
        <f>M8/101325</f>
        <v>-8.9622147357158455E-6</v>
      </c>
      <c r="R11" t="s">
        <v>12</v>
      </c>
      <c r="S11">
        <f>S8/101325</f>
        <v>-8.6807904391387386E-6</v>
      </c>
      <c r="X11" t="s">
        <v>12</v>
      </c>
      <c r="Y11">
        <f>Y8/101325</f>
        <v>-8.10404539124006E-6</v>
      </c>
    </row>
    <row r="12" spans="2:25" x14ac:dyDescent="0.3">
      <c r="L12" t="s">
        <v>11</v>
      </c>
      <c r="M12" s="16">
        <f>8.31*40/2 * (G11 - M11) / (1/B3 - 1/H3)</f>
        <v>-2.9882755690046165</v>
      </c>
      <c r="R12" t="s">
        <v>11</v>
      </c>
      <c r="S12" s="16">
        <f>8.31*40/2 * (M11 - S11) / (1/H3 - 1/N3)</f>
        <v>-0.84465916146383224</v>
      </c>
      <c r="X12" t="s">
        <v>11</v>
      </c>
      <c r="Y12" s="16">
        <f>8.31*40/2 * (S11 - Y11) / (1/N3 - 1/T3)</f>
        <v>-1.7891149072172066</v>
      </c>
    </row>
    <row r="13" spans="2:25" x14ac:dyDescent="0.3">
      <c r="L13" t="s">
        <v>13</v>
      </c>
      <c r="M13">
        <f xml:space="preserve"> 2 * M12 /8.31/H3 - 40*M11</f>
        <v>-2.0549338812782987E-3</v>
      </c>
      <c r="R13" t="s">
        <v>13</v>
      </c>
      <c r="S13">
        <f xml:space="preserve"> 2 * S12 /8.31/N3 - 40*S11</f>
        <v>-3.2368390547427462E-4</v>
      </c>
      <c r="X13" t="s">
        <v>13</v>
      </c>
      <c r="Y13">
        <f xml:space="preserve"> 2 * Y12 /8.31/T3 - 40*Y11</f>
        <v>-1.0738681804567992E-3</v>
      </c>
    </row>
    <row r="14" spans="2:25" x14ac:dyDescent="0.3">
      <c r="L14" t="s">
        <v>14</v>
      </c>
      <c r="M14" s="16">
        <f xml:space="preserve"> M12 * SQRT(2*(0.025/M8)^2 + 2*(0.1/300)^2)</f>
        <v>-0.11635244794049565</v>
      </c>
      <c r="R14" t="s">
        <v>14</v>
      </c>
      <c r="S14" s="16">
        <f xml:space="preserve"> S12 * SQRT(2*(0.025/S8)^2 + 2*(0.1/300)^2)</f>
        <v>-3.395396395378026E-2</v>
      </c>
      <c r="X14" t="s">
        <v>14</v>
      </c>
      <c r="Y14" s="16">
        <f xml:space="preserve"> Y12 * SQRT(2*(0.025/Y8)^2 + 2*(0.1/300)^2)</f>
        <v>-7.7037253601960967E-2</v>
      </c>
    </row>
    <row r="15" spans="2:25" x14ac:dyDescent="0.3">
      <c r="L15" t="s">
        <v>15</v>
      </c>
      <c r="M15">
        <f xml:space="preserve"> M13 * SQRT((M14/M12)^2+(0.1/5)^2 + (0.025/M8)^2)</f>
        <v>-1.0626103003414874E-4</v>
      </c>
      <c r="R15" t="s">
        <v>15</v>
      </c>
      <c r="S15">
        <f xml:space="preserve"> S13 * SQRT((S14/S12)^2+(0.1/5)^2 + (0.025/S8)^2)</f>
        <v>-1.7200254450721738E-5</v>
      </c>
      <c r="X15" t="s">
        <v>15</v>
      </c>
      <c r="Y15">
        <f xml:space="preserve"> Y13 * SQRT((Y14/Y12)^2+(0.1/5)^2 + (0.025/Y8)^2)</f>
        <v>-6.056642629910786E-5</v>
      </c>
    </row>
    <row r="16" spans="2:25" x14ac:dyDescent="0.3">
      <c r="L16" t="s">
        <v>16</v>
      </c>
      <c r="M16">
        <f>8 * M12 / 27 / 8.31 / M13</f>
        <v>51.849908044028986</v>
      </c>
      <c r="R16" t="s">
        <v>16</v>
      </c>
      <c r="S16">
        <f>8 * S12 / 27 / 8.31 / S13</f>
        <v>93.043403945084364</v>
      </c>
      <c r="X16" t="s">
        <v>16</v>
      </c>
      <c r="Y16">
        <f>8 * Y12 / 27 / 8.31 / Y13</f>
        <v>59.403558178166861</v>
      </c>
    </row>
    <row r="17" spans="12:25" x14ac:dyDescent="0.3">
      <c r="L17" t="s">
        <v>17</v>
      </c>
      <c r="M17">
        <f>M16*SQRT((M14/M12)^2 + (M15/M13)^2)</f>
        <v>3.3562478097610149</v>
      </c>
      <c r="R17" t="s">
        <v>17</v>
      </c>
      <c r="S17">
        <f>S16*SQRT((S14/S12)^2 + (S15/S13)^2)</f>
        <v>6.1995619273657043</v>
      </c>
      <c r="X17" t="s">
        <v>17</v>
      </c>
      <c r="Y17">
        <f>Y16*SQRT((Y14/Y12)^2 + (Y15/Y13)^2)</f>
        <v>4.2151640949300857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2022-04-03T17:50:04Z</dcterms:created>
  <dcterms:modified xsi:type="dcterms:W3CDTF">2022-04-04T19:41:03Z</dcterms:modified>
</cp:coreProperties>
</file>