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8_{4E0EA0F3-1AB3-4244-A46A-0EE82C33036A}" xr6:coauthVersionLast="47" xr6:coauthVersionMax="47" xr10:uidLastSave="{00000000-0000-0000-0000-000000000000}"/>
  <bookViews>
    <workbookView xWindow="-108" yWindow="-108" windowWidth="23256" windowHeight="12456" xr2:uid="{B9BCA41B-9242-44A7-A35D-B70CF6D298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18" i="1"/>
  <c r="E19" i="1"/>
  <c r="E20" i="1"/>
  <c r="E21" i="1"/>
  <c r="E22" i="1"/>
  <c r="E23" i="1"/>
  <c r="E24" i="1"/>
  <c r="E25" i="1"/>
  <c r="E26" i="1"/>
  <c r="E27" i="1"/>
  <c r="D27" i="1"/>
  <c r="G27" i="1" s="1"/>
  <c r="D26" i="1"/>
  <c r="G26" i="1" s="1"/>
  <c r="D25" i="1"/>
  <c r="G25" i="1"/>
  <c r="D24" i="1"/>
  <c r="G24" i="1" s="1"/>
  <c r="D23" i="1"/>
  <c r="G23" i="1" s="1"/>
  <c r="D22" i="1"/>
  <c r="G22" i="1" s="1"/>
  <c r="D21" i="1"/>
  <c r="G21" i="1" s="1"/>
  <c r="D20" i="1"/>
  <c r="G20" i="1"/>
  <c r="D19" i="1"/>
  <c r="G19" i="1" s="1"/>
  <c r="D18" i="1"/>
  <c r="G18" i="1"/>
  <c r="E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I27" i="1" l="1" a="1"/>
  <c r="I27" i="1" s="1"/>
  <c r="L27" i="1" s="1"/>
  <c r="M27" i="1" s="1"/>
  <c r="I17" i="1" a="1"/>
  <c r="I17" i="1" s="1"/>
  <c r="L17" i="1" s="1"/>
  <c r="M17" i="1" s="1"/>
  <c r="J27" i="1" l="1" a="1"/>
  <c r="J27" i="1" s="1"/>
  <c r="K27" i="1" s="1"/>
  <c r="M29" i="1" s="1"/>
  <c r="J17" i="1" a="1"/>
  <c r="J17" i="1" s="1"/>
  <c r="K17" i="1" s="1"/>
  <c r="L29" i="1" l="1"/>
  <c r="L19" i="1"/>
  <c r="M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<sst xmlns="http://schemas.openxmlformats.org/spreadsheetml/2006/main" count="20" uniqueCount="14">
  <si>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h</t>
  </si>
  <si>
    <t>t</t>
  </si>
  <si>
    <t>T</t>
  </si>
  <si>
    <t>P0</t>
  </si>
  <si>
    <t>P</t>
  </si>
  <si>
    <t>1/T</t>
  </si>
  <si>
    <t>ln P</t>
  </si>
  <si>
    <t>k</t>
  </si>
  <si>
    <t>sk</t>
  </si>
  <si>
    <t>оплн</t>
  </si>
  <si>
    <t>L</t>
  </si>
  <si>
    <t>lambda</t>
  </si>
  <si>
    <t>sL</t>
  </si>
  <si>
    <t>slambda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</si>
</sst>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Fill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9B9A-542B-41D9-B7E8-D870E70FA023}">
  <dimension ref="B2:M29"/>
  <sheetViews>
    <sheetView tabSelected="1" workbookViewId="0">
      <selection activeCell="H3" sqref="H3"/>
    </sheetView>
  </sheetViews>
  <sheetFormatPr defaultRowHeight="14.4" x14ac:dyDescent="0.3"/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3" x14ac:dyDescent="0.3">
      <c r="B3">
        <v>19.100000000000001</v>
      </c>
      <c r="C3">
        <v>23</v>
      </c>
      <c r="D3">
        <f>C3+273.15</f>
        <v>296.14999999999998</v>
      </c>
      <c r="E3" s="3">
        <f>B3*13600*0.001*9.81</f>
        <v>2548.2456000000006</v>
      </c>
      <c r="F3" s="3">
        <f>E3-519.14</f>
        <v>2029.1056000000008</v>
      </c>
      <c r="G3" s="1">
        <f>1/D3</f>
        <v>3.3766672294445383E-3</v>
      </c>
      <c r="H3" s="2">
        <f>LN(F3)</f>
        <v>7.6153503838140368</v>
      </c>
    </row>
    <row r="4" spans="2:13" x14ac:dyDescent="0.3">
      <c r="B4">
        <v>20.5</v>
      </c>
      <c r="C4">
        <v>24</v>
      </c>
      <c r="D4">
        <f t="shared" ref="D4:D27" si="0">C4+273.15</f>
        <v>297.14999999999998</v>
      </c>
      <c r="E4" s="3">
        <f>B4*13600*0.001*9.81</f>
        <v>2735.0280000000002</v>
      </c>
      <c r="F4" s="3">
        <f t="shared" ref="F4:F27" si="1">E4-519.14</f>
        <v>2215.8880000000004</v>
      </c>
      <c r="G4" s="1">
        <f t="shared" ref="G4:G27" si="2">1/D4</f>
        <v>3.3653037186606094E-3</v>
      </c>
      <c r="H4" s="2">
        <f t="shared" ref="H4:H27" si="3">LN(F4)</f>
        <v>7.7034085050736634</v>
      </c>
    </row>
    <row r="5" spans="2:13" x14ac:dyDescent="0.3">
      <c r="B5">
        <v>21.9</v>
      </c>
      <c r="C5">
        <v>25</v>
      </c>
      <c r="D5">
        <f t="shared" si="0"/>
        <v>298.14999999999998</v>
      </c>
      <c r="E5" s="3">
        <f>B5*13600*0.001*9.81</f>
        <v>2921.8104000000003</v>
      </c>
      <c r="F5" s="3">
        <f t="shared" si="1"/>
        <v>2402.6704000000004</v>
      </c>
      <c r="G5" s="1">
        <f t="shared" si="2"/>
        <v>3.3540164346805303E-3</v>
      </c>
      <c r="H5" s="2">
        <f t="shared" si="3"/>
        <v>7.7843360644479356</v>
      </c>
    </row>
    <row r="6" spans="2:13" x14ac:dyDescent="0.3">
      <c r="B6">
        <v>23.5</v>
      </c>
      <c r="C6">
        <v>26</v>
      </c>
      <c r="D6">
        <f t="shared" si="0"/>
        <v>299.14999999999998</v>
      </c>
      <c r="E6" s="3">
        <f>B6*13600*0.001*9.81</f>
        <v>3135.2760000000003</v>
      </c>
      <c r="F6" s="3">
        <f t="shared" si="1"/>
        <v>2616.1360000000004</v>
      </c>
      <c r="G6" s="1">
        <f t="shared" si="2"/>
        <v>3.3428046130703662E-3</v>
      </c>
      <c r="H6" s="2">
        <f t="shared" si="3"/>
        <v>7.8694536989933566</v>
      </c>
    </row>
    <row r="7" spans="2:13" x14ac:dyDescent="0.3">
      <c r="B7">
        <v>24.9</v>
      </c>
      <c r="C7">
        <v>27</v>
      </c>
      <c r="D7">
        <f t="shared" si="0"/>
        <v>300.14999999999998</v>
      </c>
      <c r="E7" s="3">
        <f>B7*13600*0.001*9.81</f>
        <v>3322.0583999999999</v>
      </c>
      <c r="F7" s="3">
        <f t="shared" si="1"/>
        <v>2802.9184</v>
      </c>
      <c r="G7" s="1">
        <f t="shared" si="2"/>
        <v>3.331667499583542E-3</v>
      </c>
      <c r="H7" s="2">
        <f t="shared" si="3"/>
        <v>7.9384164390749632</v>
      </c>
    </row>
    <row r="8" spans="2:13" x14ac:dyDescent="0.3">
      <c r="B8">
        <v>26.3</v>
      </c>
      <c r="C8">
        <v>28</v>
      </c>
      <c r="D8">
        <f t="shared" si="0"/>
        <v>301.14999999999998</v>
      </c>
      <c r="E8" s="3">
        <f>B8*13600*0.001*9.81</f>
        <v>3508.8408000000004</v>
      </c>
      <c r="F8" s="3">
        <f t="shared" si="1"/>
        <v>2989.7008000000005</v>
      </c>
      <c r="G8" s="1">
        <f t="shared" si="2"/>
        <v>3.3206043499916988E-3</v>
      </c>
      <c r="H8" s="2">
        <f t="shared" si="3"/>
        <v>8.0029285944880755</v>
      </c>
    </row>
    <row r="9" spans="2:13" x14ac:dyDescent="0.3">
      <c r="B9">
        <v>28.5</v>
      </c>
      <c r="C9">
        <v>29</v>
      </c>
      <c r="D9">
        <f t="shared" si="0"/>
        <v>302.14999999999998</v>
      </c>
      <c r="E9" s="3">
        <f>B9*13600*0.001*9.81</f>
        <v>3802.3560000000002</v>
      </c>
      <c r="F9" s="3">
        <f t="shared" si="1"/>
        <v>3283.2160000000003</v>
      </c>
      <c r="G9" s="1">
        <f t="shared" si="2"/>
        <v>3.3096144299189145E-3</v>
      </c>
      <c r="H9" s="2">
        <f t="shared" si="3"/>
        <v>8.0965787088188677</v>
      </c>
    </row>
    <row r="10" spans="2:13" x14ac:dyDescent="0.3">
      <c r="B10">
        <v>29.5</v>
      </c>
      <c r="C10">
        <v>30</v>
      </c>
      <c r="D10">
        <f t="shared" si="0"/>
        <v>303.14999999999998</v>
      </c>
      <c r="E10" s="3">
        <f>B10*13600*0.001*9.81</f>
        <v>3935.7719999999999</v>
      </c>
      <c r="F10" s="3">
        <f t="shared" si="1"/>
        <v>3416.6320000000001</v>
      </c>
      <c r="G10" s="1">
        <f t="shared" si="2"/>
        <v>3.298697014679202E-3</v>
      </c>
      <c r="H10" s="2">
        <f t="shared" si="3"/>
        <v>8.1364105495055075</v>
      </c>
    </row>
    <row r="11" spans="2:13" x14ac:dyDescent="0.3">
      <c r="B11">
        <v>31.2</v>
      </c>
      <c r="C11">
        <v>31</v>
      </c>
      <c r="D11">
        <f t="shared" si="0"/>
        <v>304.14999999999998</v>
      </c>
      <c r="E11" s="3">
        <f>B11*13600*0.001*9.81</f>
        <v>4162.5792000000001</v>
      </c>
      <c r="F11" s="3">
        <f t="shared" si="1"/>
        <v>3643.4392000000003</v>
      </c>
      <c r="G11" s="1">
        <f t="shared" si="2"/>
        <v>3.287851389117212E-3</v>
      </c>
      <c r="H11" s="2">
        <f t="shared" si="3"/>
        <v>8.2006833497198333</v>
      </c>
    </row>
    <row r="12" spans="2:13" x14ac:dyDescent="0.3">
      <c r="B12">
        <v>33.4</v>
      </c>
      <c r="C12">
        <v>32</v>
      </c>
      <c r="D12">
        <f t="shared" si="0"/>
        <v>305.14999999999998</v>
      </c>
      <c r="E12" s="3">
        <f>B12*13600*0.001*9.81</f>
        <v>4456.0944</v>
      </c>
      <c r="F12" s="3">
        <f t="shared" si="1"/>
        <v>3936.9544000000001</v>
      </c>
      <c r="G12" s="1">
        <f t="shared" si="2"/>
        <v>3.2770768474520728E-3</v>
      </c>
      <c r="H12" s="2">
        <f t="shared" si="3"/>
        <v>8.2781627084534968</v>
      </c>
    </row>
    <row r="13" spans="2:13" x14ac:dyDescent="0.3">
      <c r="B13">
        <v>35.6</v>
      </c>
      <c r="C13">
        <v>33</v>
      </c>
      <c r="D13">
        <f t="shared" si="0"/>
        <v>306.14999999999998</v>
      </c>
      <c r="E13" s="3">
        <f>B13*13600*0.001*9.81</f>
        <v>4749.6096000000007</v>
      </c>
      <c r="F13" s="3">
        <f t="shared" si="1"/>
        <v>4230.4696000000004</v>
      </c>
      <c r="G13" s="1">
        <f t="shared" si="2"/>
        <v>3.2663726931242859E-3</v>
      </c>
      <c r="H13" s="2">
        <f t="shared" si="3"/>
        <v>8.3500682824269052</v>
      </c>
    </row>
    <row r="14" spans="2:13" x14ac:dyDescent="0.3">
      <c r="B14">
        <v>37.6</v>
      </c>
      <c r="C14">
        <v>34</v>
      </c>
      <c r="D14">
        <f t="shared" si="0"/>
        <v>307.14999999999998</v>
      </c>
      <c r="E14" s="3">
        <f>B14*13600*0.001*9.81</f>
        <v>5016.4416000000001</v>
      </c>
      <c r="F14" s="3">
        <f t="shared" si="1"/>
        <v>4497.3015999999998</v>
      </c>
      <c r="G14" s="1">
        <f t="shared" si="2"/>
        <v>3.255738238645613E-3</v>
      </c>
      <c r="H14" s="2">
        <f t="shared" si="3"/>
        <v>8.4112328514553329</v>
      </c>
    </row>
    <row r="15" spans="2:13" x14ac:dyDescent="0.3">
      <c r="B15">
        <v>39.799999999999997</v>
      </c>
      <c r="C15">
        <v>35</v>
      </c>
      <c r="D15">
        <f t="shared" si="0"/>
        <v>308.14999999999998</v>
      </c>
      <c r="E15" s="3">
        <f>B15*13600*0.001*9.81</f>
        <v>5309.9567999999999</v>
      </c>
      <c r="F15" s="3">
        <f t="shared" si="1"/>
        <v>4790.8167999999996</v>
      </c>
      <c r="G15" s="1">
        <f t="shared" si="2"/>
        <v>3.2451728054518907E-3</v>
      </c>
      <c r="H15" s="2">
        <f t="shared" si="3"/>
        <v>8.4744561977884185</v>
      </c>
    </row>
    <row r="16" spans="2:13" x14ac:dyDescent="0.3">
      <c r="B16">
        <v>42.6</v>
      </c>
      <c r="C16">
        <v>36</v>
      </c>
      <c r="D16">
        <f t="shared" si="0"/>
        <v>309.14999999999998</v>
      </c>
      <c r="E16" s="3">
        <f>B16*13600*0.001*9.81</f>
        <v>5683.5216</v>
      </c>
      <c r="F16" s="3">
        <f t="shared" si="1"/>
        <v>5164.3815999999997</v>
      </c>
      <c r="G16" s="1">
        <f t="shared" si="2"/>
        <v>3.2346757237586934E-3</v>
      </c>
      <c r="H16" s="2">
        <f t="shared" si="3"/>
        <v>8.5495406454408354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</row>
    <row r="17" spans="2:13" x14ac:dyDescent="0.3">
      <c r="B17">
        <v>44.4</v>
      </c>
      <c r="C17">
        <v>37</v>
      </c>
      <c r="D17">
        <f t="shared" si="0"/>
        <v>310.14999999999998</v>
      </c>
      <c r="E17" s="3">
        <f>B17*13600*0.001*9.81</f>
        <v>5923.6704000000009</v>
      </c>
      <c r="F17" s="3">
        <f t="shared" si="1"/>
        <v>5404.5304000000006</v>
      </c>
      <c r="G17" s="1">
        <f t="shared" si="2"/>
        <v>3.224246332419797E-3</v>
      </c>
      <c r="H17" s="2">
        <f t="shared" si="3"/>
        <v>8.5949928437826149</v>
      </c>
      <c r="I17" cm="1">
        <f t="array" ref="I17">(AVERAGE(G3:G17*H3:H17) - AVERAGE(G3:G17)*AVERAGE(H3:H17))/(AVERAGE(G3:G17*G3:G17) - AVERAGE(G3:G17)^2)</f>
        <v>-6380.9610896623935</v>
      </c>
      <c r="J17" cm="1">
        <f t="array" ref="J17">SQRT(1/15*((AVERAGE(H3:H17^2)-AVERAGE(H3:H17)^2)/(AVERAGE(G3:G17^2)-AVERAGE(G3:G17)^2)-I17^2))</f>
        <v>67.569055409204793</v>
      </c>
      <c r="K17">
        <f>SQRT(J17^2 +23^2)</f>
        <v>71.376307335783267</v>
      </c>
      <c r="L17">
        <f>-8.31*I17</f>
        <v>53025.786655094496</v>
      </c>
      <c r="M17">
        <f>L17/0.018</f>
        <v>2945877.0363941388</v>
      </c>
    </row>
    <row r="18" spans="2:13" x14ac:dyDescent="0.3">
      <c r="B18" s="4">
        <v>43.4</v>
      </c>
      <c r="C18" s="4">
        <v>36</v>
      </c>
      <c r="D18" s="4">
        <f t="shared" si="0"/>
        <v>309.14999999999998</v>
      </c>
      <c r="E18" s="6">
        <f t="shared" ref="E18:E27" si="4">B18*13600*0.001*9.81</f>
        <v>5790.2544000000007</v>
      </c>
      <c r="F18" s="6">
        <f t="shared" si="1"/>
        <v>5271.1144000000004</v>
      </c>
      <c r="G18" s="4">
        <f t="shared" si="2"/>
        <v>3.2346757237586934E-3</v>
      </c>
      <c r="H18" s="7">
        <f t="shared" si="3"/>
        <v>8.5699970802812295</v>
      </c>
      <c r="L18" t="s">
        <v>12</v>
      </c>
      <c r="M18" t="s">
        <v>13</v>
      </c>
    </row>
    <row r="19" spans="2:13" x14ac:dyDescent="0.3">
      <c r="B19" s="5">
        <v>40.799999999999997</v>
      </c>
      <c r="C19" s="5">
        <v>35</v>
      </c>
      <c r="D19" s="5">
        <f t="shared" si="0"/>
        <v>308.14999999999998</v>
      </c>
      <c r="E19" s="3">
        <f t="shared" si="4"/>
        <v>5443.3728000000001</v>
      </c>
      <c r="F19" s="3">
        <f t="shared" si="1"/>
        <v>4924.2327999999998</v>
      </c>
      <c r="G19" s="1">
        <f t="shared" si="2"/>
        <v>3.2451728054518907E-3</v>
      </c>
      <c r="H19" s="2">
        <f t="shared" si="3"/>
        <v>8.501923764822001</v>
      </c>
      <c r="L19">
        <f>K17/ABS(I17) * L17</f>
        <v>593.1371139603591</v>
      </c>
      <c r="M19">
        <f>K17/ABS(I17) * M17</f>
        <v>32952.061886686613</v>
      </c>
    </row>
    <row r="20" spans="2:13" x14ac:dyDescent="0.3">
      <c r="B20" s="5">
        <v>39</v>
      </c>
      <c r="C20" s="5">
        <v>34</v>
      </c>
      <c r="D20" s="5">
        <f t="shared" si="0"/>
        <v>307.14999999999998</v>
      </c>
      <c r="E20" s="3">
        <f t="shared" si="4"/>
        <v>5203.2240000000002</v>
      </c>
      <c r="F20" s="3">
        <f t="shared" si="1"/>
        <v>4684.0839999999998</v>
      </c>
      <c r="G20" s="1">
        <f t="shared" si="2"/>
        <v>3.255738238645613E-3</v>
      </c>
      <c r="H20" s="2">
        <f t="shared" si="3"/>
        <v>8.4519256579470721</v>
      </c>
    </row>
    <row r="21" spans="2:13" x14ac:dyDescent="0.3">
      <c r="B21" s="5">
        <v>37.4</v>
      </c>
      <c r="C21" s="5">
        <v>33</v>
      </c>
      <c r="D21" s="5">
        <f t="shared" si="0"/>
        <v>306.14999999999998</v>
      </c>
      <c r="E21" s="3">
        <f t="shared" si="4"/>
        <v>4989.7583999999997</v>
      </c>
      <c r="F21" s="3">
        <f t="shared" si="1"/>
        <v>4470.6183999999994</v>
      </c>
      <c r="G21" s="1">
        <f t="shared" si="2"/>
        <v>3.2663726931242859E-3</v>
      </c>
      <c r="H21" s="2">
        <f t="shared" si="3"/>
        <v>8.405282022557909</v>
      </c>
    </row>
    <row r="22" spans="2:13" x14ac:dyDescent="0.3">
      <c r="B22" s="5">
        <v>35</v>
      </c>
      <c r="C22" s="5">
        <v>32</v>
      </c>
      <c r="D22" s="5">
        <f t="shared" si="0"/>
        <v>305.14999999999998</v>
      </c>
      <c r="E22" s="3">
        <f t="shared" si="4"/>
        <v>4669.5600000000004</v>
      </c>
      <c r="F22" s="3">
        <f t="shared" si="1"/>
        <v>4150.42</v>
      </c>
      <c r="G22" s="1">
        <f t="shared" si="2"/>
        <v>3.2770768474520728E-3</v>
      </c>
      <c r="H22" s="2">
        <f t="shared" si="3"/>
        <v>8.3309648129231597</v>
      </c>
    </row>
    <row r="23" spans="2:13" x14ac:dyDescent="0.3">
      <c r="B23" s="5">
        <v>33.200000000000003</v>
      </c>
      <c r="C23" s="5">
        <v>31</v>
      </c>
      <c r="D23" s="5">
        <f t="shared" si="0"/>
        <v>304.14999999999998</v>
      </c>
      <c r="E23" s="3">
        <f t="shared" si="4"/>
        <v>4429.4112000000014</v>
      </c>
      <c r="F23" s="3">
        <f t="shared" si="1"/>
        <v>3910.2712000000015</v>
      </c>
      <c r="G23" s="1">
        <f t="shared" si="2"/>
        <v>3.287851389117212E-3</v>
      </c>
      <c r="H23" s="2">
        <f t="shared" si="3"/>
        <v>8.2713620111878861</v>
      </c>
    </row>
    <row r="24" spans="2:13" x14ac:dyDescent="0.3">
      <c r="B24" s="5">
        <v>31.2</v>
      </c>
      <c r="C24" s="5">
        <v>30</v>
      </c>
      <c r="D24" s="5">
        <f t="shared" si="0"/>
        <v>303.14999999999998</v>
      </c>
      <c r="E24" s="3">
        <f t="shared" si="4"/>
        <v>4162.5792000000001</v>
      </c>
      <c r="F24" s="3">
        <f t="shared" si="1"/>
        <v>3643.4392000000003</v>
      </c>
      <c r="G24" s="1">
        <f t="shared" si="2"/>
        <v>3.298697014679202E-3</v>
      </c>
      <c r="H24" s="2">
        <f t="shared" si="3"/>
        <v>8.2006833497198333</v>
      </c>
    </row>
    <row r="25" spans="2:13" x14ac:dyDescent="0.3">
      <c r="B25" s="5">
        <v>28.4</v>
      </c>
      <c r="C25" s="5">
        <v>29</v>
      </c>
      <c r="D25" s="5">
        <f t="shared" si="0"/>
        <v>302.14999999999998</v>
      </c>
      <c r="E25" s="3">
        <f t="shared" si="4"/>
        <v>3789.0144000000005</v>
      </c>
      <c r="F25" s="3">
        <f t="shared" si="1"/>
        <v>3269.8744000000006</v>
      </c>
      <c r="G25" s="1">
        <f t="shared" si="2"/>
        <v>3.3096144299189145E-3</v>
      </c>
      <c r="H25" s="2">
        <f t="shared" si="3"/>
        <v>8.0925068533676914</v>
      </c>
    </row>
    <row r="26" spans="2:13" x14ac:dyDescent="0.3">
      <c r="B26" s="5">
        <v>25.2</v>
      </c>
      <c r="C26" s="5">
        <v>28</v>
      </c>
      <c r="D26" s="5">
        <f t="shared" si="0"/>
        <v>301.14999999999998</v>
      </c>
      <c r="E26" s="3">
        <f t="shared" si="4"/>
        <v>3362.0832000000005</v>
      </c>
      <c r="F26" s="3">
        <f t="shared" si="1"/>
        <v>2842.9432000000006</v>
      </c>
      <c r="G26" s="1">
        <f t="shared" si="2"/>
        <v>3.3206043499916988E-3</v>
      </c>
      <c r="H26" s="2">
        <f t="shared" si="3"/>
        <v>7.9525951325558859</v>
      </c>
      <c r="I26" t="s">
        <v>7</v>
      </c>
      <c r="J26" t="s">
        <v>8</v>
      </c>
      <c r="L26" t="s">
        <v>10</v>
      </c>
      <c r="M26" t="s">
        <v>11</v>
      </c>
    </row>
    <row r="27" spans="2:13" x14ac:dyDescent="0.3">
      <c r="B27" s="5">
        <v>22</v>
      </c>
      <c r="C27" s="5">
        <v>26</v>
      </c>
      <c r="D27" s="5">
        <f t="shared" si="0"/>
        <v>299.14999999999998</v>
      </c>
      <c r="E27" s="3">
        <f t="shared" si="4"/>
        <v>2935.152</v>
      </c>
      <c r="F27" s="3">
        <f t="shared" si="1"/>
        <v>2416.0120000000002</v>
      </c>
      <c r="G27" s="1">
        <f t="shared" si="2"/>
        <v>3.3428046130703662E-3</v>
      </c>
      <c r="H27" s="2">
        <f t="shared" si="3"/>
        <v>7.7898735259297878</v>
      </c>
      <c r="I27" cm="1">
        <f t="array" ref="I27">(AVERAGE(G18:G27*H18:H27) - AVERAGE(G18:G27)*AVERAGE(H18:H27))/(AVERAGE(G18:G27*G18:G27) - AVERAGE(G18:G27)^2)</f>
        <v>-7158.0235813944355</v>
      </c>
      <c r="J27" cm="1">
        <f t="array" ref="J27">SQRT(1/15*((AVERAGE(H18:H27^2)-AVERAGE(H18:H27)^2)/(AVERAGE(G18:G27^2)-AVERAGE(G18:G27)^2)-I27^2))</f>
        <v>275.2296801575086</v>
      </c>
      <c r="K27">
        <f t="shared" ref="K18:K27" si="5">SQRT(J27^2 +23^2)</f>
        <v>276.18902374932367</v>
      </c>
      <c r="L27">
        <f>-8.31*I27</f>
        <v>59483.175961387766</v>
      </c>
      <c r="M27">
        <f>L27/0.018</f>
        <v>3304620.8867437649</v>
      </c>
    </row>
    <row r="28" spans="2:13" x14ac:dyDescent="0.3">
      <c r="L28" t="s">
        <v>12</v>
      </c>
      <c r="M28" t="s">
        <v>13</v>
      </c>
    </row>
    <row r="29" spans="2:13" x14ac:dyDescent="0.3">
      <c r="L29">
        <f>K27/ABS(I27) * L27</f>
        <v>2295.1307873568799</v>
      </c>
      <c r="M29">
        <f>K27/ABS(I27) * M27</f>
        <v>127507.26596427112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2022-05-07T08:02:27Z</dcterms:created>
  <dcterms:modified xsi:type="dcterms:W3CDTF">2022-05-07T11:34:41Z</dcterms:modified>
</cp:coreProperties>
</file>