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c81c0e29d334d919/Рабочий стол/"/>
    </mc:Choice>
  </mc:AlternateContent>
  <xr:revisionPtr revIDLastSave="8" documentId="13_ncr:1_{2B04949A-1142-4290-AB7C-73B0118DD2CA}" xr6:coauthVersionLast="47" xr6:coauthVersionMax="47" xr10:uidLastSave="{C9317FB6-A4E5-4F15-A264-0D25FFAC063F}"/>
  <bookViews>
    <workbookView minimized="1" xWindow="1812" yWindow="1812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0" i="1" l="1"/>
  <c r="U30" i="1"/>
  <c r="Z29" i="1"/>
  <c r="U29" i="1"/>
  <c r="Z28" i="1"/>
  <c r="U28" i="1"/>
  <c r="Z27" i="1"/>
  <c r="U27" i="1"/>
  <c r="X25" i="1"/>
  <c r="S25" i="1"/>
  <c r="Z23" i="1"/>
  <c r="U23" i="1"/>
  <c r="Z22" i="1"/>
  <c r="U22" i="1"/>
  <c r="Z21" i="1"/>
  <c r="U21" i="1"/>
  <c r="Z20" i="1"/>
  <c r="U20" i="1"/>
  <c r="X18" i="1"/>
  <c r="S18" i="1"/>
  <c r="Z16" i="1"/>
  <c r="U16" i="1"/>
  <c r="Z15" i="1"/>
  <c r="U15" i="1"/>
  <c r="Z14" i="1"/>
  <c r="U14" i="1"/>
  <c r="Z13" i="1"/>
  <c r="U13" i="1"/>
  <c r="X11" i="1"/>
  <c r="S11" i="1"/>
  <c r="Z9" i="1"/>
  <c r="U9" i="1"/>
  <c r="Z8" i="1"/>
  <c r="U8" i="1"/>
  <c r="Z7" i="1"/>
  <c r="U7" i="1"/>
  <c r="Z6" i="1"/>
  <c r="U6" i="1"/>
  <c r="X4" i="1"/>
  <c r="S4" i="1"/>
  <c r="O14" i="1"/>
  <c r="O15" i="1"/>
  <c r="O16" i="1"/>
  <c r="AO9" i="1"/>
  <c r="AO8" i="1"/>
  <c r="AT7" i="1"/>
  <c r="AT6" i="1"/>
  <c r="AT5" i="1"/>
  <c r="AT4" i="1"/>
  <c r="AT15" i="1"/>
  <c r="AT14" i="1"/>
  <c r="AT13" i="1"/>
  <c r="AT12" i="1"/>
  <c r="AO13" i="1"/>
  <c r="AO14" i="1"/>
  <c r="AO15" i="1"/>
  <c r="AO12" i="1"/>
  <c r="AO7" i="1"/>
  <c r="AO6" i="1"/>
  <c r="AO5" i="1"/>
  <c r="O30" i="1"/>
  <c r="J30" i="1"/>
  <c r="O29" i="1"/>
  <c r="J29" i="1"/>
  <c r="O28" i="1"/>
  <c r="J28" i="1"/>
  <c r="O27" i="1"/>
  <c r="J27" i="1"/>
  <c r="O23" i="1"/>
  <c r="J23" i="1"/>
  <c r="O22" i="1"/>
  <c r="J22" i="1"/>
  <c r="O21" i="1"/>
  <c r="J21" i="1"/>
  <c r="O20" i="1"/>
  <c r="J20" i="1"/>
  <c r="M18" i="1"/>
  <c r="J16" i="1"/>
  <c r="J15" i="1"/>
  <c r="J14" i="1"/>
  <c r="O13" i="1"/>
  <c r="J13" i="1"/>
  <c r="O9" i="1"/>
  <c r="J9" i="1"/>
  <c r="O8" i="1"/>
  <c r="J8" i="1"/>
  <c r="O7" i="1"/>
  <c r="J7" i="1"/>
  <c r="O6" i="1"/>
  <c r="J6" i="1"/>
  <c r="H18" i="1"/>
  <c r="AO4" i="1"/>
  <c r="Z17" i="1" l="1"/>
  <c r="Z31" i="1"/>
  <c r="Z10" i="1"/>
  <c r="U31" i="1"/>
  <c r="U24" i="1"/>
  <c r="Z24" i="1"/>
  <c r="U17" i="1"/>
  <c r="U10" i="1"/>
  <c r="J10" i="1"/>
  <c r="H11" i="1"/>
  <c r="M11" i="1"/>
  <c r="H4" i="1"/>
  <c r="M4" i="1"/>
  <c r="H25" i="1"/>
  <c r="M25" i="1"/>
  <c r="O31" i="1"/>
  <c r="O24" i="1"/>
  <c r="O17" i="1"/>
  <c r="O10" i="1"/>
  <c r="J31" i="1"/>
  <c r="J24" i="1"/>
  <c r="J17" i="1"/>
  <c r="AD2" i="1"/>
  <c r="AM2" i="1" s="1"/>
  <c r="AH2" i="1"/>
  <c r="AR2" i="1" s="1"/>
</calcChain>
</file>

<file path=xl/sharedStrings.xml><?xml version="1.0" encoding="utf-8"?>
<sst xmlns="http://schemas.openxmlformats.org/spreadsheetml/2006/main" count="170" uniqueCount="61">
  <si>
    <t>Пункт 2</t>
  </si>
  <si>
    <t>Rkr, Ом =</t>
  </si>
  <si>
    <t xml:space="preserve">Rkr, Ом = </t>
  </si>
  <si>
    <t>n</t>
  </si>
  <si>
    <t>Um</t>
  </si>
  <si>
    <t>Um+n</t>
  </si>
  <si>
    <t>Декр</t>
  </si>
  <si>
    <t>сред декр</t>
  </si>
  <si>
    <t>Пункт 5</t>
  </si>
  <si>
    <t>nu</t>
  </si>
  <si>
    <t>Пункт 6</t>
  </si>
  <si>
    <t>R=</t>
  </si>
  <si>
    <t>Uk</t>
  </si>
  <si>
    <t>Uk+n</t>
  </si>
  <si>
    <t xml:space="preserve">U0 = </t>
  </si>
  <si>
    <t>T21, мкс</t>
  </si>
  <si>
    <t>Частота резонанса</t>
  </si>
  <si>
    <t>6кГц</t>
  </si>
  <si>
    <t>deltaX, мкс</t>
  </si>
  <si>
    <t>C*, нФ =</t>
  </si>
  <si>
    <t>Uk, В</t>
  </si>
  <si>
    <t>Uk+n, В</t>
  </si>
  <si>
    <t xml:space="preserve">U0, В = </t>
  </si>
  <si>
    <t>Пункт 3</t>
  </si>
  <si>
    <t>R7,Ом</t>
  </si>
  <si>
    <t>Frec7, Гц</t>
  </si>
  <si>
    <t>Характеристики катушки индуктивности</t>
  </si>
  <si>
    <t>C2, мкФ</t>
  </si>
  <si>
    <t>T22, мкс</t>
  </si>
  <si>
    <t>T23, мкс</t>
  </si>
  <si>
    <t xml:space="preserve">При Rn, Ом = </t>
  </si>
  <si>
    <t>Rn, Ом =</t>
  </si>
  <si>
    <t>Uc, В</t>
  </si>
  <si>
    <t xml:space="preserve">R, Ом = </t>
  </si>
  <si>
    <t>N2</t>
  </si>
  <si>
    <t>Пункт 4</t>
  </si>
  <si>
    <t>L7, мГн</t>
  </si>
  <si>
    <t>$ 169.1 \pm 1.0 $</t>
  </si>
  <si>
    <t>$ 18.0 \pm 0.9 $</t>
  </si>
  <si>
    <t>$ 24.14 \pm 0.25 $</t>
  </si>
  <si>
    <t>$ 309.1 \pm 1.0 $</t>
  </si>
  <si>
    <t>$ 10.7 \pm 0.3 $</t>
  </si>
  <si>
    <t>$ 13.2 \pm 0.12 $</t>
  </si>
  <si>
    <t>$ 449.1 \pm 1.0 $</t>
  </si>
  <si>
    <t>$ 7.9 \pm 0.4 $</t>
  </si>
  <si>
    <t>$ 9.09 \pm 0.08 $</t>
  </si>
  <si>
    <t>$ 519.1 \pm 1.0 $</t>
  </si>
  <si>
    <t>$ 7.0 \pm 0.3 $</t>
  </si>
  <si>
    <t>$ 7.86 \pm 0.07 $</t>
  </si>
  <si>
    <t>$ 589.1 \pm 1.0 $</t>
  </si>
  <si>
    <t>$ 5.8 \pm 0.3 $</t>
  </si>
  <si>
    <t>$ 6.93 \pm 0.06 $</t>
  </si>
  <si>
    <t>$ 729.1 \pm 1.0 $</t>
  </si>
  <si>
    <t>$ 4.9 \pm 0.3 $</t>
  </si>
  <si>
    <t>$ 5.6 \pm 0.05 $</t>
  </si>
  <si>
    <t>$ 379.1 \pm 1.0 $</t>
  </si>
  <si>
    <t>$ 9.2 \pm 0.5 $</t>
  </si>
  <si>
    <t>$ 10.77 \pm 0.09 $</t>
  </si>
  <si>
    <t>$ 659.1 \pm 1.0 $</t>
  </si>
  <si>
    <t>$ 5.4 \pm 0.3 $</t>
  </si>
  <si>
    <t>$ 6.19 \pm 0.05 $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</si>
</sst>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0" borderId="0" xfId="0" quotePrefix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2"/>
  <sheetViews>
    <sheetView tabSelected="1" topLeftCell="Q7" zoomScale="70" zoomScaleNormal="70" workbookViewId="0">
      <selection activeCell="AD35" sqref="AD35:AD42"/>
    </sheetView>
  </sheetViews>
  <sheetFormatPr defaultRowHeight="14.4" x14ac:dyDescent="0.3"/>
  <cols>
    <col min="7" max="7" width="11.6640625" bestFit="1" customWidth="1"/>
    <col min="8" max="8" width="11.109375" bestFit="1" customWidth="1"/>
    <col min="48" max="48" width="4.109375" customWidth="1"/>
    <col min="50" max="50" width="11.88671875" customWidth="1"/>
    <col min="51" max="51" width="15.6640625" customWidth="1"/>
  </cols>
  <sheetData>
    <row r="1" spans="1:51" ht="15" thickBot="1" x14ac:dyDescent="0.35">
      <c r="A1" s="1" t="s">
        <v>0</v>
      </c>
      <c r="B1" s="2"/>
      <c r="C1" s="2"/>
      <c r="D1" s="2"/>
      <c r="E1" s="3"/>
      <c r="G1" s="1" t="s">
        <v>23</v>
      </c>
      <c r="H1" s="2" t="s">
        <v>1</v>
      </c>
      <c r="I1" s="2">
        <v>8165</v>
      </c>
      <c r="J1" s="2" t="s">
        <v>19</v>
      </c>
      <c r="K1" s="2">
        <v>6</v>
      </c>
      <c r="L1" s="2"/>
      <c r="M1" s="2"/>
      <c r="N1" s="2"/>
      <c r="O1" s="2"/>
      <c r="P1" s="3"/>
      <c r="R1" s="1" t="s">
        <v>35</v>
      </c>
      <c r="S1" s="2" t="s">
        <v>1</v>
      </c>
      <c r="T1" s="2">
        <v>8165</v>
      </c>
      <c r="U1" s="2" t="s">
        <v>19</v>
      </c>
      <c r="V1" s="2">
        <v>6</v>
      </c>
      <c r="W1" s="2"/>
      <c r="X1" s="2"/>
      <c r="Y1" s="2"/>
      <c r="Z1" s="2"/>
      <c r="AC1" s="1" t="s">
        <v>8</v>
      </c>
      <c r="AD1" s="2"/>
      <c r="AE1" s="2"/>
      <c r="AF1" s="2"/>
      <c r="AG1" s="2"/>
      <c r="AH1" s="2"/>
      <c r="AI1" s="2"/>
      <c r="AJ1" s="3"/>
      <c r="AL1" s="1" t="s">
        <v>10</v>
      </c>
      <c r="AM1" s="2"/>
      <c r="AN1" s="2"/>
      <c r="AO1" s="2"/>
      <c r="AP1" s="2"/>
      <c r="AQ1" s="2"/>
      <c r="AR1" s="2"/>
      <c r="AS1" s="2"/>
      <c r="AT1" s="2"/>
      <c r="AU1" s="3"/>
      <c r="AW1" s="19" t="s">
        <v>26</v>
      </c>
      <c r="AX1" s="20"/>
      <c r="AY1" s="21"/>
    </row>
    <row r="2" spans="1:51" x14ac:dyDescent="0.3">
      <c r="A2" s="1" t="s">
        <v>34</v>
      </c>
      <c r="B2" s="2" t="s">
        <v>27</v>
      </c>
      <c r="C2" s="2" t="s">
        <v>15</v>
      </c>
      <c r="D2" s="2" t="s">
        <v>28</v>
      </c>
      <c r="E2" s="3" t="s">
        <v>29</v>
      </c>
      <c r="G2" s="4"/>
      <c r="H2" s="5" t="s">
        <v>2</v>
      </c>
      <c r="I2" s="5">
        <v>3000</v>
      </c>
      <c r="J2" s="5" t="s">
        <v>31</v>
      </c>
      <c r="K2" s="5">
        <v>140</v>
      </c>
      <c r="L2" s="5"/>
      <c r="M2" s="5"/>
      <c r="N2" s="5"/>
      <c r="O2" s="5"/>
      <c r="P2" s="6"/>
      <c r="R2" s="4"/>
      <c r="S2" s="5" t="s">
        <v>2</v>
      </c>
      <c r="T2" s="5">
        <v>3000</v>
      </c>
      <c r="U2" s="5" t="s">
        <v>31</v>
      </c>
      <c r="V2" s="5">
        <v>140</v>
      </c>
      <c r="W2" s="5"/>
      <c r="X2" s="5"/>
      <c r="Y2" s="5"/>
      <c r="Z2" s="5"/>
      <c r="AC2" s="1" t="s">
        <v>33</v>
      </c>
      <c r="AD2" s="2">
        <f>H4</f>
        <v>140</v>
      </c>
      <c r="AE2" s="3"/>
      <c r="AF2" s="5"/>
      <c r="AG2" s="1" t="s">
        <v>33</v>
      </c>
      <c r="AH2" s="2">
        <f>H11</f>
        <v>280</v>
      </c>
      <c r="AI2" s="3"/>
      <c r="AJ2" s="6"/>
      <c r="AL2" s="1" t="s">
        <v>11</v>
      </c>
      <c r="AM2" s="2">
        <f>AD2</f>
        <v>140</v>
      </c>
      <c r="AN2" s="2"/>
      <c r="AO2" s="3"/>
      <c r="AP2" s="5"/>
      <c r="AQ2" s="1" t="s">
        <v>11</v>
      </c>
      <c r="AR2" s="2">
        <f>AH2</f>
        <v>280</v>
      </c>
      <c r="AS2" s="2"/>
      <c r="AT2" s="3"/>
      <c r="AU2" s="6"/>
      <c r="AW2" s="4" t="s">
        <v>36</v>
      </c>
      <c r="AX2" s="5" t="s">
        <v>24</v>
      </c>
      <c r="AY2" s="6" t="s">
        <v>25</v>
      </c>
    </row>
    <row r="3" spans="1:51" ht="15" thickBot="1" x14ac:dyDescent="0.35">
      <c r="A3" s="4">
        <v>1</v>
      </c>
      <c r="B3" s="5">
        <v>0</v>
      </c>
      <c r="C3" s="5">
        <v>63.6</v>
      </c>
      <c r="D3" s="13">
        <v>65.2</v>
      </c>
      <c r="E3" s="6">
        <v>64.400000000000006</v>
      </c>
      <c r="G3" s="4"/>
      <c r="H3" s="5"/>
      <c r="I3" s="5"/>
      <c r="J3" s="5"/>
      <c r="K3" s="5"/>
      <c r="L3" s="5"/>
      <c r="M3" s="5"/>
      <c r="N3" s="5"/>
      <c r="O3" s="5"/>
      <c r="P3" s="6"/>
      <c r="R3" s="4"/>
      <c r="S3" s="5"/>
      <c r="T3" s="5"/>
      <c r="U3" s="5"/>
      <c r="V3" s="5"/>
      <c r="W3" s="5"/>
      <c r="X3" s="5"/>
      <c r="Y3" s="5"/>
      <c r="Z3" s="5"/>
      <c r="AC3" s="4" t="s">
        <v>9</v>
      </c>
      <c r="AD3" s="5" t="s">
        <v>32</v>
      </c>
      <c r="AE3" s="6" t="s">
        <v>18</v>
      </c>
      <c r="AF3" s="5"/>
      <c r="AG3" s="4" t="s">
        <v>9</v>
      </c>
      <c r="AH3" s="5" t="s">
        <v>32</v>
      </c>
      <c r="AI3" s="6" t="s">
        <v>18</v>
      </c>
      <c r="AJ3" s="6"/>
      <c r="AL3" s="4" t="s">
        <v>3</v>
      </c>
      <c r="AM3" s="5" t="s">
        <v>20</v>
      </c>
      <c r="AN3" s="5" t="s">
        <v>21</v>
      </c>
      <c r="AO3" s="6" t="s">
        <v>6</v>
      </c>
      <c r="AP3" s="5"/>
      <c r="AQ3" s="4" t="s">
        <v>3</v>
      </c>
      <c r="AR3" s="5" t="s">
        <v>12</v>
      </c>
      <c r="AS3" s="5" t="s">
        <v>13</v>
      </c>
      <c r="AT3" s="6" t="s">
        <v>6</v>
      </c>
      <c r="AU3" s="6"/>
      <c r="AW3" s="4">
        <v>99.977000000000004</v>
      </c>
      <c r="AX3" s="5">
        <v>29.111000000000001</v>
      </c>
      <c r="AY3" s="6">
        <v>50</v>
      </c>
    </row>
    <row r="4" spans="1:51" x14ac:dyDescent="0.3">
      <c r="A4" s="4">
        <v>2</v>
      </c>
      <c r="B4" s="5">
        <v>1E-3</v>
      </c>
      <c r="C4" s="5">
        <v>89.6</v>
      </c>
      <c r="D4" s="13">
        <v>90.4</v>
      </c>
      <c r="E4" s="6">
        <v>88.8</v>
      </c>
      <c r="G4" s="1" t="s">
        <v>30</v>
      </c>
      <c r="H4" s="2">
        <f>K2</f>
        <v>140</v>
      </c>
      <c r="I4" s="2"/>
      <c r="J4" s="3"/>
      <c r="K4" s="5"/>
      <c r="L4" s="1" t="s">
        <v>30</v>
      </c>
      <c r="M4" s="2">
        <f>K2*4</f>
        <v>560</v>
      </c>
      <c r="N4" s="2"/>
      <c r="O4" s="3"/>
      <c r="P4" s="6"/>
      <c r="R4" s="1" t="s">
        <v>30</v>
      </c>
      <c r="S4" s="2">
        <f>V2</f>
        <v>140</v>
      </c>
      <c r="T4" s="2"/>
      <c r="U4" s="3"/>
      <c r="V4" s="5"/>
      <c r="W4" s="1" t="s">
        <v>30</v>
      </c>
      <c r="X4" s="2">
        <f>V2*4</f>
        <v>560</v>
      </c>
      <c r="Y4" s="2"/>
      <c r="Z4" s="3"/>
      <c r="AC4" s="4">
        <v>5600</v>
      </c>
      <c r="AD4" s="5">
        <v>66.5</v>
      </c>
      <c r="AE4" s="6">
        <v>76</v>
      </c>
      <c r="AF4" s="5"/>
      <c r="AG4" s="4">
        <v>5400</v>
      </c>
      <c r="AH4" s="5">
        <v>42</v>
      </c>
      <c r="AI4" s="6">
        <v>104</v>
      </c>
      <c r="AJ4" s="6"/>
      <c r="AL4" s="4">
        <v>1</v>
      </c>
      <c r="AM4" s="5">
        <v>33</v>
      </c>
      <c r="AN4" s="5">
        <v>55</v>
      </c>
      <c r="AO4" s="6">
        <f xml:space="preserve"> 1/AL4 * LOG((AM10 - AM4)/(AM10 - AN4), 2.71828)</f>
        <v>0.16579236636342989</v>
      </c>
      <c r="AP4" s="5"/>
      <c r="AQ4" s="4">
        <v>2</v>
      </c>
      <c r="AR4" s="5">
        <v>32</v>
      </c>
      <c r="AS4" s="5">
        <v>67</v>
      </c>
      <c r="AT4" s="6">
        <f xml:space="preserve"> 1/AQ4 * LOG((AR9 - AR4)/(AR9 - AS4), 2.71828)</f>
        <v>0.29775455578342586</v>
      </c>
      <c r="AU4" s="6"/>
      <c r="AW4" s="4">
        <v>99.953999999999994</v>
      </c>
      <c r="AX4" s="5">
        <v>29.34</v>
      </c>
      <c r="AY4" s="6">
        <v>500</v>
      </c>
    </row>
    <row r="5" spans="1:51" x14ac:dyDescent="0.3">
      <c r="A5" s="4">
        <v>3</v>
      </c>
      <c r="B5" s="5">
        <v>2E-3</v>
      </c>
      <c r="C5" s="5">
        <v>112</v>
      </c>
      <c r="D5" s="13">
        <v>108</v>
      </c>
      <c r="E5" s="6">
        <v>110</v>
      </c>
      <c r="G5" s="4" t="s">
        <v>3</v>
      </c>
      <c r="H5" s="5" t="s">
        <v>4</v>
      </c>
      <c r="I5" s="5" t="s">
        <v>5</v>
      </c>
      <c r="J5" s="6" t="s">
        <v>6</v>
      </c>
      <c r="K5" s="5"/>
      <c r="L5" s="4" t="s">
        <v>3</v>
      </c>
      <c r="M5" s="5" t="s">
        <v>4</v>
      </c>
      <c r="N5" s="5" t="s">
        <v>5</v>
      </c>
      <c r="O5" s="6" t="s">
        <v>6</v>
      </c>
      <c r="P5" s="6"/>
      <c r="R5" s="4" t="s">
        <v>3</v>
      </c>
      <c r="S5" s="5" t="s">
        <v>4</v>
      </c>
      <c r="T5" s="5" t="s">
        <v>5</v>
      </c>
      <c r="U5" s="6" t="s">
        <v>6</v>
      </c>
      <c r="V5" s="5"/>
      <c r="W5" s="4" t="s">
        <v>3</v>
      </c>
      <c r="X5" s="5" t="s">
        <v>4</v>
      </c>
      <c r="Y5" s="5" t="s">
        <v>5</v>
      </c>
      <c r="Z5" s="6" t="s">
        <v>6</v>
      </c>
      <c r="AC5" s="4">
        <v>5640</v>
      </c>
      <c r="AD5" s="5">
        <v>74</v>
      </c>
      <c r="AE5" s="6">
        <v>74</v>
      </c>
      <c r="AF5" s="5"/>
      <c r="AG5" s="4">
        <v>5460</v>
      </c>
      <c r="AH5" s="5">
        <v>46</v>
      </c>
      <c r="AI5" s="6">
        <v>105</v>
      </c>
      <c r="AJ5" s="6"/>
      <c r="AL5" s="4">
        <v>2</v>
      </c>
      <c r="AM5" s="5">
        <v>33</v>
      </c>
      <c r="AN5" s="5">
        <v>78</v>
      </c>
      <c r="AO5" s="6">
        <f xml:space="preserve"> 1/AL5 * LOG((AM10 - AM5)/(AM10 - AN5), 2.71828)</f>
        <v>0.18734685074007371</v>
      </c>
      <c r="AP5" s="5"/>
      <c r="AQ5" s="4">
        <v>4</v>
      </c>
      <c r="AR5" s="5">
        <v>32</v>
      </c>
      <c r="AS5" s="5">
        <v>88</v>
      </c>
      <c r="AT5" s="6">
        <f xml:space="preserve"> 1/AQ5 * LOG((AR9 - AR5)/(AR9 - AS5), 2.71828)</f>
        <v>0.31641680617144363</v>
      </c>
      <c r="AU5" s="6"/>
      <c r="AW5" s="4">
        <v>99.99</v>
      </c>
      <c r="AX5" s="5">
        <v>30.53</v>
      </c>
      <c r="AY5" s="6">
        <v>1500</v>
      </c>
    </row>
    <row r="6" spans="1:51" x14ac:dyDescent="0.3">
      <c r="A6" s="4">
        <v>4</v>
      </c>
      <c r="B6" s="5">
        <v>3.0000000000000001E-3</v>
      </c>
      <c r="C6" s="13">
        <v>128</v>
      </c>
      <c r="D6" s="13">
        <v>129</v>
      </c>
      <c r="E6" s="6">
        <v>127</v>
      </c>
      <c r="G6" s="4">
        <v>2</v>
      </c>
      <c r="H6" s="5">
        <v>6.76</v>
      </c>
      <c r="I6" s="5">
        <v>4.92</v>
      </c>
      <c r="J6" s="6">
        <f>1/G6*LOG(H6/I6,2.71828)</f>
        <v>0.15885728663111362</v>
      </c>
      <c r="K6" s="5"/>
      <c r="L6" s="4">
        <v>2</v>
      </c>
      <c r="M6" s="5">
        <v>5.32</v>
      </c>
      <c r="N6" s="5">
        <v>1.96</v>
      </c>
      <c r="O6" s="6">
        <f>1/L6*LOG(M6/N6,2.71828)</f>
        <v>0.49926475088735528</v>
      </c>
      <c r="P6" s="6"/>
      <c r="R6" s="4">
        <v>2</v>
      </c>
      <c r="S6" s="5">
        <v>7</v>
      </c>
      <c r="T6" s="5">
        <v>4.9000000000000004</v>
      </c>
      <c r="U6" s="6">
        <f>1/R6*LOG(S6/T6,2.71828)</f>
        <v>0.17833759192863205</v>
      </c>
      <c r="V6" s="5"/>
      <c r="W6" s="4">
        <v>2</v>
      </c>
      <c r="X6" s="13">
        <v>4.05</v>
      </c>
      <c r="Y6" s="13">
        <v>1.4</v>
      </c>
      <c r="Z6" s="6">
        <f>1/W6*LOG(X6/Y6,2.71828)</f>
        <v>0.53112267950973135</v>
      </c>
      <c r="AC6" s="4">
        <v>5680</v>
      </c>
      <c r="AD6" s="5">
        <v>82.5</v>
      </c>
      <c r="AE6" s="6">
        <v>76</v>
      </c>
      <c r="AF6" s="5"/>
      <c r="AG6" s="4">
        <v>5520</v>
      </c>
      <c r="AH6" s="5">
        <v>52.5</v>
      </c>
      <c r="AI6" s="6">
        <v>107</v>
      </c>
      <c r="AJ6" s="6"/>
      <c r="AL6" s="4">
        <v>1</v>
      </c>
      <c r="AM6" s="5">
        <v>78</v>
      </c>
      <c r="AN6" s="5">
        <v>94</v>
      </c>
      <c r="AO6" s="6">
        <f xml:space="preserve"> 1/AL6 * LOG((AM10 - AM6)/(AM10 - AN6), 2.71828)</f>
        <v>0.17627936091278321</v>
      </c>
      <c r="AP6" s="5"/>
      <c r="AQ6" s="4">
        <v>2</v>
      </c>
      <c r="AR6" s="5">
        <v>17</v>
      </c>
      <c r="AS6" s="5">
        <v>55</v>
      </c>
      <c r="AT6" s="6">
        <f xml:space="preserve"> 1/AQ6 * LOG((AR9 - AR6)/(AR9 - AS6), 2.71828)</f>
        <v>0.26263333062141619</v>
      </c>
      <c r="AU6" s="6"/>
      <c r="AW6" s="4">
        <v>99.97</v>
      </c>
      <c r="AX6" s="5">
        <v>29.125</v>
      </c>
      <c r="AY6" s="6">
        <v>100</v>
      </c>
    </row>
    <row r="7" spans="1:51" x14ac:dyDescent="0.3">
      <c r="A7" s="4">
        <v>5</v>
      </c>
      <c r="B7" s="5">
        <v>4.0000000000000001E-3</v>
      </c>
      <c r="C7" s="13">
        <v>142</v>
      </c>
      <c r="D7" s="13">
        <v>140</v>
      </c>
      <c r="E7" s="6">
        <v>140</v>
      </c>
      <c r="G7" s="4">
        <v>4</v>
      </c>
      <c r="H7" s="5">
        <v>6.76</v>
      </c>
      <c r="I7" s="5">
        <v>3.56</v>
      </c>
      <c r="J7" s="6">
        <f t="shared" ref="J7:J9" si="0">1/G7*LOG(H7/I7,2.71828)</f>
        <v>0.16031569413452079</v>
      </c>
      <c r="K7" s="5"/>
      <c r="L7" s="4">
        <v>4</v>
      </c>
      <c r="M7" s="5">
        <v>5.32</v>
      </c>
      <c r="N7" s="5">
        <v>0.88</v>
      </c>
      <c r="O7" s="6">
        <f t="shared" ref="O7:O9" si="1">1/L7*LOG(M7/N7,2.71828)</f>
        <v>0.44982697129319432</v>
      </c>
      <c r="P7" s="6"/>
      <c r="R7" s="4">
        <v>4</v>
      </c>
      <c r="S7" s="5">
        <v>7</v>
      </c>
      <c r="T7" s="5">
        <v>3.4</v>
      </c>
      <c r="U7" s="6">
        <f t="shared" ref="U7:U9" si="2">1/R7*LOG(S7/T7,2.71828)</f>
        <v>0.18053380079485121</v>
      </c>
      <c r="V7" s="5"/>
      <c r="W7" s="4">
        <v>3</v>
      </c>
      <c r="X7" s="13">
        <v>4.05</v>
      </c>
      <c r="Y7" s="13">
        <v>0.8</v>
      </c>
      <c r="Z7" s="6">
        <f t="shared" ref="Z7:Z9" si="3">1/W7*LOG(X7/Y7,2.71828)</f>
        <v>0.540620507794073</v>
      </c>
      <c r="AC7" s="4">
        <v>5720</v>
      </c>
      <c r="AD7" s="5">
        <v>90</v>
      </c>
      <c r="AE7" s="6">
        <v>72</v>
      </c>
      <c r="AF7" s="5"/>
      <c r="AG7" s="4">
        <v>5580</v>
      </c>
      <c r="AH7" s="5">
        <v>58</v>
      </c>
      <c r="AI7" s="6">
        <v>106</v>
      </c>
      <c r="AJ7" s="6"/>
      <c r="AL7" s="4">
        <v>4</v>
      </c>
      <c r="AM7" s="5">
        <v>33</v>
      </c>
      <c r="AN7" s="5">
        <v>108</v>
      </c>
      <c r="AO7" s="6">
        <f xml:space="preserve"> 1/AL7 * LOG((AM10 - AM7)/(AM10 - AN7), 2.71828)</f>
        <v>0.18392682246356234</v>
      </c>
      <c r="AP7" s="5"/>
      <c r="AQ7" s="4">
        <v>4</v>
      </c>
      <c r="AR7" s="5">
        <v>17</v>
      </c>
      <c r="AS7" s="5">
        <v>79</v>
      </c>
      <c r="AT7" s="6">
        <f xml:space="preserve"> 1/AQ7 * LOG((AR9 - AR7)/(AR9 - AS7), 2.71828)</f>
        <v>0.27465325691328718</v>
      </c>
      <c r="AU7" s="6"/>
      <c r="AW7" s="4">
        <v>101.28</v>
      </c>
      <c r="AX7" s="5">
        <v>52.9</v>
      </c>
      <c r="AY7" s="6">
        <v>6667</v>
      </c>
    </row>
    <row r="8" spans="1:51" ht="15" thickBot="1" x14ac:dyDescent="0.35">
      <c r="A8" s="4">
        <v>6</v>
      </c>
      <c r="B8" s="5">
        <v>5.0000000000000001E-3</v>
      </c>
      <c r="C8" s="13">
        <v>155</v>
      </c>
      <c r="D8" s="13">
        <v>155</v>
      </c>
      <c r="E8" s="6">
        <v>155</v>
      </c>
      <c r="G8" s="4">
        <v>2</v>
      </c>
      <c r="H8" s="5">
        <v>5.92</v>
      </c>
      <c r="I8" s="5">
        <v>4.16</v>
      </c>
      <c r="J8" s="6">
        <f t="shared" si="0"/>
        <v>0.17641080597457925</v>
      </c>
      <c r="K8" s="5"/>
      <c r="L8" s="4">
        <v>2</v>
      </c>
      <c r="M8" s="5">
        <v>6.48</v>
      </c>
      <c r="N8" s="5">
        <v>2.4</v>
      </c>
      <c r="O8" s="6">
        <f t="shared" si="1"/>
        <v>0.4966262205621188</v>
      </c>
      <c r="P8" s="6"/>
      <c r="R8" s="4">
        <v>2</v>
      </c>
      <c r="S8" s="5">
        <v>5.8</v>
      </c>
      <c r="T8" s="5">
        <v>4.0999999999999996</v>
      </c>
      <c r="U8" s="6">
        <f t="shared" si="2"/>
        <v>0.17343558858297586</v>
      </c>
      <c r="V8" s="5"/>
      <c r="W8" s="4">
        <v>2</v>
      </c>
      <c r="X8" s="13">
        <v>3.15</v>
      </c>
      <c r="Y8" s="13">
        <v>1.1000000000000001</v>
      </c>
      <c r="Z8" s="6">
        <f t="shared" si="3"/>
        <v>0.52604649036320994</v>
      </c>
      <c r="AC8" s="4">
        <v>5760</v>
      </c>
      <c r="AD8" s="5">
        <v>104.5</v>
      </c>
      <c r="AE8" s="6">
        <v>68</v>
      </c>
      <c r="AF8" s="5"/>
      <c r="AG8" s="4">
        <v>5640</v>
      </c>
      <c r="AH8" s="5">
        <v>65</v>
      </c>
      <c r="AI8" s="6">
        <v>106</v>
      </c>
      <c r="AJ8" s="6"/>
      <c r="AL8" s="4">
        <v>2</v>
      </c>
      <c r="AM8" s="13">
        <v>63</v>
      </c>
      <c r="AN8" s="13">
        <v>96</v>
      </c>
      <c r="AO8" s="6">
        <f xml:space="preserve"> 1/AL8 * LOG((AM10 - AM8)/(AM10 - AN8), 2.71828)</f>
        <v>0.17087476180040131</v>
      </c>
      <c r="AP8" s="5"/>
      <c r="AQ8" s="4"/>
      <c r="AR8" s="5"/>
      <c r="AS8" s="5"/>
      <c r="AT8" s="6"/>
      <c r="AU8" s="6"/>
      <c r="AW8" s="7">
        <v>101</v>
      </c>
      <c r="AX8" s="8">
        <v>48.021000000000001</v>
      </c>
      <c r="AY8" s="9">
        <v>6000</v>
      </c>
    </row>
    <row r="9" spans="1:51" ht="15" thickBot="1" x14ac:dyDescent="0.35">
      <c r="A9" s="4">
        <v>7</v>
      </c>
      <c r="B9" s="5">
        <v>6.0000000000000001E-3</v>
      </c>
      <c r="C9" s="13">
        <v>168</v>
      </c>
      <c r="D9" s="13">
        <v>168</v>
      </c>
      <c r="E9" s="6">
        <v>168</v>
      </c>
      <c r="G9" s="7">
        <v>4</v>
      </c>
      <c r="H9" s="8">
        <v>5.92</v>
      </c>
      <c r="I9" s="8">
        <v>2.92</v>
      </c>
      <c r="J9" s="9">
        <f t="shared" si="0"/>
        <v>0.17668832700381437</v>
      </c>
      <c r="K9" s="5"/>
      <c r="L9" s="7">
        <v>4</v>
      </c>
      <c r="M9" s="8">
        <v>6.48</v>
      </c>
      <c r="N9" s="8">
        <v>1.2</v>
      </c>
      <c r="O9" s="9">
        <f t="shared" si="1"/>
        <v>0.42160002198295787</v>
      </c>
      <c r="P9" s="6"/>
      <c r="R9" s="7">
        <v>4</v>
      </c>
      <c r="S9" s="8">
        <v>5.8</v>
      </c>
      <c r="T9" s="8">
        <v>3</v>
      </c>
      <c r="U9" s="9">
        <f t="shared" si="2"/>
        <v>0.16481151808198158</v>
      </c>
      <c r="V9" s="5"/>
      <c r="W9" s="7">
        <v>3</v>
      </c>
      <c r="X9" s="8">
        <v>3.15</v>
      </c>
      <c r="Y9" s="8">
        <v>0.6</v>
      </c>
      <c r="Z9" s="9">
        <f t="shared" si="3"/>
        <v>0.55274306400530182</v>
      </c>
      <c r="AC9" s="4">
        <v>5800</v>
      </c>
      <c r="AD9" s="5">
        <v>119</v>
      </c>
      <c r="AE9" s="6">
        <v>68</v>
      </c>
      <c r="AF9" s="5"/>
      <c r="AG9" s="4">
        <v>5700</v>
      </c>
      <c r="AH9" s="5">
        <v>74</v>
      </c>
      <c r="AI9" s="6">
        <v>106</v>
      </c>
      <c r="AJ9" s="6"/>
      <c r="AL9" s="15">
        <v>4</v>
      </c>
      <c r="AM9" s="13">
        <v>63</v>
      </c>
      <c r="AN9" s="13">
        <v>123</v>
      </c>
      <c r="AO9" s="6">
        <f xml:space="preserve"> 1/AL9 * LOG((AM10 - AM9)/(AM10 - AN9), 2.71828)</f>
        <v>0.18680372611158938</v>
      </c>
      <c r="AP9" s="5"/>
      <c r="AQ9" s="4" t="s">
        <v>14</v>
      </c>
      <c r="AR9" s="12">
        <v>110</v>
      </c>
      <c r="AS9" s="5"/>
      <c r="AT9" s="6"/>
      <c r="AU9" s="6"/>
    </row>
    <row r="10" spans="1:51" ht="15" thickBot="1" x14ac:dyDescent="0.35">
      <c r="A10" s="4">
        <v>8</v>
      </c>
      <c r="B10" s="5">
        <v>7.0000000000000001E-3</v>
      </c>
      <c r="C10" s="13">
        <v>181</v>
      </c>
      <c r="D10" s="13">
        <v>178</v>
      </c>
      <c r="E10" s="6">
        <v>179</v>
      </c>
      <c r="G10" s="4"/>
      <c r="H10" s="5"/>
      <c r="I10" s="10" t="s">
        <v>7</v>
      </c>
      <c r="J10" s="11">
        <f>AVERAGE(J6:J9)</f>
        <v>0.16806802843600699</v>
      </c>
      <c r="K10" s="5"/>
      <c r="L10" s="5"/>
      <c r="M10" s="5"/>
      <c r="N10" s="10" t="s">
        <v>7</v>
      </c>
      <c r="O10" s="11">
        <f>AVERAGE(O6:O9)</f>
        <v>0.4668294911814066</v>
      </c>
      <c r="P10" s="6"/>
      <c r="R10" s="4"/>
      <c r="S10" s="5"/>
      <c r="T10" s="10" t="s">
        <v>7</v>
      </c>
      <c r="U10" s="11">
        <f>AVERAGE(U6:U9)</f>
        <v>0.17427962484711018</v>
      </c>
      <c r="V10" s="5"/>
      <c r="W10" s="5"/>
      <c r="X10" s="5"/>
      <c r="Y10" s="10" t="s">
        <v>7</v>
      </c>
      <c r="Z10" s="11">
        <f>AVERAGE(Z6:Z9)</f>
        <v>0.53763318541807903</v>
      </c>
      <c r="AC10" s="4">
        <v>5840</v>
      </c>
      <c r="AD10" s="5">
        <v>136</v>
      </c>
      <c r="AE10" s="6">
        <v>64</v>
      </c>
      <c r="AF10" s="5"/>
      <c r="AG10" s="4">
        <v>5760</v>
      </c>
      <c r="AH10" s="5">
        <v>83</v>
      </c>
      <c r="AI10" s="6">
        <v>112</v>
      </c>
      <c r="AJ10" s="6"/>
      <c r="AL10" s="4" t="s">
        <v>22</v>
      </c>
      <c r="AM10" s="12">
        <v>177</v>
      </c>
      <c r="AN10" s="5"/>
      <c r="AO10" s="6"/>
      <c r="AP10" s="5"/>
      <c r="AQ10" s="4"/>
      <c r="AR10" s="5"/>
      <c r="AS10" s="5"/>
      <c r="AT10" s="6"/>
      <c r="AU10" s="6"/>
    </row>
    <row r="11" spans="1:51" x14ac:dyDescent="0.3">
      <c r="A11" s="4">
        <v>9</v>
      </c>
      <c r="B11" s="5">
        <v>8.0000000000000002E-3</v>
      </c>
      <c r="C11" s="13">
        <v>191</v>
      </c>
      <c r="D11" s="13">
        <v>187</v>
      </c>
      <c r="E11" s="6">
        <v>190</v>
      </c>
      <c r="G11" s="1" t="s">
        <v>30</v>
      </c>
      <c r="H11" s="2">
        <f xml:space="preserve"> K2*2</f>
        <v>280</v>
      </c>
      <c r="I11" s="5"/>
      <c r="J11" s="6"/>
      <c r="K11" s="5"/>
      <c r="L11" s="1" t="s">
        <v>30</v>
      </c>
      <c r="M11" s="2">
        <f>K2*5</f>
        <v>700</v>
      </c>
      <c r="N11" s="5"/>
      <c r="O11" s="6"/>
      <c r="P11" s="6"/>
      <c r="R11" s="1" t="s">
        <v>30</v>
      </c>
      <c r="S11" s="2">
        <f xml:space="preserve"> V2*2</f>
        <v>280</v>
      </c>
      <c r="T11" s="5"/>
      <c r="U11" s="6"/>
      <c r="V11" s="5"/>
      <c r="W11" s="1" t="s">
        <v>30</v>
      </c>
      <c r="X11" s="2">
        <f>V2*5</f>
        <v>700</v>
      </c>
      <c r="Y11" s="5"/>
      <c r="Z11" s="6"/>
      <c r="AC11" s="4">
        <v>5880</v>
      </c>
      <c r="AD11" s="5">
        <v>155</v>
      </c>
      <c r="AE11" s="6">
        <v>56</v>
      </c>
      <c r="AF11" s="5"/>
      <c r="AG11" s="4">
        <v>5820</v>
      </c>
      <c r="AH11" s="5">
        <v>94</v>
      </c>
      <c r="AI11" s="6">
        <v>114</v>
      </c>
      <c r="AJ11" s="6"/>
      <c r="AL11" s="4" t="s">
        <v>3</v>
      </c>
      <c r="AM11" s="5" t="s">
        <v>12</v>
      </c>
      <c r="AN11" s="5" t="s">
        <v>13</v>
      </c>
      <c r="AO11" s="6"/>
      <c r="AP11" s="5"/>
      <c r="AQ11" s="4" t="s">
        <v>3</v>
      </c>
      <c r="AR11" s="5" t="s">
        <v>12</v>
      </c>
      <c r="AS11" s="5" t="s">
        <v>13</v>
      </c>
      <c r="AT11" s="6"/>
      <c r="AU11" s="6"/>
    </row>
    <row r="12" spans="1:51" ht="15" thickBot="1" x14ac:dyDescent="0.35">
      <c r="A12" s="7">
        <v>10</v>
      </c>
      <c r="B12" s="8">
        <v>8.9999999999999993E-3</v>
      </c>
      <c r="C12" s="14">
        <v>198</v>
      </c>
      <c r="D12" s="14">
        <v>198</v>
      </c>
      <c r="E12" s="9">
        <v>198</v>
      </c>
      <c r="G12" s="4" t="s">
        <v>3</v>
      </c>
      <c r="H12" s="5" t="s">
        <v>4</v>
      </c>
      <c r="I12" s="5" t="s">
        <v>5</v>
      </c>
      <c r="J12" s="6" t="s">
        <v>6</v>
      </c>
      <c r="K12" s="5"/>
      <c r="L12" s="4" t="s">
        <v>3</v>
      </c>
      <c r="M12" s="5" t="s">
        <v>4</v>
      </c>
      <c r="N12" s="5" t="s">
        <v>5</v>
      </c>
      <c r="O12" s="6" t="s">
        <v>6</v>
      </c>
      <c r="P12" s="6"/>
      <c r="R12" s="4" t="s">
        <v>3</v>
      </c>
      <c r="S12" s="5" t="s">
        <v>4</v>
      </c>
      <c r="T12" s="5" t="s">
        <v>5</v>
      </c>
      <c r="U12" s="6" t="s">
        <v>6</v>
      </c>
      <c r="V12" s="5"/>
      <c r="W12" s="4" t="s">
        <v>3</v>
      </c>
      <c r="X12" s="5" t="s">
        <v>4</v>
      </c>
      <c r="Y12" s="5" t="s">
        <v>5</v>
      </c>
      <c r="Z12" s="6" t="s">
        <v>6</v>
      </c>
      <c r="AC12" s="4">
        <v>5920</v>
      </c>
      <c r="AD12" s="5">
        <v>174</v>
      </c>
      <c r="AE12" s="6">
        <v>54</v>
      </c>
      <c r="AF12" s="5"/>
      <c r="AG12" s="4">
        <v>5880</v>
      </c>
      <c r="AH12" s="5">
        <v>104</v>
      </c>
      <c r="AI12" s="6">
        <v>118</v>
      </c>
      <c r="AJ12" s="6"/>
      <c r="AL12" s="4">
        <v>2</v>
      </c>
      <c r="AM12" s="5">
        <v>131</v>
      </c>
      <c r="AN12" s="5">
        <v>91</v>
      </c>
      <c r="AO12" s="6">
        <f xml:space="preserve"> 1/AL12 * LOG(AM12/AN12, 2.71828)</f>
        <v>0.1821690308786445</v>
      </c>
      <c r="AP12" s="5"/>
      <c r="AQ12" s="4">
        <v>2</v>
      </c>
      <c r="AR12" s="5">
        <v>83</v>
      </c>
      <c r="AS12" s="5">
        <v>47</v>
      </c>
      <c r="AT12" s="6">
        <f xml:space="preserve"> 1/AQ12 * LOG(AR12/AS12, 2.71828)</f>
        <v>0.28434669430984649</v>
      </c>
      <c r="AU12" s="6"/>
    </row>
    <row r="13" spans="1:51" x14ac:dyDescent="0.3">
      <c r="A13" s="4"/>
      <c r="B13" s="5"/>
      <c r="C13" s="5"/>
      <c r="D13" s="5"/>
      <c r="E13" s="5"/>
      <c r="G13" s="4">
        <v>2</v>
      </c>
      <c r="H13" s="5">
        <v>5.16</v>
      </c>
      <c r="I13" s="5">
        <v>2.84</v>
      </c>
      <c r="J13" s="6">
        <f>1/G13*LOG(H13/I13,2.71828)</f>
        <v>0.29856646449172225</v>
      </c>
      <c r="K13" s="5"/>
      <c r="L13" s="4">
        <v>1</v>
      </c>
      <c r="M13" s="5">
        <v>4.96</v>
      </c>
      <c r="N13" s="5">
        <v>2.72</v>
      </c>
      <c r="O13" s="6">
        <f>1/L13*LOG(M13/N13,2.71828)</f>
        <v>0.60077426454137206</v>
      </c>
      <c r="P13" s="6"/>
      <c r="R13" s="4">
        <v>2</v>
      </c>
      <c r="S13" s="5">
        <v>6.5</v>
      </c>
      <c r="T13" s="5">
        <v>3.6</v>
      </c>
      <c r="U13" s="6">
        <f>1/R13*LOG(S13/T13,2.71828)</f>
        <v>0.29543436444449178</v>
      </c>
      <c r="V13" s="5"/>
      <c r="W13" s="4">
        <v>1</v>
      </c>
      <c r="X13" s="13">
        <v>3.55</v>
      </c>
      <c r="Y13" s="13">
        <v>1.85</v>
      </c>
      <c r="Z13" s="6">
        <f>1/W13*LOG(X13/Y13,2.71828)</f>
        <v>0.6517624028068425</v>
      </c>
      <c r="AC13" s="4">
        <v>5960</v>
      </c>
      <c r="AD13" s="5">
        <v>188</v>
      </c>
      <c r="AE13" s="6">
        <v>46</v>
      </c>
      <c r="AF13" s="5"/>
      <c r="AG13" s="4">
        <v>5940</v>
      </c>
      <c r="AH13" s="5">
        <v>112</v>
      </c>
      <c r="AI13" s="6">
        <v>122</v>
      </c>
      <c r="AJ13" s="6"/>
      <c r="AL13" s="4">
        <v>4</v>
      </c>
      <c r="AM13" s="5">
        <v>131</v>
      </c>
      <c r="AN13" s="5">
        <v>65</v>
      </c>
      <c r="AO13" s="6">
        <f t="shared" ref="AO13:AO15" si="4" xml:space="preserve"> 1/AL13 * LOG(AM13/AN13, 2.71828)</f>
        <v>0.17520263117690466</v>
      </c>
      <c r="AP13" s="5"/>
      <c r="AQ13" s="4">
        <v>4</v>
      </c>
      <c r="AR13" s="5">
        <v>83</v>
      </c>
      <c r="AS13" s="5">
        <v>27</v>
      </c>
      <c r="AT13" s="6">
        <f t="shared" ref="AT13:AT15" si="5" xml:space="preserve"> 1/AQ13 * LOG(AR13/AS13, 2.71828)</f>
        <v>0.28075112429607407</v>
      </c>
      <c r="AU13" s="6"/>
    </row>
    <row r="14" spans="1:51" x14ac:dyDescent="0.3">
      <c r="A14" s="5"/>
      <c r="B14" s="5"/>
      <c r="C14" s="5"/>
      <c r="D14" s="5"/>
      <c r="E14" s="5"/>
      <c r="G14" s="4">
        <v>4</v>
      </c>
      <c r="H14" s="5">
        <v>5.16</v>
      </c>
      <c r="I14" s="5">
        <v>1.52</v>
      </c>
      <c r="J14" s="6">
        <f t="shared" ref="J14:J16" si="6">1/G14*LOG(H14/I14,2.71828)</f>
        <v>0.30555676669241116</v>
      </c>
      <c r="K14" s="5"/>
      <c r="L14" s="4">
        <v>2</v>
      </c>
      <c r="M14" s="5">
        <v>4.96</v>
      </c>
      <c r="N14" s="5">
        <v>1.52</v>
      </c>
      <c r="O14" s="6">
        <f t="shared" ref="O14:O16" si="7">1/L14*LOG(M14/N14,2.71828)</f>
        <v>0.59134810071123278</v>
      </c>
      <c r="P14" s="6"/>
      <c r="R14" s="4">
        <v>4</v>
      </c>
      <c r="S14" s="5">
        <v>6.5</v>
      </c>
      <c r="T14" s="5">
        <v>2</v>
      </c>
      <c r="U14" s="6">
        <f t="shared" ref="U14:U16" si="8">1/R14*LOG(S14/T14,2.71828)</f>
        <v>0.29466394729191658</v>
      </c>
      <c r="V14" s="5"/>
      <c r="W14" s="4">
        <v>2</v>
      </c>
      <c r="X14" s="13">
        <v>3.55</v>
      </c>
      <c r="Y14" s="13">
        <v>1</v>
      </c>
      <c r="Z14" s="6">
        <f t="shared" ref="Z14:Z16" si="9">1/W14*LOG(X14/Y14,2.71828)</f>
        <v>0.63347422785182328</v>
      </c>
      <c r="AC14" s="4">
        <v>6000</v>
      </c>
      <c r="AD14" s="5">
        <v>192.5</v>
      </c>
      <c r="AE14" s="6">
        <v>40</v>
      </c>
      <c r="AF14" s="5"/>
      <c r="AG14" s="4">
        <v>6000</v>
      </c>
      <c r="AH14" s="5">
        <v>115</v>
      </c>
      <c r="AI14" s="6">
        <v>128</v>
      </c>
      <c r="AJ14" s="6"/>
      <c r="AL14" s="4">
        <v>2</v>
      </c>
      <c r="AM14" s="5">
        <v>174</v>
      </c>
      <c r="AN14" s="5">
        <v>115</v>
      </c>
      <c r="AO14" s="6">
        <f t="shared" si="4"/>
        <v>0.20706172470627138</v>
      </c>
      <c r="AP14" s="5"/>
      <c r="AQ14" s="4">
        <v>2</v>
      </c>
      <c r="AR14" s="5">
        <v>90</v>
      </c>
      <c r="AS14" s="5">
        <v>49</v>
      </c>
      <c r="AT14" s="6">
        <f t="shared" si="5"/>
        <v>0.30399489059280865</v>
      </c>
      <c r="AU14" s="6"/>
    </row>
    <row r="15" spans="1:51" ht="15" thickBot="1" x14ac:dyDescent="0.35">
      <c r="G15" s="4">
        <v>2</v>
      </c>
      <c r="H15" s="5">
        <v>6.28</v>
      </c>
      <c r="I15" s="5">
        <v>3.6</v>
      </c>
      <c r="J15" s="6">
        <f t="shared" si="6"/>
        <v>0.2782182546532867</v>
      </c>
      <c r="K15" s="5"/>
      <c r="L15" s="4">
        <v>1</v>
      </c>
      <c r="M15" s="5">
        <v>6.32</v>
      </c>
      <c r="N15" s="5">
        <v>3.32</v>
      </c>
      <c r="O15" s="6">
        <f t="shared" si="7"/>
        <v>0.64375485825382406</v>
      </c>
      <c r="P15" s="6"/>
      <c r="R15" s="4">
        <v>2</v>
      </c>
      <c r="S15" s="5">
        <v>5.4</v>
      </c>
      <c r="T15" s="5">
        <v>3</v>
      </c>
      <c r="U15" s="6">
        <f t="shared" si="8"/>
        <v>0.29389353013934139</v>
      </c>
      <c r="V15" s="5"/>
      <c r="W15" s="4">
        <v>1</v>
      </c>
      <c r="X15" s="13">
        <v>2.5499999999999998</v>
      </c>
      <c r="Y15" s="13">
        <v>1.35</v>
      </c>
      <c r="Z15" s="6">
        <f t="shared" si="9"/>
        <v>0.63598919451985692</v>
      </c>
      <c r="AC15" s="4">
        <v>6040</v>
      </c>
      <c r="AD15" s="5">
        <v>185.5</v>
      </c>
      <c r="AE15" s="6">
        <v>32</v>
      </c>
      <c r="AF15" s="5"/>
      <c r="AG15" s="4">
        <v>6060</v>
      </c>
      <c r="AH15" s="5">
        <v>114</v>
      </c>
      <c r="AI15" s="6">
        <v>129</v>
      </c>
      <c r="AJ15" s="6"/>
      <c r="AL15" s="7">
        <v>4</v>
      </c>
      <c r="AM15" s="8">
        <v>174</v>
      </c>
      <c r="AN15" s="8">
        <v>79</v>
      </c>
      <c r="AO15" s="6">
        <f t="shared" si="4"/>
        <v>0.19740199446986501</v>
      </c>
      <c r="AP15" s="5"/>
      <c r="AQ15" s="7">
        <v>4</v>
      </c>
      <c r="AR15" s="8">
        <v>90</v>
      </c>
      <c r="AS15" s="8">
        <v>27</v>
      </c>
      <c r="AT15" s="6">
        <f t="shared" si="5"/>
        <v>0.30099340354551501</v>
      </c>
      <c r="AU15" s="6"/>
    </row>
    <row r="16" spans="1:51" ht="15" thickBot="1" x14ac:dyDescent="0.35">
      <c r="G16" s="7">
        <v>4</v>
      </c>
      <c r="H16" s="8">
        <v>6.28</v>
      </c>
      <c r="I16" s="8">
        <v>2.08</v>
      </c>
      <c r="J16" s="9">
        <f t="shared" si="6"/>
        <v>0.27625070751250941</v>
      </c>
      <c r="K16" s="5"/>
      <c r="L16" s="7">
        <v>2</v>
      </c>
      <c r="M16" s="8">
        <v>6.32</v>
      </c>
      <c r="N16" s="8">
        <v>1.68</v>
      </c>
      <c r="O16" s="6">
        <f t="shared" si="7"/>
        <v>0.66246315297943981</v>
      </c>
      <c r="P16" s="6"/>
      <c r="R16" s="7">
        <v>4</v>
      </c>
      <c r="S16" s="8">
        <v>5.4</v>
      </c>
      <c r="T16" s="8">
        <v>1.7</v>
      </c>
      <c r="U16" s="9">
        <f t="shared" si="8"/>
        <v>0.2889428699852214</v>
      </c>
      <c r="V16" s="5"/>
      <c r="W16" s="7">
        <v>2</v>
      </c>
      <c r="X16" s="8">
        <v>2.5499999999999998</v>
      </c>
      <c r="Y16" s="8">
        <v>0.7</v>
      </c>
      <c r="Z16" s="6">
        <f t="shared" si="9"/>
        <v>0.64638458634688245</v>
      </c>
      <c r="AC16" s="4">
        <v>6080</v>
      </c>
      <c r="AD16" s="5">
        <v>172.5</v>
      </c>
      <c r="AE16" s="6">
        <v>26</v>
      </c>
      <c r="AF16" s="5"/>
      <c r="AG16" s="4">
        <v>6120</v>
      </c>
      <c r="AH16" s="5">
        <v>106</v>
      </c>
      <c r="AI16" s="6">
        <v>136</v>
      </c>
      <c r="AJ16" s="6"/>
      <c r="AL16" s="4"/>
      <c r="AM16" s="5"/>
      <c r="AN16" s="5"/>
      <c r="AO16" s="5"/>
      <c r="AP16" s="5"/>
      <c r="AQ16" s="5"/>
      <c r="AR16" s="5"/>
      <c r="AS16" s="5"/>
      <c r="AT16" s="5"/>
      <c r="AU16" s="6"/>
    </row>
    <row r="17" spans="7:47" ht="15" thickBot="1" x14ac:dyDescent="0.35">
      <c r="G17" s="4"/>
      <c r="H17" s="5"/>
      <c r="I17" s="10" t="s">
        <v>7</v>
      </c>
      <c r="J17" s="11">
        <f>AVERAGE(J13:J16)</f>
        <v>0.28964804833748237</v>
      </c>
      <c r="K17" s="5"/>
      <c r="L17" s="5"/>
      <c r="M17" s="5"/>
      <c r="N17" s="10" t="s">
        <v>7</v>
      </c>
      <c r="O17" s="11">
        <f>AVERAGE(O13:O16)</f>
        <v>0.62458509412146723</v>
      </c>
      <c r="P17" s="6"/>
      <c r="R17" s="4"/>
      <c r="S17" s="5"/>
      <c r="T17" s="10" t="s">
        <v>7</v>
      </c>
      <c r="U17" s="11">
        <f>AVERAGE(U13:U16)</f>
        <v>0.2932336779652428</v>
      </c>
      <c r="V17" s="5"/>
      <c r="W17" s="5"/>
      <c r="X17" s="5"/>
      <c r="Y17" s="10" t="s">
        <v>7</v>
      </c>
      <c r="Z17" s="11">
        <f>AVERAGE(Z13:Z16)</f>
        <v>0.64190260288135126</v>
      </c>
      <c r="AC17" s="4">
        <v>6120</v>
      </c>
      <c r="AD17" s="5">
        <v>155</v>
      </c>
      <c r="AE17" s="6">
        <v>25</v>
      </c>
      <c r="AF17" s="5"/>
      <c r="AG17" s="4">
        <v>6180</v>
      </c>
      <c r="AH17" s="5">
        <v>97.5</v>
      </c>
      <c r="AI17" s="6">
        <v>137</v>
      </c>
      <c r="AJ17" s="6"/>
      <c r="AL17" s="4"/>
      <c r="AM17" s="5"/>
      <c r="AN17" s="5"/>
      <c r="AO17" s="5"/>
      <c r="AP17" s="5"/>
      <c r="AQ17" s="5"/>
      <c r="AR17" s="5"/>
      <c r="AS17" s="5"/>
      <c r="AT17" s="5"/>
      <c r="AU17" s="6"/>
    </row>
    <row r="18" spans="7:47" x14ac:dyDescent="0.3">
      <c r="G18" s="1" t="s">
        <v>30</v>
      </c>
      <c r="H18" s="2">
        <f>K2*3</f>
        <v>420</v>
      </c>
      <c r="I18" s="5"/>
      <c r="J18" s="6"/>
      <c r="K18" s="5"/>
      <c r="L18" s="1" t="s">
        <v>30</v>
      </c>
      <c r="M18" s="2">
        <f>K2*2.5</f>
        <v>350</v>
      </c>
      <c r="N18" s="5"/>
      <c r="O18" s="6"/>
      <c r="P18" s="6"/>
      <c r="R18" s="1" t="s">
        <v>30</v>
      </c>
      <c r="S18" s="2">
        <f>V2*3</f>
        <v>420</v>
      </c>
      <c r="T18" s="5"/>
      <c r="U18" s="6"/>
      <c r="V18" s="5"/>
      <c r="W18" s="1" t="s">
        <v>30</v>
      </c>
      <c r="X18" s="2">
        <f>V2*2.5</f>
        <v>350</v>
      </c>
      <c r="Y18" s="5"/>
      <c r="Z18" s="6"/>
      <c r="AC18" s="4">
        <v>6160</v>
      </c>
      <c r="AD18" s="5">
        <v>139.5</v>
      </c>
      <c r="AE18" s="6">
        <v>18</v>
      </c>
      <c r="AF18" s="5"/>
      <c r="AG18" s="4">
        <v>6240</v>
      </c>
      <c r="AH18" s="5">
        <v>89</v>
      </c>
      <c r="AI18" s="6">
        <v>139</v>
      </c>
      <c r="AJ18" s="6"/>
      <c r="AL18" s="4"/>
      <c r="AM18" s="5"/>
      <c r="AN18" s="5"/>
      <c r="AO18" s="5"/>
      <c r="AP18" s="5"/>
      <c r="AQ18" s="5"/>
      <c r="AR18" s="5"/>
      <c r="AS18" s="5"/>
      <c r="AT18" s="5"/>
      <c r="AU18" s="6"/>
    </row>
    <row r="19" spans="7:47" ht="15" thickBot="1" x14ac:dyDescent="0.35">
      <c r="G19" s="4" t="s">
        <v>3</v>
      </c>
      <c r="H19" s="5" t="s">
        <v>4</v>
      </c>
      <c r="I19" s="5" t="s">
        <v>5</v>
      </c>
      <c r="J19" s="6" t="s">
        <v>6</v>
      </c>
      <c r="K19" s="5"/>
      <c r="L19" s="4" t="s">
        <v>3</v>
      </c>
      <c r="M19" s="5" t="s">
        <v>4</v>
      </c>
      <c r="N19" s="5" t="s">
        <v>5</v>
      </c>
      <c r="O19" s="6" t="s">
        <v>6</v>
      </c>
      <c r="P19" s="6"/>
      <c r="R19" s="4" t="s">
        <v>3</v>
      </c>
      <c r="S19" s="5" t="s">
        <v>4</v>
      </c>
      <c r="T19" s="5" t="s">
        <v>5</v>
      </c>
      <c r="U19" s="6" t="s">
        <v>6</v>
      </c>
      <c r="V19" s="5"/>
      <c r="W19" s="4" t="s">
        <v>3</v>
      </c>
      <c r="X19" s="5" t="s">
        <v>4</v>
      </c>
      <c r="Y19" s="5" t="s">
        <v>5</v>
      </c>
      <c r="Z19" s="6" t="s">
        <v>6</v>
      </c>
      <c r="AC19" s="4">
        <v>6200</v>
      </c>
      <c r="AD19" s="5">
        <v>123.5</v>
      </c>
      <c r="AE19" s="6">
        <v>17</v>
      </c>
      <c r="AF19" s="5"/>
      <c r="AG19" s="4">
        <v>6300</v>
      </c>
      <c r="AH19" s="5">
        <v>80.5</v>
      </c>
      <c r="AI19" s="6">
        <v>142</v>
      </c>
      <c r="AJ19" s="6"/>
      <c r="AL19" s="7"/>
      <c r="AM19" s="8"/>
      <c r="AN19" s="8"/>
      <c r="AO19" s="8"/>
      <c r="AP19" s="8"/>
      <c r="AQ19" s="8"/>
      <c r="AR19" s="8"/>
      <c r="AS19" s="8"/>
      <c r="AT19" s="8"/>
      <c r="AU19" s="9"/>
    </row>
    <row r="20" spans="7:47" x14ac:dyDescent="0.3">
      <c r="G20" s="4">
        <v>2</v>
      </c>
      <c r="H20" s="5">
        <v>5.76</v>
      </c>
      <c r="I20" s="5">
        <v>2.68</v>
      </c>
      <c r="J20" s="6">
        <f>1/G20*LOG(H20/I20,2.71828)</f>
        <v>0.38256059742294291</v>
      </c>
      <c r="K20" s="5"/>
      <c r="L20" s="4">
        <v>2</v>
      </c>
      <c r="M20" s="5">
        <v>6</v>
      </c>
      <c r="N20" s="5">
        <v>3.16</v>
      </c>
      <c r="O20" s="6">
        <f>1/L20*LOG(M20/N20,2.71828)</f>
        <v>0.32059393646299983</v>
      </c>
      <c r="P20" s="6"/>
      <c r="R20" s="4">
        <v>2</v>
      </c>
      <c r="S20" s="5">
        <v>4.5</v>
      </c>
      <c r="T20" s="5">
        <v>2</v>
      </c>
      <c r="U20" s="6">
        <f>1/R20*LOG(S20/T20,2.71828)</f>
        <v>0.40546538084555483</v>
      </c>
      <c r="V20" s="5"/>
      <c r="W20" s="4">
        <v>2</v>
      </c>
      <c r="X20" s="5">
        <v>4.2</v>
      </c>
      <c r="Y20" s="5">
        <v>2.2000000000000002</v>
      </c>
      <c r="Z20" s="6">
        <f>1/W20*LOG(X20/Y20,2.71828)</f>
        <v>0.32331379994043247</v>
      </c>
      <c r="AC20" s="4">
        <v>6240</v>
      </c>
      <c r="AD20" s="5">
        <v>111</v>
      </c>
      <c r="AE20" s="6">
        <v>14</v>
      </c>
      <c r="AF20" s="5"/>
      <c r="AG20" s="4">
        <v>6360</v>
      </c>
      <c r="AH20" s="5">
        <v>74.5</v>
      </c>
      <c r="AI20" s="6">
        <v>144</v>
      </c>
      <c r="AJ20" s="6"/>
    </row>
    <row r="21" spans="7:47" x14ac:dyDescent="0.3">
      <c r="G21" s="4">
        <v>4</v>
      </c>
      <c r="H21" s="5">
        <v>5.76</v>
      </c>
      <c r="I21" s="5">
        <v>1.28</v>
      </c>
      <c r="J21" s="6">
        <f t="shared" ref="J21:J23" si="10">1/G21*LOG(H21/I21,2.71828)</f>
        <v>0.37601960212467594</v>
      </c>
      <c r="K21" s="5"/>
      <c r="L21" s="4">
        <v>4</v>
      </c>
      <c r="M21" s="5">
        <v>6</v>
      </c>
      <c r="N21" s="5">
        <v>1.68</v>
      </c>
      <c r="O21" s="6">
        <f t="shared" ref="O21:O23" si="11">1/L21*LOG(M21/N21,2.71828)</f>
        <v>0.31824163301932129</v>
      </c>
      <c r="P21" s="6"/>
      <c r="R21" s="4">
        <v>4</v>
      </c>
      <c r="S21" s="5">
        <v>4.5</v>
      </c>
      <c r="T21" s="5">
        <v>0.9</v>
      </c>
      <c r="U21" s="6">
        <f t="shared" ref="U21:U23" si="12">1/R21*LOG(S21/T21,2.71828)</f>
        <v>0.40235974875690367</v>
      </c>
      <c r="V21" s="5"/>
      <c r="W21" s="4">
        <v>4</v>
      </c>
      <c r="X21" s="5">
        <v>4.2</v>
      </c>
      <c r="Y21" s="5">
        <v>1.1000000000000001</v>
      </c>
      <c r="Z21" s="6">
        <f t="shared" ref="Z21:Z23" si="13">1/W21*LOG(X21/Y21,2.71828)</f>
        <v>0.33494381167211473</v>
      </c>
      <c r="AC21" s="4">
        <v>6280</v>
      </c>
      <c r="AD21" s="5">
        <v>99</v>
      </c>
      <c r="AE21" s="6">
        <v>13</v>
      </c>
      <c r="AF21" s="5"/>
      <c r="AG21" s="4">
        <v>6420</v>
      </c>
      <c r="AH21" s="5">
        <v>67</v>
      </c>
      <c r="AI21" s="6">
        <v>147</v>
      </c>
      <c r="AJ21" s="6"/>
    </row>
    <row r="22" spans="7:47" x14ac:dyDescent="0.3">
      <c r="G22" s="4">
        <v>2</v>
      </c>
      <c r="H22" s="5">
        <v>6.64</v>
      </c>
      <c r="I22" s="5">
        <v>2.92</v>
      </c>
      <c r="J22" s="6">
        <f t="shared" si="10"/>
        <v>0.41076444990589972</v>
      </c>
      <c r="K22" s="5"/>
      <c r="L22" s="4">
        <v>2</v>
      </c>
      <c r="M22" s="5">
        <v>6.84</v>
      </c>
      <c r="N22" s="5">
        <v>3.4</v>
      </c>
      <c r="O22" s="6">
        <f t="shared" si="11"/>
        <v>0.34950638510259158</v>
      </c>
      <c r="P22" s="6"/>
      <c r="R22" s="4">
        <v>2</v>
      </c>
      <c r="S22" s="5">
        <v>3.7</v>
      </c>
      <c r="T22" s="5">
        <v>1.65</v>
      </c>
      <c r="U22" s="6">
        <f t="shared" si="12"/>
        <v>0.40377903747191185</v>
      </c>
      <c r="V22" s="5"/>
      <c r="W22" s="4">
        <v>2</v>
      </c>
      <c r="X22" s="5">
        <v>3.45</v>
      </c>
      <c r="Y22" s="5">
        <v>1.7</v>
      </c>
      <c r="Z22" s="6">
        <f t="shared" si="13"/>
        <v>0.35387322802433768</v>
      </c>
      <c r="AC22" s="4">
        <v>6320</v>
      </c>
      <c r="AD22" s="5">
        <v>91</v>
      </c>
      <c r="AE22" s="6">
        <v>12</v>
      </c>
      <c r="AF22" s="5"/>
      <c r="AG22" s="4">
        <v>6480</v>
      </c>
      <c r="AH22" s="5">
        <v>61.5</v>
      </c>
      <c r="AI22" s="6">
        <v>150</v>
      </c>
      <c r="AJ22" s="6"/>
    </row>
    <row r="23" spans="7:47" ht="15" thickBot="1" x14ac:dyDescent="0.35">
      <c r="G23" s="7">
        <v>4</v>
      </c>
      <c r="H23" s="8">
        <v>6.64</v>
      </c>
      <c r="I23" s="8">
        <v>1.24</v>
      </c>
      <c r="J23" s="9">
        <f t="shared" si="10"/>
        <v>0.4195004281459524</v>
      </c>
      <c r="K23" s="5"/>
      <c r="L23" s="7">
        <v>4</v>
      </c>
      <c r="M23" s="8">
        <v>6.84</v>
      </c>
      <c r="N23" s="8">
        <v>1.64</v>
      </c>
      <c r="O23" s="9">
        <f t="shared" si="11"/>
        <v>0.35702311260215508</v>
      </c>
      <c r="P23" s="6"/>
      <c r="R23" s="7">
        <v>4</v>
      </c>
      <c r="S23" s="8">
        <v>3.7</v>
      </c>
      <c r="T23" s="8">
        <v>0.8</v>
      </c>
      <c r="U23" s="9">
        <f t="shared" si="12"/>
        <v>0.38286935027920627</v>
      </c>
      <c r="V23" s="5"/>
      <c r="W23" s="7">
        <v>4</v>
      </c>
      <c r="X23" s="8">
        <v>3.45</v>
      </c>
      <c r="Y23" s="8">
        <v>0.85</v>
      </c>
      <c r="Z23" s="9">
        <f t="shared" si="13"/>
        <v>0.35022352571406734</v>
      </c>
      <c r="AC23" s="4">
        <v>6360</v>
      </c>
      <c r="AD23" s="5">
        <v>84</v>
      </c>
      <c r="AE23" s="6">
        <v>10</v>
      </c>
      <c r="AF23" s="5"/>
      <c r="AG23" s="4">
        <v>6540</v>
      </c>
      <c r="AH23" s="13">
        <v>58</v>
      </c>
      <c r="AI23" s="6">
        <v>155</v>
      </c>
      <c r="AJ23" s="6"/>
    </row>
    <row r="24" spans="7:47" ht="15" thickBot="1" x14ac:dyDescent="0.35">
      <c r="G24" s="4"/>
      <c r="H24" s="5"/>
      <c r="I24" s="10" t="s">
        <v>7</v>
      </c>
      <c r="J24" s="11">
        <f>AVERAGE(J20:J23)</f>
        <v>0.39721126939986778</v>
      </c>
      <c r="K24" s="5"/>
      <c r="L24" s="5"/>
      <c r="M24" s="5"/>
      <c r="N24" s="10" t="s">
        <v>7</v>
      </c>
      <c r="O24" s="11">
        <f>AVERAGE(O20:O23)</f>
        <v>0.33634126679676696</v>
      </c>
      <c r="P24" s="6"/>
      <c r="R24" s="4"/>
      <c r="S24" s="5"/>
      <c r="T24" s="10" t="s">
        <v>7</v>
      </c>
      <c r="U24" s="11">
        <f>AVERAGE(U20:U23)</f>
        <v>0.39861837933839417</v>
      </c>
      <c r="V24" s="5"/>
      <c r="W24" s="5"/>
      <c r="X24" s="5"/>
      <c r="Y24" s="10" t="s">
        <v>7</v>
      </c>
      <c r="Z24" s="11">
        <f>AVERAGE(Z20:Z23)</f>
        <v>0.34058859133773806</v>
      </c>
      <c r="AC24" s="7">
        <v>6400</v>
      </c>
      <c r="AD24" s="8">
        <v>78</v>
      </c>
      <c r="AE24" s="9">
        <v>9</v>
      </c>
      <c r="AF24" s="5"/>
      <c r="AG24" s="4">
        <v>6600</v>
      </c>
      <c r="AH24" s="8">
        <v>52.5</v>
      </c>
      <c r="AI24" s="9">
        <v>158</v>
      </c>
      <c r="AJ24" s="6"/>
    </row>
    <row r="25" spans="7:47" x14ac:dyDescent="0.3">
      <c r="G25" s="1" t="s">
        <v>30</v>
      </c>
      <c r="H25" s="2">
        <f>K2*3.5</f>
        <v>490</v>
      </c>
      <c r="I25" s="5"/>
      <c r="J25" s="6"/>
      <c r="K25" s="5"/>
      <c r="L25" s="1" t="s">
        <v>30</v>
      </c>
      <c r="M25" s="2">
        <f>K2*4.5</f>
        <v>630</v>
      </c>
      <c r="N25" s="5"/>
      <c r="O25" s="6"/>
      <c r="P25" s="6"/>
      <c r="R25" s="1" t="s">
        <v>30</v>
      </c>
      <c r="S25" s="2">
        <f>V2*3.5</f>
        <v>490</v>
      </c>
      <c r="T25" s="5"/>
      <c r="U25" s="6"/>
      <c r="V25" s="5"/>
      <c r="W25" s="1" t="s">
        <v>30</v>
      </c>
      <c r="X25" s="2">
        <f>V2*4.5</f>
        <v>630</v>
      </c>
      <c r="Y25" s="5"/>
      <c r="Z25" s="6"/>
      <c r="AC25" s="4"/>
      <c r="AD25" s="5"/>
      <c r="AE25" s="5"/>
      <c r="AF25" s="5"/>
      <c r="AG25" s="5"/>
      <c r="AH25" s="5"/>
      <c r="AI25" s="5"/>
      <c r="AJ25" s="6"/>
    </row>
    <row r="26" spans="7:47" ht="15" thickBot="1" x14ac:dyDescent="0.35">
      <c r="G26" s="4" t="s">
        <v>3</v>
      </c>
      <c r="H26" s="5" t="s">
        <v>4</v>
      </c>
      <c r="I26" s="5" t="s">
        <v>5</v>
      </c>
      <c r="J26" s="6" t="s">
        <v>6</v>
      </c>
      <c r="K26" s="5"/>
      <c r="L26" s="4" t="s">
        <v>3</v>
      </c>
      <c r="M26" s="5" t="s">
        <v>4</v>
      </c>
      <c r="N26" s="5" t="s">
        <v>5</v>
      </c>
      <c r="O26" s="6" t="s">
        <v>6</v>
      </c>
      <c r="P26" s="6"/>
      <c r="R26" s="4" t="s">
        <v>3</v>
      </c>
      <c r="S26" s="5" t="s">
        <v>4</v>
      </c>
      <c r="T26" s="5" t="s">
        <v>5</v>
      </c>
      <c r="U26" s="6" t="s">
        <v>6</v>
      </c>
      <c r="V26" s="5"/>
      <c r="W26" s="4" t="s">
        <v>3</v>
      </c>
      <c r="X26" s="5" t="s">
        <v>4</v>
      </c>
      <c r="Y26" s="5" t="s">
        <v>5</v>
      </c>
      <c r="Z26" s="6" t="s">
        <v>6</v>
      </c>
      <c r="AC26" s="4"/>
      <c r="AD26" s="5"/>
      <c r="AE26" s="5"/>
      <c r="AF26" s="5"/>
      <c r="AG26" s="5"/>
      <c r="AH26" s="5"/>
      <c r="AI26" s="5"/>
      <c r="AJ26" s="6"/>
    </row>
    <row r="27" spans="7:47" ht="15" thickBot="1" x14ac:dyDescent="0.35">
      <c r="G27" s="4">
        <v>2</v>
      </c>
      <c r="H27" s="5">
        <v>5.52</v>
      </c>
      <c r="I27" s="5">
        <v>2.2400000000000002</v>
      </c>
      <c r="J27" s="6">
        <f>1/G27*LOG(H27/I27,2.71828)</f>
        <v>0.45095130054464566</v>
      </c>
      <c r="K27" s="5"/>
      <c r="L27" s="4">
        <v>2</v>
      </c>
      <c r="M27" s="5">
        <v>5.16</v>
      </c>
      <c r="N27" s="5">
        <v>1.72</v>
      </c>
      <c r="O27" s="6">
        <f>1/L27*LOG(M27/N27,2.71828)</f>
        <v>0.54930651382657436</v>
      </c>
      <c r="P27" s="6"/>
      <c r="R27" s="4">
        <v>2</v>
      </c>
      <c r="S27" s="5">
        <v>4.05</v>
      </c>
      <c r="T27" s="5">
        <v>1.65</v>
      </c>
      <c r="U27" s="6">
        <f>1/R27*LOG(S27/T27,2.71828)</f>
        <v>0.44897109860460904</v>
      </c>
      <c r="V27" s="5"/>
      <c r="W27" s="4">
        <v>2</v>
      </c>
      <c r="X27" s="13">
        <v>3.7</v>
      </c>
      <c r="Y27" s="13">
        <v>1.1499999999999999</v>
      </c>
      <c r="Z27" s="6">
        <f>1/W27*LOG(X27/Y27,2.71828)</f>
        <v>0.58428583165896286</v>
      </c>
      <c r="AC27" s="16" t="s">
        <v>16</v>
      </c>
      <c r="AD27" s="17"/>
      <c r="AE27" s="18" t="s">
        <v>17</v>
      </c>
      <c r="AF27" s="5"/>
      <c r="AG27" s="5"/>
      <c r="AH27" s="5"/>
      <c r="AI27" s="5"/>
      <c r="AJ27" s="6"/>
    </row>
    <row r="28" spans="7:47" ht="15" thickBot="1" x14ac:dyDescent="0.35">
      <c r="G28" s="4">
        <v>4</v>
      </c>
      <c r="H28" s="5">
        <v>5.52</v>
      </c>
      <c r="I28" s="5">
        <v>0.96</v>
      </c>
      <c r="J28" s="6">
        <f t="shared" ref="J28:J30" si="14">1/G28*LOG(H28/I28,2.71828)</f>
        <v>0.43730025785352178</v>
      </c>
      <c r="K28" s="5"/>
      <c r="L28" s="4">
        <v>4</v>
      </c>
      <c r="M28" s="5">
        <v>5.16</v>
      </c>
      <c r="N28" s="5">
        <v>0.72</v>
      </c>
      <c r="O28" s="6">
        <f t="shared" ref="O28:O30" si="15">1/L28*LOG(M28/N28,2.71828)</f>
        <v>0.49236049280400057</v>
      </c>
      <c r="P28" s="6"/>
      <c r="R28" s="4">
        <v>3</v>
      </c>
      <c r="S28" s="5">
        <v>4.05</v>
      </c>
      <c r="T28" s="5">
        <v>1.05</v>
      </c>
      <c r="U28" s="6">
        <f t="shared" ref="U28:U30" si="16">1/R28*LOG(S28/T28,2.71828)</f>
        <v>0.4499758749938339</v>
      </c>
      <c r="V28" s="5"/>
      <c r="W28" s="4">
        <v>3</v>
      </c>
      <c r="X28" s="13">
        <v>3.7</v>
      </c>
      <c r="Y28" s="13">
        <v>0.65</v>
      </c>
      <c r="Z28" s="6">
        <f t="shared" ref="Z28:Z30" si="17">1/W28*LOG(X28/Y28,2.71828)</f>
        <v>0.57970563518811546</v>
      </c>
      <c r="AC28" s="7"/>
      <c r="AD28" s="8"/>
      <c r="AE28" s="17"/>
      <c r="AF28" s="8"/>
      <c r="AG28" s="8"/>
      <c r="AH28" s="8"/>
      <c r="AI28" s="8"/>
      <c r="AJ28" s="9"/>
    </row>
    <row r="29" spans="7:47" x14ac:dyDescent="0.3">
      <c r="G29" s="4">
        <v>2</v>
      </c>
      <c r="H29" s="5">
        <v>6.6</v>
      </c>
      <c r="I29" s="5">
        <v>2.6</v>
      </c>
      <c r="J29" s="6">
        <f t="shared" si="14"/>
        <v>0.4657794153102614</v>
      </c>
      <c r="K29" s="5"/>
      <c r="L29" s="4">
        <v>2</v>
      </c>
      <c r="M29" s="5">
        <v>6.44</v>
      </c>
      <c r="N29" s="5">
        <v>1.96</v>
      </c>
      <c r="O29" s="6">
        <f t="shared" si="15"/>
        <v>0.59479243352566524</v>
      </c>
      <c r="P29" s="6"/>
      <c r="R29" s="4">
        <v>2</v>
      </c>
      <c r="S29" s="5">
        <v>3.2</v>
      </c>
      <c r="T29" s="5">
        <v>1.3</v>
      </c>
      <c r="U29" s="6">
        <f t="shared" si="16"/>
        <v>0.45039357562755777</v>
      </c>
      <c r="V29" s="5"/>
      <c r="W29" s="4">
        <v>2</v>
      </c>
      <c r="X29" s="13">
        <v>2.75</v>
      </c>
      <c r="Y29" s="13">
        <v>0.85</v>
      </c>
      <c r="Z29" s="6">
        <f t="shared" si="17"/>
        <v>0.58706031547584425</v>
      </c>
    </row>
    <row r="30" spans="7:47" ht="15" thickBot="1" x14ac:dyDescent="0.35">
      <c r="G30" s="7">
        <v>4</v>
      </c>
      <c r="H30" s="8">
        <v>6.6</v>
      </c>
      <c r="I30" s="8">
        <v>0.96</v>
      </c>
      <c r="J30" s="9">
        <f t="shared" si="14"/>
        <v>0.48197323508876533</v>
      </c>
      <c r="K30" s="5"/>
      <c r="L30" s="7">
        <v>4</v>
      </c>
      <c r="M30" s="8">
        <v>6.44</v>
      </c>
      <c r="N30" s="8">
        <v>0.6</v>
      </c>
      <c r="O30" s="9">
        <f t="shared" si="15"/>
        <v>0.59333894008161403</v>
      </c>
      <c r="P30" s="6"/>
      <c r="R30" s="7">
        <v>3</v>
      </c>
      <c r="S30" s="8">
        <v>3.2</v>
      </c>
      <c r="T30" s="8">
        <v>0.85</v>
      </c>
      <c r="U30" s="9">
        <f t="shared" si="16"/>
        <v>0.44189021033980291</v>
      </c>
      <c r="V30" s="5"/>
      <c r="W30" s="7">
        <v>3</v>
      </c>
      <c r="X30" s="8">
        <v>2.75</v>
      </c>
      <c r="Y30" s="8">
        <v>0.5</v>
      </c>
      <c r="Z30" s="9">
        <f t="shared" si="17"/>
        <v>0.56824974631421143</v>
      </c>
    </row>
    <row r="31" spans="7:47" ht="15" thickBot="1" x14ac:dyDescent="0.35">
      <c r="G31" s="7"/>
      <c r="H31" s="8"/>
      <c r="I31" s="10" t="s">
        <v>7</v>
      </c>
      <c r="J31" s="11">
        <f>AVERAGE(J27:J30)</f>
        <v>0.45900105219929854</v>
      </c>
      <c r="K31" s="8"/>
      <c r="L31" s="8"/>
      <c r="M31" s="8"/>
      <c r="N31" s="10" t="s">
        <v>7</v>
      </c>
      <c r="O31" s="11">
        <f>AVERAGE(O27:O30)</f>
        <v>0.55744959505946357</v>
      </c>
      <c r="P31" s="9"/>
      <c r="R31" s="7"/>
      <c r="S31" s="8"/>
      <c r="T31" s="10" t="s">
        <v>7</v>
      </c>
      <c r="U31" s="11">
        <f>AVERAGE(U27:U30)</f>
        <v>0.44780768989145092</v>
      </c>
      <c r="V31" s="8"/>
      <c r="W31" s="8"/>
      <c r="X31" s="8"/>
      <c r="Y31" s="10" t="s">
        <v>7</v>
      </c>
      <c r="Z31" s="11">
        <f>AVERAGE(Z27:Z30)</f>
        <v>0.57982538215928348</v>
      </c>
    </row>
    <row r="35" spans="29:31" x14ac:dyDescent="0.3">
      <c r="AC35" t="s">
        <v>37</v>
      </c>
      <c r="AD35" t="s">
        <v>38</v>
      </c>
      <c r="AE35" t="s">
        <v>39</v>
      </c>
    </row>
    <row r="36" spans="29:31" x14ac:dyDescent="0.3">
      <c r="AC36" t="s">
        <v>40</v>
      </c>
      <c r="AD36" t="s">
        <v>41</v>
      </c>
      <c r="AE36" t="s">
        <v>42</v>
      </c>
    </row>
    <row r="37" spans="29:31" x14ac:dyDescent="0.3">
      <c r="AC37" t="s">
        <v>43</v>
      </c>
      <c r="AD37" t="s">
        <v>44</v>
      </c>
      <c r="AE37" t="s">
        <v>45</v>
      </c>
    </row>
    <row r="38" spans="29:31" x14ac:dyDescent="0.3">
      <c r="AC38" t="s">
        <v>46</v>
      </c>
      <c r="AD38" t="s">
        <v>47</v>
      </c>
      <c r="AE38" t="s">
        <v>48</v>
      </c>
    </row>
    <row r="39" spans="29:31" x14ac:dyDescent="0.3">
      <c r="AC39" t="s">
        <v>49</v>
      </c>
      <c r="AD39" t="s">
        <v>50</v>
      </c>
      <c r="AE39" t="s">
        <v>51</v>
      </c>
    </row>
    <row r="40" spans="29:31" x14ac:dyDescent="0.3">
      <c r="AC40" t="s">
        <v>52</v>
      </c>
      <c r="AD40" t="s">
        <v>53</v>
      </c>
      <c r="AE40" t="s">
        <v>54</v>
      </c>
    </row>
    <row r="41" spans="29:31" x14ac:dyDescent="0.3">
      <c r="AC41" t="s">
        <v>55</v>
      </c>
      <c r="AD41" t="s">
        <v>56</v>
      </c>
      <c r="AE41" t="s">
        <v>57</v>
      </c>
    </row>
    <row r="42" spans="29:31" x14ac:dyDescent="0.3">
      <c r="AC42" t="s">
        <v>58</v>
      </c>
      <c r="AD42" t="s">
        <v>59</v>
      </c>
      <c r="AE42" t="s">
        <v>60</v>
      </c>
    </row>
  </sheetData>
  <mergeCells count="1">
    <mergeCell ref="AW1:AY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Коробков</dc:creator>
  <cp:lastModifiedBy>Виктор Коробков</cp:lastModifiedBy>
  <dcterms:created xsi:type="dcterms:W3CDTF">2015-06-05T18:19:34Z</dcterms:created>
  <dcterms:modified xsi:type="dcterms:W3CDTF">2023-09-22T19:43:13Z</dcterms:modified>
</cp:coreProperties>
</file>