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Study\Labs\1.2.3_open\"/>
    </mc:Choice>
  </mc:AlternateContent>
  <xr:revisionPtr revIDLastSave="0" documentId="13_ncr:1_{82304821-AC44-4808-A5ED-E3A0E1895755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1" l="1"/>
  <c r="H26" i="1"/>
  <c r="H27" i="1"/>
  <c r="H28" i="1"/>
  <c r="H29" i="1"/>
  <c r="H30" i="1"/>
  <c r="H31" i="1"/>
  <c r="H32" i="1"/>
  <c r="H33" i="1"/>
  <c r="H34" i="1"/>
  <c r="K25" i="1"/>
  <c r="K26" i="1"/>
  <c r="K27" i="1"/>
  <c r="K28" i="1"/>
  <c r="K29" i="1"/>
  <c r="K30" i="1"/>
  <c r="K31" i="1"/>
  <c r="K32" i="1"/>
  <c r="K33" i="1"/>
  <c r="K24" i="1"/>
  <c r="M20" i="1"/>
  <c r="I27" i="1"/>
  <c r="G9" i="1"/>
  <c r="M19" i="1"/>
  <c r="M21" i="1"/>
  <c r="M22" i="1"/>
  <c r="M23" i="1"/>
  <c r="M24" i="1"/>
  <c r="M25" i="1"/>
  <c r="M26" i="1"/>
  <c r="M27" i="1"/>
  <c r="M28" i="1"/>
  <c r="I26" i="1"/>
  <c r="I28" i="1"/>
  <c r="I29" i="1"/>
  <c r="I30" i="1"/>
  <c r="I31" i="1"/>
  <c r="I32" i="1"/>
  <c r="I33" i="1"/>
  <c r="I34" i="1"/>
  <c r="I25" i="1"/>
  <c r="G25" i="1"/>
  <c r="B5" i="1"/>
  <c r="G34" i="1"/>
  <c r="G33" i="1"/>
  <c r="G32" i="1"/>
  <c r="G31" i="1"/>
  <c r="G30" i="1"/>
  <c r="G29" i="1"/>
  <c r="G28" i="1"/>
  <c r="G27" i="1"/>
  <c r="G26" i="1"/>
  <c r="G18" i="1"/>
  <c r="J3" i="1"/>
  <c r="G13" i="1"/>
  <c r="J1" i="1"/>
  <c r="G8" i="1"/>
  <c r="G4" i="1"/>
  <c r="B12" i="1"/>
  <c r="G3" i="1"/>
  <c r="H1" i="1"/>
  <c r="B10" i="1"/>
  <c r="B9" i="1"/>
  <c r="B8" i="1"/>
  <c r="B7" i="1"/>
  <c r="H45" i="1" s="1"/>
  <c r="N30" i="1" l="1"/>
  <c r="N24" i="1"/>
  <c r="H38" i="1"/>
  <c r="H40" i="1"/>
  <c r="N38" i="1"/>
  <c r="N21" i="1"/>
  <c r="J8" i="1"/>
  <c r="N22" i="1"/>
  <c r="H43" i="1"/>
  <c r="N31" i="1"/>
  <c r="N25" i="1"/>
  <c r="H46" i="1"/>
  <c r="G14" i="1"/>
  <c r="J13" i="1" s="1"/>
  <c r="N32" i="1"/>
  <c r="N26" i="1"/>
  <c r="H47" i="1"/>
  <c r="N33" i="1"/>
  <c r="N27" i="1"/>
  <c r="N34" i="1"/>
  <c r="N28" i="1"/>
  <c r="N19" i="1"/>
  <c r="N35" i="1"/>
  <c r="N20" i="1"/>
  <c r="G19" i="1"/>
  <c r="J18" i="1" s="1"/>
  <c r="N36" i="1"/>
  <c r="H39" i="1"/>
  <c r="N37" i="1"/>
  <c r="H41" i="1"/>
  <c r="H42" i="1"/>
  <c r="N29" i="1"/>
  <c r="N23" i="1"/>
  <c r="H44" i="1"/>
</calcChain>
</file>

<file path=xl/sharedStrings.xml><?xml version="1.0" encoding="utf-8"?>
<sst xmlns="http://schemas.openxmlformats.org/spreadsheetml/2006/main" count="51" uniqueCount="39">
  <si>
    <t>R</t>
  </si>
  <si>
    <t>r</t>
  </si>
  <si>
    <t>m</t>
  </si>
  <si>
    <t>z0</t>
  </si>
  <si>
    <t>L0</t>
  </si>
  <si>
    <t>k</t>
  </si>
  <si>
    <t>T</t>
  </si>
  <si>
    <t>T1</t>
  </si>
  <si>
    <t>T2</t>
  </si>
  <si>
    <t>для пустой платформы</t>
  </si>
  <si>
    <t>T3</t>
  </si>
  <si>
    <t xml:space="preserve">Диск + платформа </t>
  </si>
  <si>
    <t>Mдиска</t>
  </si>
  <si>
    <t>Iпустой</t>
  </si>
  <si>
    <t>Iсдиском</t>
  </si>
  <si>
    <t>0,1мм</t>
  </si>
  <si>
    <t>Цилиндр + платформа</t>
  </si>
  <si>
    <t>Dдиска</t>
  </si>
  <si>
    <t>Dцилиндра</t>
  </si>
  <si>
    <t>Mцилиндра</t>
  </si>
  <si>
    <t>Iсцилиндром</t>
  </si>
  <si>
    <t xml:space="preserve">Дельта </t>
  </si>
  <si>
    <t>для диска</t>
  </si>
  <si>
    <t>Дельта</t>
  </si>
  <si>
    <t>для цилиндра</t>
  </si>
  <si>
    <t>Стержень + платформа</t>
  </si>
  <si>
    <t>Mстержня</t>
  </si>
  <si>
    <t>Lстержня</t>
  </si>
  <si>
    <t>Iсстержнем</t>
  </si>
  <si>
    <t>для стержня</t>
  </si>
  <si>
    <t>Dстержня</t>
  </si>
  <si>
    <t>Диск+цил+платформа</t>
  </si>
  <si>
    <t>I</t>
  </si>
  <si>
    <t>Платформа+2половинки</t>
  </si>
  <si>
    <t>M1</t>
  </si>
  <si>
    <t>M2</t>
  </si>
  <si>
    <t>h</t>
  </si>
  <si>
    <t>Lриски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</si>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</sst>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8"/>
  <sheetViews>
    <sheetView tabSelected="1" topLeftCell="A10" workbookViewId="0">
      <selection activeCell="H26" sqref="H26"/>
    </sheetView>
  </sheetViews>
  <sheetFormatPr defaultRowHeight="14.4" x14ac:dyDescent="0.3"/>
  <cols>
    <col min="3" max="3" width="20.77734375" bestFit="1" customWidth="1"/>
    <col min="6" max="6" width="20.6640625" customWidth="1"/>
    <col min="7" max="7" width="12.33203125" customWidth="1"/>
    <col min="8" max="8" width="12" bestFit="1" customWidth="1"/>
    <col min="9" max="9" width="11.5546875" customWidth="1"/>
    <col min="11" max="11" width="17.109375" customWidth="1"/>
  </cols>
  <sheetData>
    <row r="1" spans="1:11" x14ac:dyDescent="0.3">
      <c r="A1" t="s">
        <v>0</v>
      </c>
      <c r="B1">
        <v>0.11409999999999999</v>
      </c>
      <c r="C1">
        <v>0.5</v>
      </c>
      <c r="F1" t="s">
        <v>11</v>
      </c>
      <c r="G1" t="s">
        <v>12</v>
      </c>
      <c r="H1">
        <f>587.9</f>
        <v>587.9</v>
      </c>
      <c r="I1" t="s">
        <v>17</v>
      </c>
      <c r="J1">
        <f>17.15</f>
        <v>17.149999999999999</v>
      </c>
      <c r="K1" t="s">
        <v>15</v>
      </c>
    </row>
    <row r="2" spans="1:11" x14ac:dyDescent="0.3">
      <c r="A2" t="s">
        <v>1</v>
      </c>
      <c r="B2">
        <v>3.0499999999999999E-2</v>
      </c>
      <c r="C2">
        <v>0.5</v>
      </c>
    </row>
    <row r="3" spans="1:11" x14ac:dyDescent="0.3">
      <c r="A3" t="s">
        <v>2</v>
      </c>
      <c r="B3">
        <v>1.0047999999999999</v>
      </c>
      <c r="C3">
        <v>0.5</v>
      </c>
      <c r="F3" t="s">
        <v>7</v>
      </c>
      <c r="G3">
        <f>118.54/30</f>
        <v>3.9513333333333334</v>
      </c>
      <c r="I3" t="s">
        <v>21</v>
      </c>
      <c r="J3">
        <f>G4-B12</f>
        <v>2.2469999999999999E-3</v>
      </c>
      <c r="K3" t="s">
        <v>22</v>
      </c>
    </row>
    <row r="4" spans="1:11" x14ac:dyDescent="0.3">
      <c r="A4" t="s">
        <v>4</v>
      </c>
      <c r="B4">
        <v>2.1680000000000001</v>
      </c>
      <c r="F4" t="s">
        <v>14</v>
      </c>
      <c r="G4">
        <f>0.009897</f>
        <v>9.8969999999999995E-3</v>
      </c>
    </row>
    <row r="5" spans="1:11" x14ac:dyDescent="0.3">
      <c r="A5" t="s">
        <v>3</v>
      </c>
      <c r="B5">
        <f>SQRT(B4^2 + (B1)^2)</f>
        <v>2.1710004168585506</v>
      </c>
    </row>
    <row r="6" spans="1:11" x14ac:dyDescent="0.3">
      <c r="F6" t="s">
        <v>16</v>
      </c>
      <c r="G6" t="s">
        <v>19</v>
      </c>
      <c r="H6">
        <v>981.7</v>
      </c>
      <c r="I6" t="s">
        <v>18</v>
      </c>
      <c r="J6">
        <v>16.71</v>
      </c>
      <c r="K6" t="s">
        <v>15</v>
      </c>
    </row>
    <row r="7" spans="1:11" x14ac:dyDescent="0.3">
      <c r="A7" t="s">
        <v>5</v>
      </c>
      <c r="B7">
        <f>9.8*0.1141*0.0305/(4*3.14^2*2.171)</f>
        <v>3.9832030749026331E-4</v>
      </c>
      <c r="C7" t="s">
        <v>9</v>
      </c>
    </row>
    <row r="8" spans="1:11" x14ac:dyDescent="0.3">
      <c r="A8" t="s">
        <v>7</v>
      </c>
      <c r="B8">
        <f>75.1/17</f>
        <v>4.4176470588235288</v>
      </c>
      <c r="C8" t="s">
        <v>9</v>
      </c>
      <c r="F8" t="s">
        <v>7</v>
      </c>
      <c r="G8">
        <f>123.05/29</f>
        <v>4.2431034482758623</v>
      </c>
      <c r="I8" t="s">
        <v>23</v>
      </c>
      <c r="J8">
        <f>G9-B12</f>
        <v>6.5958464252004094E-3</v>
      </c>
      <c r="K8" t="s">
        <v>24</v>
      </c>
    </row>
    <row r="9" spans="1:11" x14ac:dyDescent="0.3">
      <c r="A9" t="s">
        <v>8</v>
      </c>
      <c r="B9">
        <f>22.06/5</f>
        <v>4.4119999999999999</v>
      </c>
      <c r="C9" t="s">
        <v>9</v>
      </c>
      <c r="F9" t="s">
        <v>20</v>
      </c>
      <c r="G9">
        <f>B7*(H6/1000+B3)*G8^2</f>
        <v>1.4245846425200409E-2</v>
      </c>
    </row>
    <row r="10" spans="1:11" x14ac:dyDescent="0.3">
      <c r="A10" t="s">
        <v>10</v>
      </c>
      <c r="B10">
        <f>128.1/29</f>
        <v>4.4172413793103447</v>
      </c>
      <c r="C10" t="s">
        <v>9</v>
      </c>
    </row>
    <row r="11" spans="1:11" x14ac:dyDescent="0.3">
      <c r="F11" t="s">
        <v>25</v>
      </c>
      <c r="G11" t="s">
        <v>26</v>
      </c>
      <c r="H11">
        <v>1075.0999999999999</v>
      </c>
      <c r="I11" t="s">
        <v>27</v>
      </c>
      <c r="J11">
        <v>20.63</v>
      </c>
      <c r="K11" t="s">
        <v>15</v>
      </c>
    </row>
    <row r="12" spans="1:11" x14ac:dyDescent="0.3">
      <c r="A12" t="s">
        <v>13</v>
      </c>
      <c r="B12">
        <f>0.00765</f>
        <v>7.6499999999999997E-3</v>
      </c>
      <c r="I12" t="s">
        <v>30</v>
      </c>
      <c r="J12">
        <v>1.56</v>
      </c>
      <c r="K12" t="s">
        <v>15</v>
      </c>
    </row>
    <row r="13" spans="1:11" x14ac:dyDescent="0.3">
      <c r="F13" t="s">
        <v>7</v>
      </c>
      <c r="G13">
        <f>112.676/30</f>
        <v>3.7558666666666669</v>
      </c>
      <c r="I13" t="s">
        <v>23</v>
      </c>
      <c r="J13">
        <f>G14-B12</f>
        <v>4.0367898920626632E-3</v>
      </c>
      <c r="K13" t="s">
        <v>29</v>
      </c>
    </row>
    <row r="14" spans="1:11" x14ac:dyDescent="0.3">
      <c r="F14" t="s">
        <v>28</v>
      </c>
      <c r="G14">
        <f>B7*(H11/1000+B3)*G13^2</f>
        <v>1.1686789892062663E-2</v>
      </c>
    </row>
    <row r="16" spans="1:11" x14ac:dyDescent="0.3">
      <c r="B16" s="3">
        <v>0</v>
      </c>
      <c r="C16" s="3">
        <v>3.25</v>
      </c>
      <c r="D16" s="3">
        <v>4.4530000000000004E-3</v>
      </c>
      <c r="F16" t="s">
        <v>31</v>
      </c>
    </row>
    <row r="17" spans="2:14" x14ac:dyDescent="0.3">
      <c r="B17" s="3"/>
      <c r="C17" s="3"/>
      <c r="D17" s="3"/>
    </row>
    <row r="18" spans="2:14" x14ac:dyDescent="0.3">
      <c r="B18" s="3">
        <v>0.6</v>
      </c>
      <c r="C18" s="3">
        <v>3.2639999999999998</v>
      </c>
      <c r="D18" s="3">
        <v>4.4660000000000004E-3</v>
      </c>
      <c r="F18" t="s">
        <v>7</v>
      </c>
      <c r="G18">
        <f>119.89/30</f>
        <v>3.9963333333333333</v>
      </c>
      <c r="I18" t="s">
        <v>23</v>
      </c>
      <c r="J18">
        <f>G19-B12</f>
        <v>8.7269071299398947E-3</v>
      </c>
    </row>
    <row r="19" spans="2:14" x14ac:dyDescent="0.3">
      <c r="B19" s="3"/>
      <c r="C19" s="3"/>
      <c r="D19" s="3"/>
      <c r="F19" t="s">
        <v>32</v>
      </c>
      <c r="G19">
        <f>B7*(H6/1000+H1/1000+B3)*G18^2</f>
        <v>1.6376907129939895E-2</v>
      </c>
      <c r="M19" s="1">
        <f>B16^2</f>
        <v>0</v>
      </c>
      <c r="N19">
        <f>$B$7*($H$21+$H$22 + $B$3)*M19^2 - 0.00765</f>
        <v>-7.6499999999999997E-3</v>
      </c>
    </row>
    <row r="20" spans="2:14" x14ac:dyDescent="0.3">
      <c r="B20" s="3">
        <v>1.2</v>
      </c>
      <c r="C20" s="3">
        <v>3.2850000000000001</v>
      </c>
      <c r="D20" s="3">
        <v>4.5240000000000002E-3</v>
      </c>
      <c r="M20" s="1">
        <f>B18^2</f>
        <v>0.36</v>
      </c>
      <c r="N20" t="e">
        <f>$B$7*($H$21+$H$22 + $B$3)*#REF!^2 - 0.00765</f>
        <v>#REF!</v>
      </c>
    </row>
    <row r="21" spans="2:14" x14ac:dyDescent="0.3">
      <c r="B21" s="3"/>
      <c r="C21" s="3"/>
      <c r="D21" s="3"/>
      <c r="F21" t="s">
        <v>33</v>
      </c>
      <c r="G21" t="s">
        <v>34</v>
      </c>
      <c r="H21">
        <v>0.52700000000000002</v>
      </c>
      <c r="J21" t="s">
        <v>38</v>
      </c>
      <c r="K21">
        <v>8.09</v>
      </c>
      <c r="M21" s="1">
        <f t="shared" ref="M21" si="0">B20^2</f>
        <v>1.44</v>
      </c>
      <c r="N21">
        <f>$B$7*($H$21+$H$22 + $B$3)*M20^2 - 0.00765</f>
        <v>-7.5438232289854017E-3</v>
      </c>
    </row>
    <row r="22" spans="2:14" x14ac:dyDescent="0.3">
      <c r="B22" s="3">
        <v>1.8</v>
      </c>
      <c r="C22" s="3">
        <v>3.31</v>
      </c>
      <c r="D22" s="3">
        <v>4.5929999999999999E-3</v>
      </c>
      <c r="G22" t="s">
        <v>35</v>
      </c>
      <c r="H22">
        <v>0.52500000000000002</v>
      </c>
      <c r="M22" s="1">
        <f t="shared" ref="M22" si="1">B22^2</f>
        <v>3.24</v>
      </c>
      <c r="N22" t="e">
        <f>$B$7*($H$21+$H$22 + $B$3)*#REF!^2 - 0.00765</f>
        <v>#REF!</v>
      </c>
    </row>
    <row r="23" spans="2:14" x14ac:dyDescent="0.3">
      <c r="B23" s="3"/>
      <c r="C23" s="3"/>
      <c r="D23" s="3"/>
      <c r="M23" s="1">
        <f t="shared" ref="M23" si="2">B24^2</f>
        <v>5.76</v>
      </c>
      <c r="N23">
        <f>$B$7*($H$21+$H$22 + $B$3)*M21^2 - 0.00765</f>
        <v>-5.9511716637664289E-3</v>
      </c>
    </row>
    <row r="24" spans="2:14" x14ac:dyDescent="0.3">
      <c r="B24" s="3">
        <v>2.4</v>
      </c>
      <c r="C24" s="3">
        <v>3.331</v>
      </c>
      <c r="D24" s="3">
        <v>4.6509999999999998E-3</v>
      </c>
      <c r="F24" t="s">
        <v>36</v>
      </c>
      <c r="G24" t="s">
        <v>6</v>
      </c>
      <c r="H24" t="s">
        <v>37</v>
      </c>
      <c r="I24">
        <v>0.5</v>
      </c>
      <c r="K24">
        <f>I25^2</f>
        <v>0</v>
      </c>
      <c r="M24" s="1">
        <f t="shared" ref="M24" si="3">B26^2</f>
        <v>9</v>
      </c>
      <c r="N24" t="e">
        <f>$B$7*($H$21+$H$22 + $B$3)*#REF!^2 - 0.00765</f>
        <v>#REF!</v>
      </c>
    </row>
    <row r="25" spans="2:14" x14ac:dyDescent="0.3">
      <c r="B25" s="3"/>
      <c r="C25" s="3"/>
      <c r="D25" s="3"/>
      <c r="F25">
        <v>0</v>
      </c>
      <c r="G25">
        <f>101.035/31</f>
        <v>3.2591935483870969</v>
      </c>
      <c r="H25">
        <f>$B$7*($H$21+$H$22 + $B$3)*G25^2 - 0.00765</f>
        <v>1.0525157127793663E-3</v>
      </c>
      <c r="I25">
        <f>F25*$I$24</f>
        <v>0</v>
      </c>
      <c r="K25">
        <f t="shared" ref="K25:K33" si="4">I26^2</f>
        <v>0.25</v>
      </c>
      <c r="M25" s="1">
        <f t="shared" ref="M25" si="5">B28^2</f>
        <v>12.96</v>
      </c>
      <c r="N25">
        <f>$B$7*($H$21+$H$22 + $B$3)*M22^2 - 0.00765</f>
        <v>9.5031845218245415E-4</v>
      </c>
    </row>
    <row r="26" spans="2:14" x14ac:dyDescent="0.3">
      <c r="B26" s="3">
        <v>3</v>
      </c>
      <c r="C26" s="3">
        <v>3.38</v>
      </c>
      <c r="D26" s="3">
        <v>4.7889999999999999E-3</v>
      </c>
      <c r="F26">
        <v>1</v>
      </c>
      <c r="G26">
        <f>32.64/10</f>
        <v>3.2640000000000002</v>
      </c>
      <c r="H26">
        <f t="shared" ref="H26:H34" si="6">$B$7*($H$21+$H$22 + $B$3)*G26^2 - 0.00765</f>
        <v>1.0782024741600371E-3</v>
      </c>
      <c r="I26">
        <f t="shared" ref="I26:I34" si="7">F26*$I$24</f>
        <v>0.5</v>
      </c>
      <c r="K26">
        <f t="shared" si="4"/>
        <v>1</v>
      </c>
      <c r="M26" s="1">
        <f t="shared" ref="M26" si="8">B30^2</f>
        <v>17.64</v>
      </c>
      <c r="N26" t="e">
        <f>$B$7*($H$21+$H$22 + $B$3)*#REF!^2 - 0.00765</f>
        <v>#REF!</v>
      </c>
    </row>
    <row r="27" spans="2:14" x14ac:dyDescent="0.3">
      <c r="B27" s="3"/>
      <c r="C27" s="3"/>
      <c r="D27" s="3"/>
      <c r="F27">
        <v>2</v>
      </c>
      <c r="G27">
        <f>32.85/10</f>
        <v>3.2850000000000001</v>
      </c>
      <c r="H27">
        <f t="shared" si="6"/>
        <v>1.1908751990124021E-3</v>
      </c>
      <c r="I27">
        <f>F27*$I$24</f>
        <v>1</v>
      </c>
      <c r="K27">
        <f t="shared" si="4"/>
        <v>2.25</v>
      </c>
      <c r="M27" s="1">
        <f t="shared" ref="M27" si="9">B32^2</f>
        <v>23.04</v>
      </c>
      <c r="N27">
        <f>$B$7*($H$21+$H$22 + $B$3)*M23^2 - 0.00765</f>
        <v>1.9531253379737133E-2</v>
      </c>
    </row>
    <row r="28" spans="2:14" x14ac:dyDescent="0.3">
      <c r="B28" s="3">
        <v>3.6</v>
      </c>
      <c r="C28" s="3">
        <v>3.42</v>
      </c>
      <c r="D28" s="3">
        <v>4.9030000000000002E-3</v>
      </c>
      <c r="F28">
        <v>3</v>
      </c>
      <c r="G28">
        <f>33.1/10</f>
        <v>3.31</v>
      </c>
      <c r="H28">
        <f t="shared" si="6"/>
        <v>1.3259515502549333E-3</v>
      </c>
      <c r="I28">
        <f t="shared" si="7"/>
        <v>1.5</v>
      </c>
      <c r="K28">
        <f t="shared" si="4"/>
        <v>4</v>
      </c>
      <c r="M28" s="1">
        <f t="shared" ref="M28" si="10">B34^2</f>
        <v>29.160000000000004</v>
      </c>
      <c r="N28" t="e">
        <f>$B$7*($H$21+$H$22 + $B$3)*#REF!^2 - 0.00765</f>
        <v>#REF!</v>
      </c>
    </row>
    <row r="29" spans="2:14" x14ac:dyDescent="0.3">
      <c r="B29" s="3"/>
      <c r="C29" s="3"/>
      <c r="D29" s="3"/>
      <c r="F29">
        <v>4</v>
      </c>
      <c r="G29">
        <f>33.31/10</f>
        <v>3.3310000000000004</v>
      </c>
      <c r="H29">
        <f t="shared" si="6"/>
        <v>1.4402070954900184E-3</v>
      </c>
      <c r="I29">
        <f t="shared" si="7"/>
        <v>2</v>
      </c>
      <c r="K29">
        <f t="shared" si="4"/>
        <v>6.25</v>
      </c>
      <c r="M29" s="1"/>
      <c r="N29">
        <f>$B$7*($H$21+$H$22 + $B$3)*M24^2 - 0.00765</f>
        <v>5.8710481884123859E-2</v>
      </c>
    </row>
    <row r="30" spans="2:14" x14ac:dyDescent="0.3">
      <c r="B30" s="3">
        <v>4.2</v>
      </c>
      <c r="C30" s="3">
        <v>3.5</v>
      </c>
      <c r="D30" s="3">
        <v>5.1349999999999998E-3</v>
      </c>
      <c r="F30">
        <v>5</v>
      </c>
      <c r="G30">
        <f>33.8/10</f>
        <v>3.38</v>
      </c>
      <c r="H30">
        <f t="shared" si="6"/>
        <v>1.7096134473701804E-3</v>
      </c>
      <c r="I30">
        <f t="shared" si="7"/>
        <v>2.5</v>
      </c>
      <c r="K30">
        <f t="shared" si="4"/>
        <v>9</v>
      </c>
      <c r="N30" t="e">
        <f>$B$7*($H$21+$H$22 + $B$3)*#REF!^2 - 0.00765</f>
        <v>#REF!</v>
      </c>
    </row>
    <row r="31" spans="2:14" x14ac:dyDescent="0.3">
      <c r="B31" s="3"/>
      <c r="C31" s="3"/>
      <c r="D31" s="3"/>
      <c r="F31">
        <v>6</v>
      </c>
      <c r="G31">
        <f>34.2/10</f>
        <v>3.4200000000000004</v>
      </c>
      <c r="H31">
        <f t="shared" si="6"/>
        <v>1.9324535840674886E-3</v>
      </c>
      <c r="I31">
        <f t="shared" si="7"/>
        <v>3</v>
      </c>
      <c r="K31">
        <f t="shared" si="4"/>
        <v>12.25</v>
      </c>
      <c r="N31">
        <f>$B$7*($H$21+$H$22 + $B$3)*M25^2 - 0.00765</f>
        <v>0.12995509523491927</v>
      </c>
    </row>
    <row r="32" spans="2:14" x14ac:dyDescent="0.3">
      <c r="B32" s="3">
        <v>4.8</v>
      </c>
      <c r="C32" s="3">
        <v>3.55</v>
      </c>
      <c r="D32" s="3">
        <v>5.2830000000000004E-3</v>
      </c>
      <c r="F32">
        <v>7</v>
      </c>
      <c r="G32">
        <f>35/10</f>
        <v>3.5</v>
      </c>
      <c r="H32">
        <f t="shared" si="6"/>
        <v>2.3859988034631774E-3</v>
      </c>
      <c r="I32">
        <f t="shared" si="7"/>
        <v>3.5</v>
      </c>
      <c r="K32">
        <f t="shared" si="4"/>
        <v>16</v>
      </c>
      <c r="N32" t="e">
        <f>$B$7*($H$21+$H$22 + $B$3)*#REF!^2 - 0.00765</f>
        <v>#REF!</v>
      </c>
    </row>
    <row r="33" spans="2:14" x14ac:dyDescent="0.3">
      <c r="B33" s="3"/>
      <c r="C33" s="3"/>
      <c r="D33" s="3"/>
      <c r="F33">
        <v>8</v>
      </c>
      <c r="G33">
        <f>35.5/10</f>
        <v>3.55</v>
      </c>
      <c r="H33">
        <f t="shared" si="6"/>
        <v>2.6747897894403823E-3</v>
      </c>
      <c r="I33">
        <f t="shared" si="7"/>
        <v>4</v>
      </c>
      <c r="K33">
        <f t="shared" si="4"/>
        <v>20.25</v>
      </c>
      <c r="N33">
        <f>$B$7*($H$21+$H$22 + $B$3)*M26^2 - 0.00765</f>
        <v>0.24728042720605026</v>
      </c>
    </row>
    <row r="34" spans="2:14" x14ac:dyDescent="0.3">
      <c r="B34" s="3">
        <v>5.4</v>
      </c>
      <c r="C34" s="3">
        <v>3.64</v>
      </c>
      <c r="D34" s="3">
        <v>5.5539999999999999E-3</v>
      </c>
      <c r="F34">
        <v>9</v>
      </c>
      <c r="G34">
        <f>36.4/10</f>
        <v>3.6399999999999997</v>
      </c>
      <c r="H34">
        <f t="shared" si="6"/>
        <v>3.2049363058257703E-3</v>
      </c>
      <c r="I34">
        <f t="shared" si="7"/>
        <v>4.5</v>
      </c>
      <c r="N34" t="e">
        <f>$B$7*($H$21+$H$22 + $B$3)*#REF!^2 - 0.00765</f>
        <v>#REF!</v>
      </c>
    </row>
    <row r="35" spans="2:14" x14ac:dyDescent="0.3">
      <c r="B35" s="3"/>
      <c r="C35" s="3"/>
      <c r="D35" s="3"/>
      <c r="N35">
        <f>$B$7*($H$21+$H$22 + $B$3)*M27^2 - 0.00765</f>
        <v>0.42725005407579414</v>
      </c>
    </row>
    <row r="36" spans="2:14" x14ac:dyDescent="0.3">
      <c r="N36" t="e">
        <f>$B$7*($H$21+$H$22 + $B$3)*#REF!^2 - 0.00765</f>
        <v>#REF!</v>
      </c>
    </row>
    <row r="37" spans="2:14" x14ac:dyDescent="0.3">
      <c r="N37">
        <f>$B$7*($H$21+$H$22 + $B$3)*M28^2 - 0.00765</f>
        <v>0.68897579462677883</v>
      </c>
    </row>
    <row r="38" spans="2:14" x14ac:dyDescent="0.3">
      <c r="H38">
        <f>$B$7*($H$21+$H$22 + $B$3)*G38^2 - 0.00765</f>
        <v>-7.6499999999999997E-3</v>
      </c>
      <c r="N38">
        <f>$B$7*($H$21+$H$22 + $B$3)*M29^2 - 0.00765</f>
        <v>-7.6499999999999997E-3</v>
      </c>
    </row>
    <row r="39" spans="2:14" ht="14.4" customHeight="1" x14ac:dyDescent="0.3">
      <c r="C39" s="2">
        <v>0</v>
      </c>
      <c r="D39" s="2">
        <v>1.0525160000000001E-3</v>
      </c>
      <c r="H39">
        <f t="shared" ref="H39:H47" si="11">$B$7*($H$21+$H$22 + $B$3)*G39^2 - 0.00765</f>
        <v>-7.6499999999999997E-3</v>
      </c>
    </row>
    <row r="40" spans="2:14" x14ac:dyDescent="0.3">
      <c r="C40" s="2"/>
      <c r="D40" s="2"/>
      <c r="H40">
        <f t="shared" si="11"/>
        <v>-7.6499999999999997E-3</v>
      </c>
    </row>
    <row r="41" spans="2:14" ht="14.4" customHeight="1" x14ac:dyDescent="0.3">
      <c r="C41" s="2">
        <v>0.25</v>
      </c>
      <c r="D41" s="2">
        <v>1.0782019999999999E-3</v>
      </c>
      <c r="H41">
        <f t="shared" si="11"/>
        <v>-7.6499999999999997E-3</v>
      </c>
    </row>
    <row r="42" spans="2:14" x14ac:dyDescent="0.3">
      <c r="C42" s="2"/>
      <c r="D42" s="2"/>
      <c r="H42">
        <f t="shared" si="11"/>
        <v>-7.6499999999999997E-3</v>
      </c>
    </row>
    <row r="43" spans="2:14" ht="14.4" customHeight="1" x14ac:dyDescent="0.3">
      <c r="C43" s="2">
        <v>1</v>
      </c>
      <c r="D43" s="2">
        <v>1.1908750000000001E-3</v>
      </c>
      <c r="H43">
        <f t="shared" si="11"/>
        <v>-7.6499999999999997E-3</v>
      </c>
    </row>
    <row r="44" spans="2:14" x14ac:dyDescent="0.3">
      <c r="C44" s="2"/>
      <c r="D44" s="2"/>
      <c r="H44">
        <f t="shared" si="11"/>
        <v>-7.6499999999999997E-3</v>
      </c>
    </row>
    <row r="45" spans="2:14" ht="14.4" customHeight="1" x14ac:dyDescent="0.3">
      <c r="C45" s="2">
        <v>2.25</v>
      </c>
      <c r="D45" s="2">
        <v>1.325952E-3</v>
      </c>
      <c r="H45">
        <f t="shared" si="11"/>
        <v>-7.6499999999999997E-3</v>
      </c>
    </row>
    <row r="46" spans="2:14" x14ac:dyDescent="0.3">
      <c r="C46" s="2"/>
      <c r="D46" s="2"/>
      <c r="H46">
        <f t="shared" si="11"/>
        <v>-7.6499999999999997E-3</v>
      </c>
    </row>
    <row r="47" spans="2:14" ht="14.4" customHeight="1" x14ac:dyDescent="0.3">
      <c r="C47" s="2">
        <v>4</v>
      </c>
      <c r="D47" s="2">
        <v>1.440207E-3</v>
      </c>
      <c r="H47">
        <f t="shared" si="11"/>
        <v>-7.6499999999999997E-3</v>
      </c>
    </row>
    <row r="48" spans="2:14" x14ac:dyDescent="0.3">
      <c r="C48" s="2"/>
      <c r="D48" s="2"/>
    </row>
    <row r="49" spans="3:4" ht="14.4" customHeight="1" x14ac:dyDescent="0.3">
      <c r="C49" s="2">
        <v>6.25</v>
      </c>
      <c r="D49" s="2">
        <v>1.709613E-3</v>
      </c>
    </row>
    <row r="50" spans="3:4" x14ac:dyDescent="0.3">
      <c r="C50" s="2"/>
      <c r="D50" s="2"/>
    </row>
    <row r="51" spans="3:4" ht="14.4" customHeight="1" x14ac:dyDescent="0.3">
      <c r="C51" s="2">
        <v>9</v>
      </c>
      <c r="D51" s="2">
        <v>1.9324539999999999E-3</v>
      </c>
    </row>
    <row r="52" spans="3:4" x14ac:dyDescent="0.3">
      <c r="C52" s="2"/>
      <c r="D52" s="2"/>
    </row>
    <row r="53" spans="3:4" ht="14.4" customHeight="1" x14ac:dyDescent="0.3">
      <c r="C53" s="2">
        <v>12.25</v>
      </c>
      <c r="D53" s="2">
        <v>2.3859990000000002E-3</v>
      </c>
    </row>
    <row r="54" spans="3:4" x14ac:dyDescent="0.3">
      <c r="C54" s="2"/>
      <c r="D54" s="2"/>
    </row>
    <row r="55" spans="3:4" ht="14.4" customHeight="1" x14ac:dyDescent="0.3">
      <c r="C55" s="2">
        <v>16</v>
      </c>
      <c r="D55" s="2">
        <v>2.6747899999999998E-3</v>
      </c>
    </row>
    <row r="56" spans="3:4" x14ac:dyDescent="0.3">
      <c r="C56" s="2"/>
      <c r="D56" s="2"/>
    </row>
    <row r="57" spans="3:4" ht="14.4" customHeight="1" x14ac:dyDescent="0.3">
      <c r="C57" s="2">
        <v>20.25</v>
      </c>
      <c r="D57" s="2">
        <v>3.2049359999999998E-3</v>
      </c>
    </row>
    <row r="58" spans="3:4" x14ac:dyDescent="0.3">
      <c r="C58" s="2"/>
      <c r="D58" s="2"/>
    </row>
  </sheetData>
  <mergeCells count="50">
    <mergeCell ref="B16:B17"/>
    <mergeCell ref="C16:C17"/>
    <mergeCell ref="D16:D17"/>
    <mergeCell ref="B18:B19"/>
    <mergeCell ref="C18:C19"/>
    <mergeCell ref="D18:D19"/>
    <mergeCell ref="B20:B21"/>
    <mergeCell ref="C20:C21"/>
    <mergeCell ref="D20:D21"/>
    <mergeCell ref="B22:B23"/>
    <mergeCell ref="C22:C23"/>
    <mergeCell ref="D22:D23"/>
    <mergeCell ref="B24:B25"/>
    <mergeCell ref="C24:C25"/>
    <mergeCell ref="D24:D25"/>
    <mergeCell ref="B26:B27"/>
    <mergeCell ref="C26:C27"/>
    <mergeCell ref="D26:D27"/>
    <mergeCell ref="D32:D33"/>
    <mergeCell ref="B34:B35"/>
    <mergeCell ref="C34:C35"/>
    <mergeCell ref="D34:D35"/>
    <mergeCell ref="B28:B29"/>
    <mergeCell ref="C28:C29"/>
    <mergeCell ref="D28:D29"/>
    <mergeCell ref="B30:B31"/>
    <mergeCell ref="C30:C31"/>
    <mergeCell ref="D30:D31"/>
    <mergeCell ref="C51:C52"/>
    <mergeCell ref="C53:C54"/>
    <mergeCell ref="C39:C40"/>
    <mergeCell ref="C41:C42"/>
    <mergeCell ref="B32:B33"/>
    <mergeCell ref="C32:C33"/>
    <mergeCell ref="D55:D56"/>
    <mergeCell ref="D57:D58"/>
    <mergeCell ref="C55:C56"/>
    <mergeCell ref="C57:C58"/>
    <mergeCell ref="D39:D40"/>
    <mergeCell ref="D41:D42"/>
    <mergeCell ref="D43:D44"/>
    <mergeCell ref="D45:D46"/>
    <mergeCell ref="D47:D48"/>
    <mergeCell ref="D49:D50"/>
    <mergeCell ref="D51:D52"/>
    <mergeCell ref="D53:D54"/>
    <mergeCell ref="C43:C44"/>
    <mergeCell ref="C45:C46"/>
    <mergeCell ref="C47:C48"/>
    <mergeCell ref="C49:C5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 Хмельницкий</dc:creator>
  <cp:lastModifiedBy>Антон Хмельницкий</cp:lastModifiedBy>
  <dcterms:created xsi:type="dcterms:W3CDTF">2015-06-05T18:19:34Z</dcterms:created>
  <dcterms:modified xsi:type="dcterms:W3CDTF">2023-11-13T14:42:00Z</dcterms:modified>
</cp:coreProperties>
</file>