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s\1.4.1\"/>
    </mc:Choice>
  </mc:AlternateContent>
  <xr:revisionPtr revIDLastSave="0" documentId="13_ncr:1_{A6FDDAF6-59BC-4E26-923F-979A172F4946}" xr6:coauthVersionLast="47" xr6:coauthVersionMax="47" xr10:uidLastSave="{00000000-0000-0000-0000-000000000000}"/>
  <bookViews>
    <workbookView xWindow="-108" yWindow="-108" windowWidth="23256" windowHeight="13896" xr2:uid="{14AC20AB-0BA8-459B-B679-D6BE470285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P30" i="1" s="1"/>
  <c r="O47" i="1"/>
  <c r="S31" i="1"/>
  <c r="S32" i="1"/>
  <c r="S33" i="1"/>
  <c r="S34" i="1"/>
  <c r="S35" i="1"/>
  <c r="S36" i="1"/>
  <c r="S37" i="1"/>
  <c r="S38" i="1"/>
  <c r="S39" i="1"/>
  <c r="S30" i="1"/>
  <c r="R31" i="1"/>
  <c r="R32" i="1"/>
  <c r="R33" i="1"/>
  <c r="R34" i="1"/>
  <c r="R35" i="1"/>
  <c r="R36" i="1"/>
  <c r="R37" i="1"/>
  <c r="R38" i="1"/>
  <c r="R39" i="1"/>
  <c r="O44" i="1"/>
  <c r="Q31" i="1"/>
  <c r="Q32" i="1"/>
  <c r="Q33" i="1"/>
  <c r="Q34" i="1"/>
  <c r="Q35" i="1"/>
  <c r="Q36" i="1"/>
  <c r="Q37" i="1"/>
  <c r="Q38" i="1"/>
  <c r="Q39" i="1"/>
  <c r="P31" i="1"/>
  <c r="P32" i="1"/>
  <c r="P33" i="1"/>
  <c r="P34" i="1"/>
  <c r="P35" i="1"/>
  <c r="P36" i="1"/>
  <c r="P37" i="1"/>
  <c r="P38" i="1"/>
  <c r="P39" i="1"/>
  <c r="O31" i="1"/>
  <c r="O32" i="1"/>
  <c r="O33" i="1"/>
  <c r="O34" i="1"/>
  <c r="O35" i="1"/>
  <c r="O36" i="1"/>
  <c r="O37" i="1"/>
  <c r="O38" i="1"/>
  <c r="O39" i="1"/>
  <c r="O30" i="1"/>
  <c r="I45" i="1"/>
  <c r="I43" i="1"/>
  <c r="I44" i="1"/>
  <c r="I31" i="1"/>
  <c r="H31" i="1" s="1"/>
  <c r="F42" i="1"/>
  <c r="F43" i="1"/>
  <c r="F44" i="1"/>
  <c r="F45" i="1"/>
  <c r="F46" i="1"/>
  <c r="F47" i="1"/>
  <c r="F48" i="1"/>
  <c r="F49" i="1"/>
  <c r="F50" i="1"/>
  <c r="F41" i="1"/>
  <c r="E42" i="1"/>
  <c r="E43" i="1"/>
  <c r="E44" i="1"/>
  <c r="E45" i="1"/>
  <c r="E46" i="1"/>
  <c r="E47" i="1"/>
  <c r="E48" i="1"/>
  <c r="E49" i="1"/>
  <c r="E50" i="1"/>
  <c r="E41" i="1"/>
  <c r="E30" i="1"/>
  <c r="E31" i="1"/>
  <c r="E32" i="1"/>
  <c r="E33" i="1"/>
  <c r="E34" i="1"/>
  <c r="E35" i="1"/>
  <c r="E36" i="1"/>
  <c r="E37" i="1"/>
  <c r="E38" i="1"/>
  <c r="E39" i="1"/>
  <c r="M32" i="1"/>
  <c r="M33" i="1"/>
  <c r="M34" i="1"/>
  <c r="M35" i="1"/>
  <c r="M36" i="1"/>
  <c r="M37" i="1"/>
  <c r="M38" i="1"/>
  <c r="M39" i="1"/>
  <c r="L32" i="1"/>
  <c r="L33" i="1"/>
  <c r="L34" i="1"/>
  <c r="L35" i="1"/>
  <c r="L36" i="1"/>
  <c r="L37" i="1"/>
  <c r="L38" i="1"/>
  <c r="L39" i="1"/>
  <c r="K31" i="1"/>
  <c r="K32" i="1"/>
  <c r="K33" i="1"/>
  <c r="K34" i="1"/>
  <c r="K35" i="1"/>
  <c r="K36" i="1"/>
  <c r="K37" i="1"/>
  <c r="K38" i="1"/>
  <c r="K39" i="1"/>
  <c r="K30" i="1"/>
  <c r="J32" i="1"/>
  <c r="J33" i="1"/>
  <c r="J34" i="1"/>
  <c r="J35" i="1"/>
  <c r="J36" i="1"/>
  <c r="J37" i="1"/>
  <c r="J38" i="1"/>
  <c r="J39" i="1"/>
  <c r="I32" i="1"/>
  <c r="H32" i="1" s="1"/>
  <c r="I33" i="1"/>
  <c r="H33" i="1" s="1"/>
  <c r="I34" i="1"/>
  <c r="I35" i="1"/>
  <c r="I36" i="1"/>
  <c r="I37" i="1"/>
  <c r="I38" i="1"/>
  <c r="H38" i="1" s="1"/>
  <c r="I39" i="1"/>
  <c r="H39" i="1" s="1"/>
  <c r="H34" i="1"/>
  <c r="H35" i="1"/>
  <c r="H36" i="1"/>
  <c r="H37" i="1"/>
  <c r="G32" i="1"/>
  <c r="F31" i="1"/>
  <c r="G31" i="1" s="1"/>
  <c r="F32" i="1"/>
  <c r="F33" i="1"/>
  <c r="F34" i="1"/>
  <c r="F35" i="1"/>
  <c r="F36" i="1"/>
  <c r="F37" i="1"/>
  <c r="F38" i="1"/>
  <c r="F39" i="1"/>
  <c r="G35" i="1"/>
  <c r="G37" i="1"/>
  <c r="B40" i="1"/>
  <c r="G38" i="1"/>
  <c r="G39" i="1"/>
  <c r="F5" i="1"/>
  <c r="F4" i="1"/>
  <c r="F3" i="1"/>
  <c r="F2" i="1"/>
  <c r="G2" i="1" s="1"/>
  <c r="Q30" i="1" l="1"/>
  <c r="R30" i="1"/>
  <c r="I30" i="1"/>
  <c r="J30" i="1" s="1"/>
  <c r="L30" i="1" s="1"/>
  <c r="M30" i="1" s="1"/>
  <c r="J31" i="1"/>
  <c r="L31" i="1" s="1"/>
  <c r="M31" i="1" s="1"/>
  <c r="G36" i="1"/>
  <c r="G34" i="1"/>
  <c r="G33" i="1"/>
  <c r="G30" i="1"/>
  <c r="G25" i="1"/>
  <c r="H30" i="1" l="1"/>
  <c r="G44" i="1"/>
  <c r="G46" i="1"/>
  <c r="G47" i="1"/>
  <c r="G48" i="1"/>
  <c r="G42" i="1"/>
  <c r="G43" i="1"/>
  <c r="G45" i="1"/>
  <c r="G49" i="1"/>
  <c r="G50" i="1"/>
  <c r="G41" i="1"/>
  <c r="G52" i="1" l="1"/>
  <c r="G53" i="1" s="1"/>
</calcChain>
</file>

<file path=xl/sharedStrings.xml><?xml version="1.0" encoding="utf-8"?>
<sst xmlns="http://schemas.openxmlformats.org/spreadsheetml/2006/main" count="54" uniqueCount="50">
  <si>
    <t xml:space="preserve">Длина стержня </t>
  </si>
  <si>
    <t xml:space="preserve">Центр масс пустого стержня </t>
  </si>
  <si>
    <t>Погрешность линейки 0,5мм</t>
  </si>
  <si>
    <t>Погрешность штанг. 0,1мм</t>
  </si>
  <si>
    <t>Масса стержня</t>
  </si>
  <si>
    <t>Погрешность весов по паспорту 500мг</t>
  </si>
  <si>
    <t>Масса доп груза</t>
  </si>
  <si>
    <t>Масса призмы</t>
  </si>
  <si>
    <t xml:space="preserve">Центр масс призмы </t>
  </si>
  <si>
    <t xml:space="preserve">п.11 </t>
  </si>
  <si>
    <t>а) приведенная длина для а = 27,4 будет 27,403</t>
  </si>
  <si>
    <t>П.6</t>
  </si>
  <si>
    <t>сигма случ t равна 0,0006</t>
  </si>
  <si>
    <t>сигма сист t равна 0.01(по последнему разряду)</t>
  </si>
  <si>
    <t>сигма полная t 0,01002</t>
  </si>
  <si>
    <t>погрешность среднего сигма t = 0,01002/sqrt(n) = 0,005</t>
  </si>
  <si>
    <t xml:space="preserve">сигма  T будет равна сигма t / n  </t>
  </si>
  <si>
    <t xml:space="preserve">относительная погрешность T будет мин значение деленое на сигма T = 0,005/n/1,52675 &lt; 0,1% </t>
  </si>
  <si>
    <t>Решая получаем n &gt; 4 достаточно чтобы относительная погрешность T &lt; 0,1%</t>
  </si>
  <si>
    <t xml:space="preserve">затухания - 301 колебание 07:39.8 </t>
  </si>
  <si>
    <t>Число колебаний,  $n$</t>
  </si>
  <si>
    <t>Время колебаний,  $t$</t>
  </si>
  <si>
    <t>Центр масс системы,  $x_{\text{ц}}$, см</t>
  </si>
  <si>
    <t>№ опыта</t>
  </si>
  <si>
    <t>Время колебаний,  $t$, с</t>
  </si>
  <si>
    <t>Период колебания, $T$, с</t>
  </si>
  <si>
    <t>$y$, м</t>
  </si>
  <si>
    <t>Центр масс системы,  $x_{\text{ц}}$, м</t>
  </si>
  <si>
    <t>Ускорение свободного падения, $g$, $\frac{\text{м}}{\text{с}^2}$</t>
  </si>
  <si>
    <t>$l_{\text{пр}}$</t>
  </si>
  <si>
    <t>$T_{\text{пр}}$</t>
  </si>
  <si>
    <t>$T_{0}$</t>
  </si>
  <si>
    <t>$\sigma_{T}$</t>
  </si>
  <si>
    <t>$\varepsilon_{T} = \frac{\sigma_{T}}{T}$</t>
  </si>
  <si>
    <t>k</t>
  </si>
  <si>
    <t xml:space="preserve">b </t>
  </si>
  <si>
    <t>Tmin</t>
  </si>
  <si>
    <t>h</t>
  </si>
  <si>
    <t>u = T^2 * xc</t>
  </si>
  <si>
    <t>v = y^2</t>
  </si>
  <si>
    <t>sr u</t>
  </si>
  <si>
    <t>sr v</t>
  </si>
  <si>
    <t>sr(v^2)</t>
  </si>
  <si>
    <t>v^2</t>
  </si>
  <si>
    <t xml:space="preserve">srv ^2 </t>
  </si>
  <si>
    <t>vu</t>
  </si>
  <si>
    <t>sr(vu)</t>
  </si>
  <si>
    <t>sr(u^2)</t>
  </si>
  <si>
    <t>u^2</t>
  </si>
  <si>
    <t>sru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</si>
</sst>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33333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2" borderId="0" xfId="0" applyFill="1"/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9DE-E756-4E99-B56A-6EE4617585D6}">
  <dimension ref="A1:S53"/>
  <sheetViews>
    <sheetView tabSelected="1" zoomScale="115" zoomScaleNormal="115" workbookViewId="0">
      <selection activeCell="F30" sqref="F30"/>
    </sheetView>
  </sheetViews>
  <sheetFormatPr defaultRowHeight="14.4" x14ac:dyDescent="0.3"/>
  <cols>
    <col min="1" max="1" width="42.6640625" bestFit="1" customWidth="1"/>
    <col min="2" max="2" width="35.33203125" bestFit="1" customWidth="1"/>
    <col min="3" max="3" width="34.44140625" bestFit="1" customWidth="1"/>
    <col min="4" max="4" width="54.5546875" customWidth="1"/>
    <col min="5" max="5" width="23.33203125" bestFit="1" customWidth="1"/>
    <col min="6" max="6" width="14.5546875" customWidth="1"/>
    <col min="7" max="7" width="85.44140625" bestFit="1" customWidth="1"/>
    <col min="9" max="9" width="19.21875" customWidth="1"/>
    <col min="10" max="10" width="20.77734375" customWidth="1"/>
    <col min="11" max="11" width="17.21875" customWidth="1"/>
    <col min="12" max="12" width="11.77734375" bestFit="1" customWidth="1"/>
    <col min="13" max="13" width="34.77734375" bestFit="1" customWidth="1"/>
    <col min="15" max="15" width="21.21875" customWidth="1"/>
  </cols>
  <sheetData>
    <row r="1" spans="1:7" x14ac:dyDescent="0.3">
      <c r="A1" t="s">
        <v>0</v>
      </c>
      <c r="B1" s="2">
        <v>1.0009999999999999</v>
      </c>
      <c r="C1" t="s">
        <v>3</v>
      </c>
      <c r="D1" t="s">
        <v>11</v>
      </c>
    </row>
    <row r="2" spans="1:7" x14ac:dyDescent="0.3">
      <c r="A2" t="s">
        <v>1</v>
      </c>
      <c r="B2" s="2">
        <v>50.2</v>
      </c>
      <c r="C2" t="s">
        <v>2</v>
      </c>
      <c r="D2">
        <v>30.53</v>
      </c>
      <c r="E2">
        <v>20</v>
      </c>
      <c r="F2">
        <f xml:space="preserve"> D2/E2</f>
        <v>1.5265</v>
      </c>
      <c r="G2">
        <f>AVERAGE(F2:F5)</f>
        <v>1.5267500000000001</v>
      </c>
    </row>
    <row r="3" spans="1:7" x14ac:dyDescent="0.3">
      <c r="A3" t="s">
        <v>8</v>
      </c>
      <c r="B3" s="2">
        <v>18.5</v>
      </c>
      <c r="C3" t="s">
        <v>2</v>
      </c>
      <c r="D3">
        <v>30.55</v>
      </c>
      <c r="E3">
        <v>20</v>
      </c>
      <c r="F3">
        <f t="shared" ref="F3:F4" si="0" xml:space="preserve"> D3/E3</f>
        <v>1.5275000000000001</v>
      </c>
    </row>
    <row r="4" spans="1:7" x14ac:dyDescent="0.3">
      <c r="A4" t="s">
        <v>4</v>
      </c>
      <c r="B4" s="2">
        <v>0.86819999999999997</v>
      </c>
      <c r="C4" t="s">
        <v>5</v>
      </c>
      <c r="D4">
        <v>30.52</v>
      </c>
      <c r="E4">
        <v>20</v>
      </c>
      <c r="F4">
        <f t="shared" si="0"/>
        <v>1.526</v>
      </c>
      <c r="G4" t="s">
        <v>12</v>
      </c>
    </row>
    <row r="5" spans="1:7" x14ac:dyDescent="0.3">
      <c r="A5" t="s">
        <v>6</v>
      </c>
      <c r="B5" s="2">
        <v>0.314</v>
      </c>
      <c r="C5" t="s">
        <v>5</v>
      </c>
      <c r="D5">
        <v>30.54</v>
      </c>
      <c r="E5">
        <v>20</v>
      </c>
      <c r="F5">
        <f xml:space="preserve"> D5/E5</f>
        <v>1.5269999999999999</v>
      </c>
      <c r="G5" t="s">
        <v>13</v>
      </c>
    </row>
    <row r="6" spans="1:7" x14ac:dyDescent="0.3">
      <c r="A6" t="s">
        <v>7</v>
      </c>
      <c r="B6" s="2">
        <v>7.9600000000000004E-2</v>
      </c>
      <c r="C6" t="s">
        <v>5</v>
      </c>
      <c r="G6" t="s">
        <v>14</v>
      </c>
    </row>
    <row r="7" spans="1:7" x14ac:dyDescent="0.3">
      <c r="B7" s="2"/>
      <c r="G7" t="s">
        <v>15</v>
      </c>
    </row>
    <row r="8" spans="1:7" x14ac:dyDescent="0.3">
      <c r="G8" t="s">
        <v>16</v>
      </c>
    </row>
    <row r="9" spans="1:7" x14ac:dyDescent="0.3">
      <c r="A9" s="2">
        <v>0.27400000000000002</v>
      </c>
      <c r="G9" t="s">
        <v>17</v>
      </c>
    </row>
    <row r="10" spans="1:7" x14ac:dyDescent="0.3">
      <c r="A10" t="s">
        <v>22</v>
      </c>
      <c r="B10" t="s">
        <v>21</v>
      </c>
      <c r="C10" t="s">
        <v>20</v>
      </c>
      <c r="G10" t="s">
        <v>18</v>
      </c>
    </row>
    <row r="11" spans="1:7" x14ac:dyDescent="0.3">
      <c r="A11">
        <v>37.4</v>
      </c>
      <c r="B11">
        <v>11.05</v>
      </c>
      <c r="C11">
        <v>7</v>
      </c>
    </row>
    <row r="12" spans="1:7" x14ac:dyDescent="0.3">
      <c r="A12">
        <v>35.799999999999997</v>
      </c>
      <c r="B12">
        <v>10.8</v>
      </c>
      <c r="C12">
        <v>7</v>
      </c>
    </row>
    <row r="13" spans="1:7" x14ac:dyDescent="0.3">
      <c r="A13">
        <v>34.9</v>
      </c>
      <c r="B13">
        <v>10.68</v>
      </c>
      <c r="C13">
        <v>7</v>
      </c>
    </row>
    <row r="14" spans="1:7" x14ac:dyDescent="0.3">
      <c r="A14">
        <v>33.5</v>
      </c>
      <c r="B14">
        <v>10.47</v>
      </c>
      <c r="C14">
        <v>7</v>
      </c>
    </row>
    <row r="15" spans="1:7" x14ac:dyDescent="0.3">
      <c r="A15">
        <v>32.799999999999997</v>
      </c>
      <c r="B15">
        <v>10.37</v>
      </c>
      <c r="C15">
        <v>7</v>
      </c>
      <c r="E15">
        <v>37.4</v>
      </c>
      <c r="F15">
        <v>7.89</v>
      </c>
    </row>
    <row r="16" spans="1:7" x14ac:dyDescent="0.3">
      <c r="A16">
        <v>32.200000000000003</v>
      </c>
      <c r="B16">
        <v>10.29</v>
      </c>
      <c r="C16">
        <v>7</v>
      </c>
      <c r="E16">
        <v>35.799999999999997</v>
      </c>
      <c r="F16">
        <v>7.72</v>
      </c>
    </row>
    <row r="17" spans="1:19" x14ac:dyDescent="0.3">
      <c r="A17">
        <v>31.4</v>
      </c>
      <c r="B17">
        <v>10.199999999999999</v>
      </c>
      <c r="C17">
        <v>7</v>
      </c>
      <c r="E17">
        <v>34.9</v>
      </c>
      <c r="F17">
        <v>7.63</v>
      </c>
    </row>
    <row r="18" spans="1:19" x14ac:dyDescent="0.3">
      <c r="A18">
        <v>30.6</v>
      </c>
      <c r="B18">
        <v>10.119999999999999</v>
      </c>
      <c r="C18">
        <v>7</v>
      </c>
      <c r="E18">
        <v>33.5</v>
      </c>
      <c r="F18">
        <v>7.48</v>
      </c>
    </row>
    <row r="19" spans="1:19" x14ac:dyDescent="0.3">
      <c r="A19">
        <v>29.8</v>
      </c>
      <c r="B19">
        <v>10.08</v>
      </c>
      <c r="C19">
        <v>7</v>
      </c>
      <c r="E19">
        <v>32.799999999999997</v>
      </c>
      <c r="F19">
        <v>7.41</v>
      </c>
    </row>
    <row r="20" spans="1:19" x14ac:dyDescent="0.3">
      <c r="A20">
        <v>29.2</v>
      </c>
      <c r="B20">
        <v>10.02</v>
      </c>
      <c r="C20">
        <v>7</v>
      </c>
      <c r="E20">
        <v>32.200000000000003</v>
      </c>
      <c r="F20">
        <v>7.35</v>
      </c>
    </row>
    <row r="21" spans="1:19" x14ac:dyDescent="0.3">
      <c r="E21">
        <v>31.4</v>
      </c>
      <c r="F21">
        <v>7.29</v>
      </c>
    </row>
    <row r="22" spans="1:19" x14ac:dyDescent="0.3">
      <c r="E22">
        <v>30.6</v>
      </c>
      <c r="F22">
        <v>7.23</v>
      </c>
    </row>
    <row r="23" spans="1:19" x14ac:dyDescent="0.3">
      <c r="A23" t="s">
        <v>9</v>
      </c>
      <c r="E23">
        <v>29.8</v>
      </c>
      <c r="F23">
        <v>7.2</v>
      </c>
    </row>
    <row r="24" spans="1:19" x14ac:dyDescent="0.3">
      <c r="A24" t="s">
        <v>10</v>
      </c>
      <c r="E24">
        <v>29.2</v>
      </c>
      <c r="F24">
        <v>7.16</v>
      </c>
    </row>
    <row r="25" spans="1:19" x14ac:dyDescent="0.3">
      <c r="G25" s="1">
        <f>AVERAGE(G30:G39)</f>
        <v>9.8149881127309921</v>
      </c>
    </row>
    <row r="26" spans="1:19" x14ac:dyDescent="0.3">
      <c r="A26" t="s">
        <v>19</v>
      </c>
    </row>
    <row r="29" spans="1:19" x14ac:dyDescent="0.3">
      <c r="A29" s="3" t="s">
        <v>23</v>
      </c>
      <c r="B29" s="3" t="s">
        <v>27</v>
      </c>
      <c r="C29" s="3" t="s">
        <v>24</v>
      </c>
      <c r="D29" s="3" t="s">
        <v>20</v>
      </c>
      <c r="E29" s="3" t="s">
        <v>25</v>
      </c>
      <c r="F29" s="3" t="s">
        <v>26</v>
      </c>
      <c r="G29" s="3" t="s">
        <v>28</v>
      </c>
      <c r="I29" s="7" t="s">
        <v>29</v>
      </c>
      <c r="J29" s="7" t="s">
        <v>30</v>
      </c>
      <c r="K29" s="7" t="s">
        <v>31</v>
      </c>
      <c r="L29" s="9" t="s">
        <v>32</v>
      </c>
      <c r="M29" s="7" t="s">
        <v>33</v>
      </c>
      <c r="O29" s="7" t="s">
        <v>38</v>
      </c>
      <c r="P29" s="7" t="s">
        <v>39</v>
      </c>
      <c r="Q29" s="7" t="s">
        <v>43</v>
      </c>
      <c r="R29" s="7" t="s">
        <v>45</v>
      </c>
      <c r="S29" s="7" t="s">
        <v>48</v>
      </c>
    </row>
    <row r="30" spans="1:19" x14ac:dyDescent="0.3">
      <c r="A30" s="6">
        <v>1</v>
      </c>
      <c r="B30" s="5">
        <v>0.374</v>
      </c>
      <c r="C30" s="4">
        <v>11.05</v>
      </c>
      <c r="D30" s="6">
        <v>7</v>
      </c>
      <c r="E30" s="5">
        <f xml:space="preserve"> C30/D30</f>
        <v>1.5785714285714287</v>
      </c>
      <c r="F30" s="13">
        <f xml:space="preserve"> (($B$4+$B$5+$B$6)*B30 - ($B$4+$B$6)*($A$9))/($B$5)</f>
        <v>0.67584713375796179</v>
      </c>
      <c r="G30" s="5">
        <f xml:space="preserve"> 4*3.14^2*(((($B$4+$B$6)*($B$1^2))/12) + (($B$4+$B$6)*($A$9^2)) + ($B$5*(F30^2)))/((E30^2)*($B$4+$B$5+$B$6)*B30)</f>
        <v>9.8507228652805363</v>
      </c>
      <c r="H30">
        <f>2*3.14*SQRT(I30/9.851)</f>
        <v>1.5785492237177638</v>
      </c>
      <c r="I30" s="10">
        <f>(((($B$4+$B$6)*($B$1^2))/12) + (($B$4+$B$6)*($A$9^2)) + ($B$5*(F30^2)))/(($B$4+$B$5+$B$6)*B30)</f>
        <v>0.62241104321920415</v>
      </c>
      <c r="J30" s="10">
        <f>2*3.14*SQRT(I30/9.851)</f>
        <v>1.5785492237177638</v>
      </c>
      <c r="K30" s="11">
        <f>C30/D30</f>
        <v>1.5785714285714287</v>
      </c>
      <c r="L30" s="10">
        <f>K30-J30</f>
        <v>2.220485366488667E-5</v>
      </c>
      <c r="M30">
        <f>L30/J30*100</f>
        <v>1.4066621003170426E-3</v>
      </c>
      <c r="O30">
        <f>E30^2*B30</f>
        <v>0.93196602040816356</v>
      </c>
      <c r="P30" s="1">
        <f>F30^2</f>
        <v>0.45676934820885229</v>
      </c>
      <c r="Q30" s="1">
        <f>P30^2</f>
        <v>0.20863823746313975</v>
      </c>
      <c r="R30">
        <f>O30*P30</f>
        <v>0.42569351169463482</v>
      </c>
      <c r="S30">
        <f>O30^2</f>
        <v>0.86856066319542957</v>
      </c>
    </row>
    <row r="31" spans="1:19" x14ac:dyDescent="0.3">
      <c r="A31" s="6">
        <v>2</v>
      </c>
      <c r="B31" s="5">
        <v>0.35799999999999998</v>
      </c>
      <c r="C31" s="4">
        <v>10.8</v>
      </c>
      <c r="D31" s="6">
        <v>7</v>
      </c>
      <c r="E31" s="5">
        <f t="shared" ref="E31:E39" si="1" xml:space="preserve"> C31/D31</f>
        <v>1.5428571428571429</v>
      </c>
      <c r="F31" s="13">
        <f t="shared" ref="F31:F39" si="2" xml:space="preserve"> (($B$4+$B$5+$B$6)*B31 - ($B$4+$B$6)*($A$9))/($B$5)</f>
        <v>0.61155159235668777</v>
      </c>
      <c r="G31" s="5">
        <f t="shared" ref="G31:G39" si="3" xml:space="preserve"> 4*3.14^2*(((($B$4+$B$6)*($B$1^2))/12) + (($B$4+$B$6)*($A$9^2)) + ($B$5*(F31^2)))/((E31^2)*($B$4+$B$5+$B$6)*B31)</f>
        <v>9.8196528102699805</v>
      </c>
      <c r="H31">
        <f t="shared" ref="H31:H39" si="4">2*3.14*SQRT(I31/9.851)</f>
        <v>1.5404003987561974</v>
      </c>
      <c r="I31" s="10">
        <f>(((($B$4+$B$6)*($B$1^2))/12) + (($B$4+$B$6)*($A$9^2)) + ($B$5*(F31^2)))/(($B$4+$B$5+$B$6)*B31)</f>
        <v>0.59269092331326245</v>
      </c>
      <c r="J31" s="10">
        <f t="shared" ref="J31:J39" si="5">2*3.14*SQRT(I31/9.851)</f>
        <v>1.5404003987561974</v>
      </c>
      <c r="K31" s="11">
        <f t="shared" ref="K31:K39" si="6">C31/D31</f>
        <v>1.5428571428571429</v>
      </c>
      <c r="L31" s="10">
        <f t="shared" ref="L31:L39" si="7">K31-J31</f>
        <v>2.4567441009455404E-3</v>
      </c>
      <c r="M31">
        <f t="shared" ref="M31:M39" si="8">L31/J31*100</f>
        <v>0.15948737113605321</v>
      </c>
      <c r="O31">
        <f t="shared" ref="O31:O39" si="9">E31^2*B31</f>
        <v>0.85218612244897962</v>
      </c>
      <c r="P31" s="1">
        <f t="shared" ref="P31:P39" si="10">F31^2</f>
        <v>0.37399535011400042</v>
      </c>
      <c r="Q31" s="1">
        <f t="shared" ref="Q31:Q39" si="11">P31^2</f>
        <v>0.13987252190689375</v>
      </c>
      <c r="R31">
        <f t="shared" ref="R31:R39" si="12">O31*P31</f>
        <v>0.3187136472275986</v>
      </c>
      <c r="S31">
        <f t="shared" ref="S31:S39" si="13">O31^2</f>
        <v>0.72622118729462726</v>
      </c>
    </row>
    <row r="32" spans="1:19" x14ac:dyDescent="0.3">
      <c r="A32" s="6">
        <v>3</v>
      </c>
      <c r="B32" s="5">
        <v>0.34899999999999998</v>
      </c>
      <c r="C32" s="4">
        <v>10.68</v>
      </c>
      <c r="D32" s="6">
        <v>7</v>
      </c>
      <c r="E32" s="5">
        <f t="shared" si="1"/>
        <v>1.5257142857142856</v>
      </c>
      <c r="F32" s="13">
        <f t="shared" si="2"/>
        <v>0.57538535031847127</v>
      </c>
      <c r="G32" s="5">
        <f xml:space="preserve"> 4*3.14^2*(((($B$4+$B$6)*($B$1^2))/12) + (($B$4+$B$6)*($A$9^2)) + ($B$5*(F32^2)))/((E32^2)*($B$4+$B$5+$B$6)*B32)</f>
        <v>9.781928055638577</v>
      </c>
      <c r="H32">
        <f t="shared" si="4"/>
        <v>1.5203559752766718</v>
      </c>
      <c r="I32" s="10">
        <f t="shared" ref="I32:I39" si="14">(((($B$4+$B$6)*($B$1^2))/12) + (($B$4+$B$6)*($A$9^2)) + ($B$5*(F32^2)))/(($B$4+$B$5+$B$6)*B32)</f>
        <v>0.57736652739848571</v>
      </c>
      <c r="J32" s="10">
        <f t="shared" si="5"/>
        <v>1.5203559752766718</v>
      </c>
      <c r="K32" s="11">
        <f t="shared" si="6"/>
        <v>1.5257142857142856</v>
      </c>
      <c r="L32" s="10">
        <f t="shared" si="7"/>
        <v>5.3583104376138113E-3</v>
      </c>
      <c r="M32">
        <f t="shared" si="8"/>
        <v>0.35243788459730391</v>
      </c>
      <c r="O32">
        <f t="shared" si="9"/>
        <v>0.81240362448979575</v>
      </c>
      <c r="P32" s="1">
        <f t="shared" si="10"/>
        <v>0.33106830136110993</v>
      </c>
      <c r="Q32" s="1">
        <f t="shared" si="11"/>
        <v>0.1096062201661307</v>
      </c>
      <c r="R32">
        <f t="shared" si="12"/>
        <v>0.26896108797944568</v>
      </c>
      <c r="S32">
        <f t="shared" si="13"/>
        <v>0.65999964908415709</v>
      </c>
    </row>
    <row r="33" spans="1:19" x14ac:dyDescent="0.3">
      <c r="A33" s="6">
        <v>4</v>
      </c>
      <c r="B33" s="5">
        <v>0.33500000000000002</v>
      </c>
      <c r="C33" s="4">
        <v>10.47</v>
      </c>
      <c r="D33" s="6">
        <v>7</v>
      </c>
      <c r="E33" s="5">
        <f t="shared" si="1"/>
        <v>1.4957142857142858</v>
      </c>
      <c r="F33" s="13">
        <f t="shared" si="2"/>
        <v>0.51912675159235677</v>
      </c>
      <c r="G33" s="5">
        <f t="shared" si="3"/>
        <v>9.7972676216888441</v>
      </c>
      <c r="H33">
        <f t="shared" si="4"/>
        <v>1.4916295137033231</v>
      </c>
      <c r="I33" s="10">
        <f t="shared" si="14"/>
        <v>0.55575447353826846</v>
      </c>
      <c r="J33" s="10">
        <f t="shared" si="5"/>
        <v>1.4916295137033231</v>
      </c>
      <c r="K33" s="11">
        <f t="shared" si="6"/>
        <v>1.4957142857142858</v>
      </c>
      <c r="L33" s="10">
        <f t="shared" si="7"/>
        <v>4.0847720109626895E-3</v>
      </c>
      <c r="M33">
        <f t="shared" si="8"/>
        <v>0.27384628511548265</v>
      </c>
      <c r="O33">
        <f t="shared" si="9"/>
        <v>0.74944901020408172</v>
      </c>
      <c r="P33" s="1">
        <f t="shared" si="10"/>
        <v>0.26949258421883249</v>
      </c>
      <c r="Q33" s="1">
        <f t="shared" si="11"/>
        <v>7.2626252948944522E-2</v>
      </c>
      <c r="R33">
        <f t="shared" si="12"/>
        <v>0.20197095050014413</v>
      </c>
      <c r="S33">
        <f t="shared" si="13"/>
        <v>0.56167381889587775</v>
      </c>
    </row>
    <row r="34" spans="1:19" x14ac:dyDescent="0.3">
      <c r="A34" s="6">
        <v>5</v>
      </c>
      <c r="B34" s="5">
        <v>0.32800000000000001</v>
      </c>
      <c r="C34" s="4">
        <v>10.37</v>
      </c>
      <c r="D34" s="6">
        <v>7</v>
      </c>
      <c r="E34" s="5">
        <f t="shared" si="1"/>
        <v>1.4814285714285713</v>
      </c>
      <c r="F34" s="13">
        <f t="shared" si="2"/>
        <v>0.49099745222929941</v>
      </c>
      <c r="G34" s="5">
        <f t="shared" si="3"/>
        <v>9.8128752499221807</v>
      </c>
      <c r="H34">
        <f t="shared" si="4"/>
        <v>1.4785591243904634</v>
      </c>
      <c r="I34" s="10">
        <f t="shared" si="14"/>
        <v>0.54605755856270832</v>
      </c>
      <c r="J34" s="10">
        <f t="shared" si="5"/>
        <v>1.4785591243904634</v>
      </c>
      <c r="K34" s="11">
        <f t="shared" si="6"/>
        <v>1.4814285714285713</v>
      </c>
      <c r="L34" s="10">
        <f t="shared" si="7"/>
        <v>2.8694470381078752E-3</v>
      </c>
      <c r="M34">
        <f t="shared" si="8"/>
        <v>0.19407049679469571</v>
      </c>
      <c r="O34">
        <f t="shared" si="9"/>
        <v>0.71983884081632643</v>
      </c>
      <c r="P34" s="1">
        <f t="shared" si="10"/>
        <v>0.24107849809566315</v>
      </c>
      <c r="Q34" s="1">
        <f t="shared" si="11"/>
        <v>5.8118842244060658E-2</v>
      </c>
      <c r="R34">
        <f t="shared" si="12"/>
        <v>0.17353766661492312</v>
      </c>
      <c r="S34">
        <f t="shared" si="13"/>
        <v>0.51816795674779259</v>
      </c>
    </row>
    <row r="35" spans="1:19" x14ac:dyDescent="0.3">
      <c r="A35" s="6">
        <v>6</v>
      </c>
      <c r="B35" s="5">
        <v>0.32200000000000001</v>
      </c>
      <c r="C35" s="4">
        <v>10.29</v>
      </c>
      <c r="D35" s="6">
        <v>7</v>
      </c>
      <c r="E35" s="5">
        <f t="shared" si="1"/>
        <v>1.47</v>
      </c>
      <c r="F35" s="13">
        <f t="shared" si="2"/>
        <v>0.46688662420382171</v>
      </c>
      <c r="G35" s="5">
        <f t="shared" si="3"/>
        <v>9.8259959155780816</v>
      </c>
      <c r="H35">
        <f t="shared" si="4"/>
        <v>1.4681332170577677</v>
      </c>
      <c r="I35" s="10">
        <f t="shared" si="14"/>
        <v>0.53838377251543357</v>
      </c>
      <c r="J35" s="10">
        <f t="shared" si="5"/>
        <v>1.4681332170577677</v>
      </c>
      <c r="K35" s="11">
        <f t="shared" si="6"/>
        <v>1.47</v>
      </c>
      <c r="L35" s="10">
        <f t="shared" si="7"/>
        <v>1.8667829422323035E-3</v>
      </c>
      <c r="M35">
        <f t="shared" si="8"/>
        <v>0.12715351172105863</v>
      </c>
      <c r="O35">
        <f t="shared" si="9"/>
        <v>0.69580979999999992</v>
      </c>
      <c r="P35" s="1">
        <f t="shared" si="10"/>
        <v>0.21798311986044064</v>
      </c>
      <c r="Q35" s="1">
        <f t="shared" si="11"/>
        <v>4.7516640544091229E-2</v>
      </c>
      <c r="R35">
        <f t="shared" si="12"/>
        <v>0.1516747910334692</v>
      </c>
      <c r="S35">
        <f t="shared" si="13"/>
        <v>0.48415127777603989</v>
      </c>
    </row>
    <row r="36" spans="1:19" x14ac:dyDescent="0.3">
      <c r="A36" s="6">
        <v>7</v>
      </c>
      <c r="B36" s="5">
        <v>0.314</v>
      </c>
      <c r="C36" s="4">
        <v>10.199999999999999</v>
      </c>
      <c r="D36" s="6">
        <v>7</v>
      </c>
      <c r="E36" s="5">
        <f t="shared" si="1"/>
        <v>1.4571428571428571</v>
      </c>
      <c r="F36" s="13">
        <f t="shared" si="2"/>
        <v>0.43473885350318475</v>
      </c>
      <c r="G36" s="5">
        <f t="shared" si="3"/>
        <v>9.8282627462631016</v>
      </c>
      <c r="H36">
        <f t="shared" si="4"/>
        <v>1.455460258078531</v>
      </c>
      <c r="I36" s="10">
        <f t="shared" si="14"/>
        <v>0.52912920677806863</v>
      </c>
      <c r="J36" s="10">
        <f t="shared" si="5"/>
        <v>1.455460258078531</v>
      </c>
      <c r="K36" s="11">
        <f t="shared" si="6"/>
        <v>1.4571428571428571</v>
      </c>
      <c r="L36" s="10">
        <f t="shared" si="7"/>
        <v>1.6825990643261068E-3</v>
      </c>
      <c r="M36">
        <f t="shared" si="8"/>
        <v>0.11560597790196209</v>
      </c>
      <c r="O36">
        <f t="shared" si="9"/>
        <v>0.66670530612244894</v>
      </c>
      <c r="P36" s="1">
        <f t="shared" si="10"/>
        <v>0.18899787074526353</v>
      </c>
      <c r="Q36" s="1">
        <f t="shared" si="11"/>
        <v>3.572019514624334E-2</v>
      </c>
      <c r="R36">
        <f t="shared" si="12"/>
        <v>0.12600588327171197</v>
      </c>
      <c r="S36">
        <f t="shared" si="13"/>
        <v>0.44449596521182833</v>
      </c>
    </row>
    <row r="37" spans="1:19" x14ac:dyDescent="0.3">
      <c r="A37" s="6">
        <v>8</v>
      </c>
      <c r="B37" s="5">
        <v>0.30599999999999999</v>
      </c>
      <c r="C37" s="4">
        <v>10.119999999999999</v>
      </c>
      <c r="D37" s="6">
        <v>7</v>
      </c>
      <c r="E37" s="5">
        <f t="shared" si="1"/>
        <v>1.4457142857142855</v>
      </c>
      <c r="F37" s="13">
        <f t="shared" si="2"/>
        <v>0.40259108280254763</v>
      </c>
      <c r="G37" s="5">
        <f t="shared" si="3"/>
        <v>9.8322249331659606</v>
      </c>
      <c r="H37">
        <f t="shared" si="4"/>
        <v>1.4443359318491269</v>
      </c>
      <c r="I37" s="10">
        <f t="shared" si="14"/>
        <v>0.52107167136558064</v>
      </c>
      <c r="J37" s="10">
        <f t="shared" si="5"/>
        <v>1.4443359318491269</v>
      </c>
      <c r="K37" s="11">
        <f t="shared" si="6"/>
        <v>1.4457142857142855</v>
      </c>
      <c r="L37" s="10">
        <f t="shared" si="7"/>
        <v>1.3783538651586102E-3</v>
      </c>
      <c r="M37">
        <f t="shared" si="8"/>
        <v>9.5431667575697418E-2</v>
      </c>
      <c r="O37">
        <f t="shared" si="9"/>
        <v>0.63956747755102017</v>
      </c>
      <c r="P37" s="1">
        <f t="shared" si="10"/>
        <v>0.16207957995212777</v>
      </c>
      <c r="Q37" s="1">
        <f t="shared" si="11"/>
        <v>2.6269790237458176E-2</v>
      </c>
      <c r="R37">
        <f t="shared" si="12"/>
        <v>0.10366082811251126</v>
      </c>
      <c r="S37">
        <f t="shared" si="13"/>
        <v>0.4090465583409747</v>
      </c>
    </row>
    <row r="38" spans="1:19" x14ac:dyDescent="0.3">
      <c r="A38" s="6">
        <v>9</v>
      </c>
      <c r="B38" s="5">
        <v>0.29799999999999999</v>
      </c>
      <c r="C38" s="4">
        <v>10.08</v>
      </c>
      <c r="D38" s="6">
        <v>7</v>
      </c>
      <c r="E38" s="5">
        <f t="shared" si="1"/>
        <v>1.44</v>
      </c>
      <c r="F38" s="13">
        <f t="shared" si="2"/>
        <v>0.37044331210191067</v>
      </c>
      <c r="G38" s="5">
        <f t="shared" si="3"/>
        <v>9.7817649132384634</v>
      </c>
      <c r="H38">
        <f t="shared" si="4"/>
        <v>1.4349307522451515</v>
      </c>
      <c r="I38" s="10">
        <f t="shared" si="14"/>
        <v>0.51430757140480543</v>
      </c>
      <c r="J38" s="10">
        <f t="shared" si="5"/>
        <v>1.4349307522451515</v>
      </c>
      <c r="K38" s="11">
        <f t="shared" si="6"/>
        <v>1.44</v>
      </c>
      <c r="L38" s="10">
        <f t="shared" si="7"/>
        <v>5.069247754848405E-3</v>
      </c>
      <c r="M38">
        <f t="shared" si="8"/>
        <v>0.35327473098732132</v>
      </c>
      <c r="O38">
        <f t="shared" si="9"/>
        <v>0.61793279999999995</v>
      </c>
      <c r="P38" s="1">
        <f t="shared" si="10"/>
        <v>0.1372282474810336</v>
      </c>
      <c r="Q38" s="1">
        <f t="shared" si="11"/>
        <v>1.8831591906715805E-2</v>
      </c>
      <c r="R38">
        <f t="shared" si="12"/>
        <v>8.4797835205048036E-2</v>
      </c>
      <c r="S38">
        <f t="shared" si="13"/>
        <v>0.38184094531583995</v>
      </c>
    </row>
    <row r="39" spans="1:19" x14ac:dyDescent="0.3">
      <c r="A39" s="6">
        <v>10</v>
      </c>
      <c r="B39" s="5">
        <v>0.29199999999999998</v>
      </c>
      <c r="C39" s="4">
        <v>10.02</v>
      </c>
      <c r="D39" s="6">
        <v>7</v>
      </c>
      <c r="E39" s="5">
        <f t="shared" si="1"/>
        <v>1.4314285714285713</v>
      </c>
      <c r="F39" s="13">
        <f t="shared" si="2"/>
        <v>0.34633248407643302</v>
      </c>
      <c r="G39" s="5">
        <f t="shared" si="3"/>
        <v>9.8191860162641973</v>
      </c>
      <c r="H39">
        <f t="shared" si="4"/>
        <v>1.4291152899140991</v>
      </c>
      <c r="I39" s="10">
        <f t="shared" si="14"/>
        <v>0.51014726541630806</v>
      </c>
      <c r="J39" s="10">
        <f t="shared" si="5"/>
        <v>1.4291152899140991</v>
      </c>
      <c r="K39" s="11">
        <f t="shared" si="6"/>
        <v>1.4314285714285713</v>
      </c>
      <c r="L39" s="10">
        <f t="shared" si="7"/>
        <v>2.3132815144721874E-3</v>
      </c>
      <c r="M39">
        <f t="shared" si="8"/>
        <v>0.16186808235822833</v>
      </c>
      <c r="O39">
        <f t="shared" si="9"/>
        <v>0.59830442448979571</v>
      </c>
      <c r="P39" s="1">
        <f t="shared" si="10"/>
        <v>0.11994618952655273</v>
      </c>
      <c r="Q39" s="1">
        <f t="shared" si="11"/>
        <v>1.4387088381939707E-2</v>
      </c>
      <c r="R39">
        <f t="shared" si="12"/>
        <v>7.1764335894428086E-2</v>
      </c>
      <c r="S39">
        <f t="shared" si="13"/>
        <v>0.35796818436406563</v>
      </c>
    </row>
    <row r="40" spans="1:19" x14ac:dyDescent="0.3">
      <c r="B40" s="1">
        <f>AVERAGE(B30:B39)</f>
        <v>0.3276</v>
      </c>
    </row>
    <row r="41" spans="1:19" x14ac:dyDescent="0.3">
      <c r="E41" s="8">
        <f xml:space="preserve"> C30/D30</f>
        <v>1.5785714285714287</v>
      </c>
      <c r="F41" s="8">
        <f xml:space="preserve"> (($B$4+$B$5+$B$6)*B30 - ($B$4+$B$6)*($A$9))/($B$5)</f>
        <v>0.67584713375796179</v>
      </c>
      <c r="G41" s="10">
        <f>(G30-$G$25)^2</f>
        <v>1.2769725397771534E-3</v>
      </c>
      <c r="N41" t="s">
        <v>40</v>
      </c>
      <c r="O41">
        <v>0.72799999999999998</v>
      </c>
    </row>
    <row r="42" spans="1:19" x14ac:dyDescent="0.3">
      <c r="E42" s="8">
        <f t="shared" ref="E42:E50" si="15" xml:space="preserve"> C31/D31</f>
        <v>1.5428571428571429</v>
      </c>
      <c r="F42" s="8">
        <f t="shared" ref="F42:F50" si="16" xml:space="preserve"> (($B$4+$B$5+$B$6)*B31 - ($B$4+$B$6)*($A$9))/($B$5)</f>
        <v>0.61155159235668777</v>
      </c>
      <c r="G42" s="10">
        <f t="shared" ref="G42:G50" si="17">(G31-$G$25)^2</f>
        <v>2.1759403130243962E-5</v>
      </c>
      <c r="I42" s="12"/>
      <c r="N42" t="s">
        <v>41</v>
      </c>
      <c r="O42">
        <v>0.25</v>
      </c>
    </row>
    <row r="43" spans="1:19" x14ac:dyDescent="0.3">
      <c r="E43" s="8">
        <f t="shared" si="15"/>
        <v>1.5257142857142856</v>
      </c>
      <c r="F43" s="8">
        <f t="shared" si="16"/>
        <v>0.57538535031847127</v>
      </c>
      <c r="G43" s="10">
        <f t="shared" si="17"/>
        <v>1.0929673749537465E-3</v>
      </c>
      <c r="H43" t="s">
        <v>35</v>
      </c>
      <c r="I43">
        <f>((($B$4+$B$6)*($B$1^2))/12/$B$5) + (($B$4+$B$6)*($A$9^2)/$B$5)</f>
        <v>0.47865736236730355</v>
      </c>
      <c r="N43" t="s">
        <v>42</v>
      </c>
      <c r="O43">
        <v>7.2999999999999995E-2</v>
      </c>
    </row>
    <row r="44" spans="1:19" x14ac:dyDescent="0.3">
      <c r="E44" s="8">
        <f t="shared" si="15"/>
        <v>1.4957142857142858</v>
      </c>
      <c r="F44" s="8">
        <f t="shared" si="16"/>
        <v>0.51912675159235677</v>
      </c>
      <c r="G44" s="10">
        <f t="shared" si="17"/>
        <v>3.1401580277484796E-4</v>
      </c>
      <c r="H44" t="s">
        <v>34</v>
      </c>
      <c r="I44">
        <f>2*3.14*SQRT(1/(9.851))</f>
        <v>2.0008728173639274</v>
      </c>
      <c r="N44" t="s">
        <v>44</v>
      </c>
      <c r="O44">
        <f>O42^2</f>
        <v>6.25E-2</v>
      </c>
    </row>
    <row r="45" spans="1:19" x14ac:dyDescent="0.3">
      <c r="E45" s="8">
        <f t="shared" si="15"/>
        <v>1.4814285714285713</v>
      </c>
      <c r="F45" s="8">
        <f t="shared" si="16"/>
        <v>0.49099745222929941</v>
      </c>
      <c r="G45" s="10">
        <f t="shared" si="17"/>
        <v>4.4641892488583979E-6</v>
      </c>
      <c r="H45" t="s">
        <v>37</v>
      </c>
      <c r="I45">
        <f xml:space="preserve"> (($B$4+$B$6)*($A$9)/$B$5)</f>
        <v>0.82706114649681539</v>
      </c>
      <c r="N45" t="s">
        <v>46</v>
      </c>
      <c r="O45">
        <v>0.193</v>
      </c>
    </row>
    <row r="46" spans="1:19" x14ac:dyDescent="0.3">
      <c r="E46" s="8">
        <f t="shared" si="15"/>
        <v>1.47</v>
      </c>
      <c r="F46" s="8">
        <f t="shared" si="16"/>
        <v>0.46688662420382171</v>
      </c>
      <c r="G46" s="10">
        <f t="shared" si="17"/>
        <v>1.2117172352039093E-4</v>
      </c>
      <c r="H46" t="s">
        <v>36</v>
      </c>
      <c r="N46" t="s">
        <v>47</v>
      </c>
      <c r="O46">
        <v>0.54100000000000004</v>
      </c>
    </row>
    <row r="47" spans="1:19" x14ac:dyDescent="0.3">
      <c r="E47" s="8">
        <f t="shared" si="15"/>
        <v>1.4571428571428571</v>
      </c>
      <c r="F47" s="8">
        <f t="shared" si="16"/>
        <v>0.43473885350318475</v>
      </c>
      <c r="G47" s="10">
        <f t="shared" si="17"/>
        <v>1.7621589541180456E-4</v>
      </c>
      <c r="N47" t="s">
        <v>49</v>
      </c>
      <c r="O47">
        <f>O41^2</f>
        <v>0.52998400000000001</v>
      </c>
    </row>
    <row r="48" spans="1:19" x14ac:dyDescent="0.3">
      <c r="E48" s="8">
        <f t="shared" si="15"/>
        <v>1.4457142857142855</v>
      </c>
      <c r="F48" s="8">
        <f t="shared" si="16"/>
        <v>0.40259108280254763</v>
      </c>
      <c r="G48" s="10">
        <f t="shared" si="17"/>
        <v>2.9710797870734549E-4</v>
      </c>
    </row>
    <row r="49" spans="5:7" x14ac:dyDescent="0.3">
      <c r="E49" s="8">
        <f t="shared" si="15"/>
        <v>1.44</v>
      </c>
      <c r="F49" s="8">
        <f t="shared" si="16"/>
        <v>0.37044331210191067</v>
      </c>
      <c r="G49" s="10">
        <f t="shared" si="17"/>
        <v>1.1037809845203606E-3</v>
      </c>
    </row>
    <row r="50" spans="5:7" x14ac:dyDescent="0.3">
      <c r="E50" s="8">
        <f t="shared" si="15"/>
        <v>1.4314285714285713</v>
      </c>
      <c r="F50" s="8">
        <f t="shared" si="16"/>
        <v>0.34633248407643302</v>
      </c>
      <c r="G50" s="10">
        <f t="shared" si="17"/>
        <v>1.7622394074096277E-5</v>
      </c>
    </row>
    <row r="51" spans="5:7" x14ac:dyDescent="0.3">
      <c r="G51" s="1"/>
    </row>
    <row r="52" spans="5:7" x14ac:dyDescent="0.3">
      <c r="G52" s="10">
        <f>SQRT(SUM(G41:G50)/10)</f>
        <v>2.1038246804614798E-2</v>
      </c>
    </row>
    <row r="53" spans="5:7" x14ac:dyDescent="0.3">
      <c r="G53">
        <f>G52/SQRT(10)</f>
        <v>6.6528777879342168E-3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2023-09-26T07:07:47Z</dcterms:created>
  <dcterms:modified xsi:type="dcterms:W3CDTF">2023-09-28T07:13:46Z</dcterms:modified>
</cp:coreProperties>
</file>