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c593ddb4862a74c/Рабочий стол/тех/4.3.6/"/>
    </mc:Choice>
  </mc:AlternateContent>
  <xr:revisionPtr revIDLastSave="2" documentId="11_F25DC773A252ABDACC1048B6D9DE47CE5ADE58FA" xr6:coauthVersionLast="47" xr6:coauthVersionMax="47" xr10:uidLastSave="{674159D0-9CB3-4ABB-BAB9-3C90A0C3281F}"/>
  <bookViews>
    <workbookView xWindow="4896" yWindow="36" windowWidth="9108" windowHeight="65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1" i="1" l="1"/>
  <c r="H108" i="1"/>
  <c r="B108" i="1"/>
  <c r="C100" i="1"/>
  <c r="C99" i="1"/>
  <c r="E92" i="1"/>
  <c r="G108" i="1"/>
  <c r="G104" i="1"/>
  <c r="B104" i="1"/>
  <c r="A108" i="1" s="1"/>
  <c r="E38" i="1"/>
  <c r="E39" i="1"/>
  <c r="E37" i="1"/>
  <c r="C37" i="1"/>
  <c r="C39" i="1"/>
  <c r="C38" i="1"/>
  <c r="E19" i="1"/>
  <c r="E20" i="1"/>
  <c r="E18" i="1"/>
  <c r="F15" i="1"/>
  <c r="G15" i="1" s="1"/>
  <c r="H15" i="1" s="1"/>
  <c r="F16" i="1"/>
  <c r="G16" i="1" s="1"/>
  <c r="H16" i="1" s="1"/>
  <c r="F14" i="1"/>
  <c r="G14" i="1" s="1"/>
  <c r="H14" i="1" s="1"/>
  <c r="G9" i="1"/>
  <c r="H9" i="1" s="1"/>
  <c r="G5" i="1"/>
  <c r="H5" i="1" s="1"/>
  <c r="F6" i="1"/>
  <c r="G6" i="1" s="1"/>
  <c r="H6" i="1" s="1"/>
  <c r="F7" i="1"/>
  <c r="G7" i="1" s="1"/>
  <c r="H7" i="1" s="1"/>
  <c r="F8" i="1"/>
  <c r="G8" i="1" s="1"/>
  <c r="H8" i="1" s="1"/>
  <c r="F9" i="1"/>
  <c r="F5" i="1"/>
</calcChain>
</file>

<file path=xl/sharedStrings.xml><?xml version="1.0" encoding="utf-8"?>
<sst xmlns="http://schemas.openxmlformats.org/spreadsheetml/2006/main" count="21" uniqueCount="18">
  <si>
    <t>X</t>
  </si>
  <si>
    <t>m</t>
  </si>
  <si>
    <t>x</t>
  </si>
  <si>
    <t>L</t>
  </si>
  <si>
    <t>d</t>
  </si>
  <si>
    <t>lambda, nm</t>
  </si>
  <si>
    <t>d, мкм</t>
  </si>
  <si>
    <t>D</t>
  </si>
  <si>
    <t>a</t>
  </si>
  <si>
    <t>b</t>
  </si>
  <si>
    <t>sigmad</t>
  </si>
  <si>
    <t>k</t>
  </si>
  <si>
    <t>sigma k</t>
  </si>
  <si>
    <t>d spektr</t>
  </si>
  <si>
    <t>l</t>
  </si>
  <si>
    <t>lambda</t>
  </si>
  <si>
    <t>sigma</t>
  </si>
  <si>
    <t>dл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</si>
</sst>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Sheet1!$D$27:$D$30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Sheet1!$E$27:$E$30</c:f>
              <c:numCache>
                <c:formatCode>General</c:formatCode>
                <c:ptCount val="4"/>
                <c:pt idx="0">
                  <c:v>-2.2000000000000002</c:v>
                </c:pt>
                <c:pt idx="1">
                  <c:v>11.3</c:v>
                </c:pt>
                <c:pt idx="2">
                  <c:v>18.55</c:v>
                </c:pt>
                <c:pt idx="3">
                  <c:v>25.2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3D-4E5A-A18F-476C552EA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571088"/>
        <c:axId val="1592567760"/>
      </c:scatterChart>
      <c:valAx>
        <c:axId val="159257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2567760"/>
        <c:crosses val="autoZero"/>
        <c:crossBetween val="midCat"/>
      </c:valAx>
      <c:valAx>
        <c:axId val="15925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257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Sheet1!$G$27:$G$31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Sheet1!$H$27:$H$31</c:f>
              <c:numCache>
                <c:formatCode>General</c:formatCode>
                <c:ptCount val="5"/>
                <c:pt idx="0">
                  <c:v>0</c:v>
                </c:pt>
                <c:pt idx="1">
                  <c:v>36.6</c:v>
                </c:pt>
                <c:pt idx="2">
                  <c:v>65</c:v>
                </c:pt>
                <c:pt idx="3">
                  <c:v>99.7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95-4AAD-AF50-4ABC52916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020864"/>
        <c:axId val="1945017536"/>
      </c:scatterChart>
      <c:valAx>
        <c:axId val="194502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5017536"/>
        <c:crosses val="autoZero"/>
        <c:crossBetween val="midCat"/>
      </c:valAx>
      <c:valAx>
        <c:axId val="19450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502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Sheet1!$J$27:$J$30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Sheet1!$K$27:$K$30</c:f>
              <c:numCache>
                <c:formatCode>General</c:formatCode>
                <c:ptCount val="4"/>
                <c:pt idx="0">
                  <c:v>-10</c:v>
                </c:pt>
                <c:pt idx="1">
                  <c:v>46</c:v>
                </c:pt>
                <c:pt idx="2">
                  <c:v>101.5</c:v>
                </c:pt>
                <c:pt idx="3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5-4869-886E-9B29E6D79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008176"/>
        <c:axId val="2020004432"/>
      </c:scatterChart>
      <c:valAx>
        <c:axId val="202000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0004432"/>
        <c:crosses val="autoZero"/>
        <c:crossBetween val="midCat"/>
      </c:valAx>
      <c:valAx>
        <c:axId val="202000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000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Sheet1!$B$93:$B$97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Sheet1!$C$93:$C$97</c:f>
              <c:numCache>
                <c:formatCode>General</c:formatCode>
                <c:ptCount val="5"/>
                <c:pt idx="0">
                  <c:v>2.4</c:v>
                </c:pt>
                <c:pt idx="1">
                  <c:v>9</c:v>
                </c:pt>
                <c:pt idx="2">
                  <c:v>12</c:v>
                </c:pt>
                <c:pt idx="3">
                  <c:v>14.2</c:v>
                </c:pt>
                <c:pt idx="4">
                  <c:v>16.649999999999999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2E-4EEE-BD15-CB3147E19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972096"/>
        <c:axId val="2017972512"/>
      </c:scatterChart>
      <c:valAx>
        <c:axId val="201797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7972512"/>
        <c:crosses val="autoZero"/>
        <c:crossBetween val="midCat"/>
      </c:valAx>
      <c:valAx>
        <c:axId val="20179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797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355408</xdr:colOff>
      <xdr:row>39</xdr:row>
      <xdr:rowOff>142551</xdr:rowOff>
    </xdr:from>
    <xdr:to>
      <xdr:col>10</xdr:col>
      <xdr:colOff>56359</xdr:colOff>
      <xdr:row>54</xdr:row>
      <xdr:rowOff>142551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B38767-8545-47E5-ACDE-7771E8273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455621</xdr:colOff>
      <xdr:row>46</xdr:row>
      <xdr:rowOff>58744</xdr:rowOff>
    </xdr:from>
    <xdr:to>
      <xdr:col>17</xdr:col>
      <xdr:colOff>196828</xdr:colOff>
      <xdr:row>61</xdr:row>
      <xdr:rowOff>2814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B132EEB-F32A-427F-B7A8-752FB5844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527655</xdr:colOff>
      <xdr:row>32</xdr:row>
      <xdr:rowOff>115510</xdr:rowOff>
    </xdr:from>
    <xdr:to>
      <xdr:col>22</xdr:col>
      <xdr:colOff>227693</xdr:colOff>
      <xdr:row>48</xdr:row>
      <xdr:rowOff>13911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E9E7218-8A78-48FC-B6CA-B3304BC92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380999</xdr:colOff>
      <xdr:row>46</xdr:row>
      <xdr:rowOff>34636</xdr:rowOff>
    </xdr:from>
    <xdr:to>
      <xdr:col>10</xdr:col>
      <xdr:colOff>369909</xdr:colOff>
      <xdr:row>74</xdr:row>
      <xdr:rowOff>80783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B79226E-5B21-4F94-9E9C-9A6DB3E3C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4454" y="8001000"/>
          <a:ext cx="5600000" cy="4895238"/>
        </a:xfrm>
        <a:prstGeom prst="rect">
          <a:avLst/>
        </a:prstGeom>
      </xdr:spPr>
    </xdr:pic>
    <xdr:clientData/>
  </xdr:twoCellAnchor>
  <xdr:twoCellAnchor>
    <xdr:from>
      <xdr:col>0</xdr:col>
      <xdr:colOff>539750</xdr:colOff>
      <xdr:row>109</xdr:row>
      <xdr:rowOff>4234</xdr:rowOff>
    </xdr:from>
    <xdr:to>
      <xdr:col>8</xdr:col>
      <xdr:colOff>201083</xdr:colOff>
      <xdr:row>124</xdr:row>
      <xdr:rowOff>48684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0E0F1DE-AEDD-49D0-AE3F-F5A7E248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9"/>
  <sheetViews>
    <sheetView tabSelected="1" topLeftCell="A90" zoomScale="72" workbookViewId="0">
      <selection activeCell="C100" sqref="C100"/>
    </sheetView>
  </sheetViews>
  <sheetFormatPr defaultRowHeight="14.4" x14ac:dyDescent="0.3"/>
  <sheetData>
    <row r="2" spans="3:8" x14ac:dyDescent="0.3">
      <c r="G2" t="s">
        <v>3</v>
      </c>
      <c r="H2" t="s">
        <v>5</v>
      </c>
    </row>
    <row r="3" spans="3:8" x14ac:dyDescent="0.3">
      <c r="G3">
        <v>1345</v>
      </c>
      <c r="H3">
        <v>530</v>
      </c>
    </row>
    <row r="4" spans="3:8" x14ac:dyDescent="0.3">
      <c r="D4" t="s">
        <v>0</v>
      </c>
      <c r="E4" t="s">
        <v>1</v>
      </c>
      <c r="F4" t="s">
        <v>2</v>
      </c>
      <c r="G4" t="s">
        <v>6</v>
      </c>
    </row>
    <row r="5" spans="3:8" x14ac:dyDescent="0.3">
      <c r="C5">
        <v>1</v>
      </c>
      <c r="D5">
        <v>184</v>
      </c>
      <c r="E5">
        <v>5</v>
      </c>
      <c r="F5">
        <f>D5/E5</f>
        <v>36.799999999999997</v>
      </c>
      <c r="G5">
        <f>$H$3*$G$3/F5*10^(-3)</f>
        <v>19.37092391304348</v>
      </c>
      <c r="H5">
        <f>G5*SQRT((1/(E5*F5))^2+(1/$G$3)^2)</f>
        <v>0.10625732395041634</v>
      </c>
    </row>
    <row r="6" spans="3:8" x14ac:dyDescent="0.3">
      <c r="C6">
        <v>2</v>
      </c>
      <c r="D6">
        <v>196</v>
      </c>
      <c r="E6">
        <v>8</v>
      </c>
      <c r="F6">
        <f t="shared" ref="F6:F9" si="0">D6/E6</f>
        <v>24.5</v>
      </c>
      <c r="G6">
        <f t="shared" ref="G6:G9" si="1">$H$3*$G$3/F6*10^(-3)</f>
        <v>29.09591836734694</v>
      </c>
      <c r="H6">
        <f t="shared" ref="H6:H9" si="2">G6*SQRT((1/(E6*F6))^2+(1/$G$3)^2)</f>
        <v>0.15001649097528796</v>
      </c>
    </row>
    <row r="7" spans="3:8" x14ac:dyDescent="0.3">
      <c r="C7">
        <v>3</v>
      </c>
      <c r="D7">
        <v>202</v>
      </c>
      <c r="E7">
        <v>17</v>
      </c>
      <c r="F7">
        <f t="shared" si="0"/>
        <v>11.882352941176471</v>
      </c>
      <c r="G7">
        <f t="shared" si="1"/>
        <v>59.99232673267327</v>
      </c>
      <c r="H7">
        <f t="shared" si="2"/>
        <v>0.30032248159547942</v>
      </c>
    </row>
    <row r="8" spans="3:8" x14ac:dyDescent="0.3">
      <c r="C8">
        <v>4</v>
      </c>
      <c r="D8">
        <v>110</v>
      </c>
      <c r="E8">
        <v>18</v>
      </c>
      <c r="F8">
        <f t="shared" si="0"/>
        <v>6.1111111111111107</v>
      </c>
      <c r="G8">
        <f t="shared" si="1"/>
        <v>116.64818181818183</v>
      </c>
      <c r="H8">
        <f t="shared" si="2"/>
        <v>1.0639785743775636</v>
      </c>
    </row>
    <row r="9" spans="3:8" x14ac:dyDescent="0.3">
      <c r="C9">
        <v>5</v>
      </c>
      <c r="D9">
        <v>120</v>
      </c>
      <c r="E9">
        <v>26</v>
      </c>
      <c r="F9">
        <f t="shared" si="0"/>
        <v>4.615384615384615</v>
      </c>
      <c r="G9">
        <f t="shared" si="1"/>
        <v>154.45083333333335</v>
      </c>
      <c r="H9">
        <f t="shared" si="2"/>
        <v>1.2922028004901254</v>
      </c>
    </row>
    <row r="11" spans="3:8" x14ac:dyDescent="0.3">
      <c r="F11" t="s">
        <v>8</v>
      </c>
      <c r="G11" t="s">
        <v>9</v>
      </c>
    </row>
    <row r="12" spans="3:8" x14ac:dyDescent="0.3">
      <c r="F12">
        <v>44</v>
      </c>
      <c r="G12">
        <v>1310</v>
      </c>
    </row>
    <row r="13" spans="3:8" x14ac:dyDescent="0.3">
      <c r="F13" t="s">
        <v>7</v>
      </c>
      <c r="H13" t="s">
        <v>10</v>
      </c>
    </row>
    <row r="14" spans="3:8" x14ac:dyDescent="0.3">
      <c r="C14">
        <v>3</v>
      </c>
      <c r="D14">
        <v>20</v>
      </c>
      <c r="E14">
        <v>12</v>
      </c>
      <c r="F14">
        <f>D14/E14</f>
        <v>1.6666666666666667</v>
      </c>
      <c r="G14">
        <f>F14*$F$12/$G$12 * 10^3</f>
        <v>55.979643765903319</v>
      </c>
      <c r="H14">
        <f>G14*SQRT((1/$F$12)^2+(1/$G$12)^2+(1/(E14*F14)^2))</f>
        <v>3.0748633551492666</v>
      </c>
    </row>
    <row r="15" spans="3:8" x14ac:dyDescent="0.3">
      <c r="C15">
        <v>4</v>
      </c>
      <c r="D15">
        <v>23</v>
      </c>
      <c r="E15">
        <v>7</v>
      </c>
      <c r="F15">
        <f t="shared" ref="F15:F16" si="3">D15/E15</f>
        <v>3.2857142857142856</v>
      </c>
      <c r="G15">
        <f t="shared" ref="G15:G16" si="4">F15*$F$12/$G$12 * 10^3</f>
        <v>110.35986913849507</v>
      </c>
      <c r="H15">
        <f t="shared" ref="H15:H16" si="5">G15*SQRT((1/$F$12)^2+(1/$G$12)^2+(1/(E15*F15)^2))</f>
        <v>5.4149156010550747</v>
      </c>
    </row>
    <row r="16" spans="3:8" x14ac:dyDescent="0.3">
      <c r="C16">
        <v>5</v>
      </c>
      <c r="D16">
        <v>26</v>
      </c>
      <c r="E16">
        <v>6</v>
      </c>
      <c r="F16">
        <f t="shared" si="3"/>
        <v>4.333333333333333</v>
      </c>
      <c r="G16">
        <f t="shared" si="4"/>
        <v>145.54707379134859</v>
      </c>
      <c r="H16">
        <f t="shared" si="5"/>
        <v>6.503204801612104</v>
      </c>
    </row>
    <row r="18" spans="1:14" x14ac:dyDescent="0.3">
      <c r="E18">
        <f>1/E14</f>
        <v>8.3333333333333329E-2</v>
      </c>
    </row>
    <row r="19" spans="1:14" x14ac:dyDescent="0.3">
      <c r="E19">
        <f t="shared" ref="E19:E20" si="6">1/E15</f>
        <v>0.14285714285714285</v>
      </c>
    </row>
    <row r="20" spans="1:14" x14ac:dyDescent="0.3">
      <c r="E20">
        <f t="shared" si="6"/>
        <v>0.16666666666666666</v>
      </c>
    </row>
    <row r="27" spans="1:14" x14ac:dyDescent="0.3">
      <c r="C27">
        <v>3</v>
      </c>
      <c r="D27">
        <v>1</v>
      </c>
      <c r="E27">
        <v>-2.2000000000000002</v>
      </c>
      <c r="F27">
        <v>4</v>
      </c>
      <c r="G27">
        <v>1</v>
      </c>
      <c r="H27">
        <v>0</v>
      </c>
      <c r="I27">
        <v>5</v>
      </c>
      <c r="J27">
        <v>1</v>
      </c>
      <c r="K27">
        <v>-10</v>
      </c>
    </row>
    <row r="28" spans="1:14" x14ac:dyDescent="0.3">
      <c r="A28" s="1">
        <v>2</v>
      </c>
      <c r="B28" s="1">
        <v>5</v>
      </c>
      <c r="D28">
        <v>2</v>
      </c>
      <c r="E28">
        <v>11.3</v>
      </c>
      <c r="G28">
        <v>2</v>
      </c>
      <c r="H28">
        <v>36.6</v>
      </c>
      <c r="J28">
        <v>2</v>
      </c>
      <c r="K28">
        <v>46</v>
      </c>
    </row>
    <row r="29" spans="1:14" x14ac:dyDescent="0.3">
      <c r="D29">
        <v>3</v>
      </c>
      <c r="E29">
        <v>18.55</v>
      </c>
      <c r="G29">
        <v>3</v>
      </c>
      <c r="H29">
        <v>65</v>
      </c>
      <c r="J29">
        <v>3</v>
      </c>
      <c r="K29">
        <v>101.5</v>
      </c>
    </row>
    <row r="30" spans="1:14" x14ac:dyDescent="0.3">
      <c r="D30">
        <v>4</v>
      </c>
      <c r="E30">
        <v>25.2</v>
      </c>
      <c r="G30">
        <v>4</v>
      </c>
      <c r="H30">
        <v>99.7</v>
      </c>
      <c r="J30">
        <v>4</v>
      </c>
      <c r="K30">
        <v>150</v>
      </c>
      <c r="M30">
        <v>5</v>
      </c>
      <c r="N30">
        <v>28.1</v>
      </c>
    </row>
    <row r="33" spans="1:11" x14ac:dyDescent="0.3">
      <c r="G33">
        <v>2</v>
      </c>
      <c r="H33">
        <v>10</v>
      </c>
      <c r="J33">
        <v>2</v>
      </c>
      <c r="K33">
        <v>9.9</v>
      </c>
    </row>
    <row r="34" spans="1:11" x14ac:dyDescent="0.3">
      <c r="A34">
        <v>530</v>
      </c>
      <c r="G34">
        <v>3</v>
      </c>
      <c r="H34">
        <v>50</v>
      </c>
      <c r="J34">
        <v>3</v>
      </c>
      <c r="K34">
        <v>22.4</v>
      </c>
    </row>
    <row r="36" spans="1:11" x14ac:dyDescent="0.3">
      <c r="A36" t="s">
        <v>11</v>
      </c>
      <c r="C36" t="s">
        <v>4</v>
      </c>
      <c r="E36" t="s">
        <v>10</v>
      </c>
    </row>
    <row r="37" spans="1:11" x14ac:dyDescent="0.3">
      <c r="A37">
        <v>8.9450000000000003</v>
      </c>
      <c r="C37">
        <f>SQRT(A37*$A$34/2)</f>
        <v>48.687010588040835</v>
      </c>
      <c r="E37">
        <f>C37*SQRT((A44/(A37*2)^2))</f>
        <v>2.9184461818347911</v>
      </c>
    </row>
    <row r="38" spans="1:11" x14ac:dyDescent="0.3">
      <c r="A38">
        <v>32.75</v>
      </c>
      <c r="C38">
        <f>SQRT(A38*$A$34/2)</f>
        <v>93.15980893067568</v>
      </c>
      <c r="E38">
        <f>C38*SQRT((A45/(A38*2)^2))</f>
        <v>1.4643342545881748</v>
      </c>
    </row>
    <row r="39" spans="1:11" x14ac:dyDescent="0.3">
      <c r="A39">
        <v>53.55</v>
      </c>
      <c r="C39">
        <f>SQRT(A39*$A$34/2)</f>
        <v>119.12493441761049</v>
      </c>
      <c r="E39">
        <f t="shared" ref="E39" si="7">C39*SQRT((A46/(A39*2)^2))</f>
        <v>1.2534732325520783</v>
      </c>
    </row>
    <row r="40" spans="1:11" x14ac:dyDescent="0.3">
      <c r="A40">
        <v>5</v>
      </c>
    </row>
    <row r="43" spans="1:11" x14ac:dyDescent="0.3">
      <c r="A43" t="s">
        <v>12</v>
      </c>
    </row>
    <row r="44" spans="1:11" x14ac:dyDescent="0.3">
      <c r="A44">
        <v>1.1499999999999999</v>
      </c>
    </row>
    <row r="45" spans="1:11" x14ac:dyDescent="0.3">
      <c r="A45">
        <v>1.06</v>
      </c>
    </row>
    <row r="46" spans="1:11" x14ac:dyDescent="0.3">
      <c r="A46">
        <v>1.27</v>
      </c>
    </row>
    <row r="86" spans="1:8" x14ac:dyDescent="0.3">
      <c r="A86" t="s">
        <v>15</v>
      </c>
    </row>
    <row r="87" spans="1:8" x14ac:dyDescent="0.3">
      <c r="A87">
        <v>530</v>
      </c>
    </row>
    <row r="90" spans="1:8" x14ac:dyDescent="0.3">
      <c r="C90">
        <v>25</v>
      </c>
      <c r="H90">
        <v>20</v>
      </c>
    </row>
    <row r="91" spans="1:8" x14ac:dyDescent="0.3">
      <c r="A91" t="s">
        <v>8</v>
      </c>
      <c r="B91" t="s">
        <v>9</v>
      </c>
    </row>
    <row r="92" spans="1:8" x14ac:dyDescent="0.3">
      <c r="A92">
        <v>87</v>
      </c>
      <c r="B92">
        <v>1260</v>
      </c>
      <c r="E92">
        <f>A92+B92</f>
        <v>1347</v>
      </c>
    </row>
    <row r="93" spans="1:8" x14ac:dyDescent="0.3">
      <c r="B93">
        <v>1</v>
      </c>
      <c r="C93">
        <v>2.4</v>
      </c>
      <c r="G93">
        <v>1</v>
      </c>
      <c r="H93">
        <v>-8</v>
      </c>
    </row>
    <row r="94" spans="1:8" x14ac:dyDescent="0.3">
      <c r="B94">
        <v>2</v>
      </c>
      <c r="C94">
        <v>9</v>
      </c>
      <c r="G94">
        <v>2</v>
      </c>
      <c r="H94">
        <v>-2.4</v>
      </c>
    </row>
    <row r="95" spans="1:8" x14ac:dyDescent="0.3">
      <c r="B95">
        <v>3</v>
      </c>
      <c r="C95">
        <v>12</v>
      </c>
      <c r="G95">
        <v>3</v>
      </c>
      <c r="H95">
        <v>2.2000000000000002</v>
      </c>
    </row>
    <row r="96" spans="1:8" x14ac:dyDescent="0.3">
      <c r="B96">
        <v>4</v>
      </c>
      <c r="C96">
        <v>14.2</v>
      </c>
      <c r="G96">
        <v>4</v>
      </c>
      <c r="H96">
        <v>7.1</v>
      </c>
    </row>
    <row r="97" spans="1:11" x14ac:dyDescent="0.3">
      <c r="B97">
        <v>5</v>
      </c>
      <c r="C97">
        <v>16.649999999999999</v>
      </c>
      <c r="G97">
        <v>5</v>
      </c>
      <c r="H97">
        <v>13</v>
      </c>
    </row>
    <row r="98" spans="1:11" x14ac:dyDescent="0.3">
      <c r="G98">
        <v>6</v>
      </c>
      <c r="H98">
        <v>18.100000000000001</v>
      </c>
    </row>
    <row r="99" spans="1:11" x14ac:dyDescent="0.3">
      <c r="A99">
        <v>3.37</v>
      </c>
      <c r="C99">
        <f>SQRT(A99*$A$87/2)</f>
        <v>29.883942176359533</v>
      </c>
    </row>
    <row r="100" spans="1:11" x14ac:dyDescent="0.3">
      <c r="A100">
        <v>5.1886000000000001</v>
      </c>
      <c r="C100">
        <f>SQRT(A100*$A$87/2)</f>
        <v>37.080709270454904</v>
      </c>
      <c r="K100" t="s">
        <v>17</v>
      </c>
    </row>
    <row r="101" spans="1:11" x14ac:dyDescent="0.3">
      <c r="K101">
        <f>A92/B92*10^3*0.58</f>
        <v>40.047619047619044</v>
      </c>
    </row>
    <row r="104" spans="1:11" x14ac:dyDescent="0.3">
      <c r="B104">
        <f>221/12</f>
        <v>18.416666666666668</v>
      </c>
      <c r="G104">
        <f>221/16</f>
        <v>13.8125</v>
      </c>
    </row>
    <row r="107" spans="1:11" x14ac:dyDescent="0.3">
      <c r="A107" t="s">
        <v>13</v>
      </c>
      <c r="B107" t="s">
        <v>16</v>
      </c>
    </row>
    <row r="108" spans="1:11" x14ac:dyDescent="0.3">
      <c r="A108">
        <f>A87*(A92+B92)/B104*10^(-3)</f>
        <v>38.764343891402717</v>
      </c>
      <c r="B108">
        <f>A108*SQRT((1/(B104*12)^2+(1/($A$92+$B$92))^2))</f>
        <v>0.17774939582651619</v>
      </c>
      <c r="G108">
        <f>A87*(A92+B92)/G104*10^(-3)</f>
        <v>51.685791855203625</v>
      </c>
      <c r="H108">
        <f>G108*SQRT((1/(G104*16)^2+(1/($A$92+$B$92))^2))</f>
        <v>0.23699919443535494</v>
      </c>
    </row>
    <row r="109" spans="1:11" x14ac:dyDescent="0.3">
      <c r="A109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Прамский</dc:creator>
  <cp:lastModifiedBy>Илья Прамский</cp:lastModifiedBy>
  <dcterms:created xsi:type="dcterms:W3CDTF">2015-06-05T18:17:20Z</dcterms:created>
  <dcterms:modified xsi:type="dcterms:W3CDTF">2024-04-07T20:52:29Z</dcterms:modified>
</cp:coreProperties>
</file>