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3.3.4/"/>
    </mc:Choice>
  </mc:AlternateContent>
  <xr:revisionPtr revIDLastSave="22" documentId="13_ncr:1_{0562E6C4-D885-41A8-9253-CB84E9308BE0}" xr6:coauthVersionLast="47" xr6:coauthVersionMax="47" xr10:uidLastSave="{3F312873-1C8F-43B3-A7AB-F89F71E7FDDF}"/>
  <bookViews>
    <workbookView xWindow="-108" yWindow="-108" windowWidth="23256" windowHeight="12456" activeTab="2" xr2:uid="{00000000-000D-0000-FFFF-FFFF00000000}"/>
  </bookViews>
  <sheets>
    <sheet name="Диаграмма1" sheetId="2" r:id="rId1"/>
    <sheet name="Sheet1" sheetId="1" r:id="rId2"/>
    <sheet name="Лист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96" i="3" l="1"/>
  <c r="CZ51" i="3"/>
  <c r="CT71" i="3"/>
  <c r="CT61" i="3"/>
  <c r="CZ50" i="3"/>
  <c r="CY50" i="3"/>
  <c r="CT70" i="3"/>
  <c r="CS70" i="3"/>
  <c r="CT60" i="3"/>
  <c r="CS60" i="3"/>
  <c r="CZ49" i="3"/>
  <c r="CY49" i="3"/>
  <c r="CT69" i="3"/>
  <c r="CS69" i="3"/>
  <c r="CT59" i="3"/>
  <c r="CS59" i="3"/>
  <c r="CZ48" i="3"/>
  <c r="CY48" i="3"/>
  <c r="CT68" i="3"/>
  <c r="CS68" i="3"/>
  <c r="CT58" i="3"/>
  <c r="CS58" i="3"/>
  <c r="CZ47" i="3"/>
  <c r="CY47" i="3"/>
  <c r="CT67" i="3"/>
  <c r="CS67" i="3"/>
  <c r="CT57" i="3"/>
  <c r="CS57" i="3"/>
  <c r="CZ46" i="3"/>
  <c r="CY46" i="3"/>
  <c r="CT66" i="3"/>
  <c r="CS66" i="3"/>
  <c r="CT56" i="3"/>
  <c r="CS56" i="3"/>
  <c r="CZ45" i="3"/>
  <c r="CY45" i="3"/>
  <c r="CT65" i="3"/>
  <c r="CS65" i="3"/>
  <c r="CT55" i="3"/>
  <c r="CS55" i="3"/>
  <c r="CZ44" i="3"/>
  <c r="CY44" i="3"/>
  <c r="CT64" i="3"/>
  <c r="CS64" i="3"/>
  <c r="CT54" i="3"/>
  <c r="CS54" i="3"/>
  <c r="CT51" i="3"/>
  <c r="CN71" i="3"/>
  <c r="CN61" i="3"/>
  <c r="CN51" i="3"/>
  <c r="CT50" i="3"/>
  <c r="CS50" i="3"/>
  <c r="CN70" i="3"/>
  <c r="CM70" i="3"/>
  <c r="CN60" i="3"/>
  <c r="CM60" i="3"/>
  <c r="CN50" i="3"/>
  <c r="CM50" i="3"/>
  <c r="CT49" i="3"/>
  <c r="CS49" i="3"/>
  <c r="CN69" i="3"/>
  <c r="CM69" i="3"/>
  <c r="CN59" i="3"/>
  <c r="CM59" i="3"/>
  <c r="CN49" i="3"/>
  <c r="CM49" i="3"/>
  <c r="CT48" i="3"/>
  <c r="CS48" i="3"/>
  <c r="CN68" i="3"/>
  <c r="CM68" i="3"/>
  <c r="CN58" i="3"/>
  <c r="CM58" i="3"/>
  <c r="CN48" i="3"/>
  <c r="CM48" i="3"/>
  <c r="CT47" i="3"/>
  <c r="CS47" i="3"/>
  <c r="CN67" i="3"/>
  <c r="CM67" i="3"/>
  <c r="CN57" i="3"/>
  <c r="CM57" i="3"/>
  <c r="CN47" i="3"/>
  <c r="CM47" i="3"/>
  <c r="CT46" i="3"/>
  <c r="CS46" i="3"/>
  <c r="CN66" i="3"/>
  <c r="CM66" i="3"/>
  <c r="CN56" i="3"/>
  <c r="CM56" i="3"/>
  <c r="CN46" i="3"/>
  <c r="CM46" i="3"/>
  <c r="CT45" i="3"/>
  <c r="CS45" i="3"/>
  <c r="CN65" i="3"/>
  <c r="CM65" i="3"/>
  <c r="CN55" i="3"/>
  <c r="CM55" i="3"/>
  <c r="CN45" i="3"/>
  <c r="CM45" i="3"/>
  <c r="CT44" i="3"/>
  <c r="CS44" i="3"/>
  <c r="CN64" i="3"/>
  <c r="CM64" i="3"/>
  <c r="CN54" i="3"/>
  <c r="CM54" i="3"/>
  <c r="CN44" i="3"/>
  <c r="CM44" i="3"/>
  <c r="V98" i="3"/>
  <c r="T100" i="3"/>
  <c r="R101" i="3"/>
  <c r="B102" i="3"/>
  <c r="B101" i="3"/>
  <c r="B100" i="3"/>
  <c r="B99" i="3"/>
  <c r="B98" i="3"/>
  <c r="B97" i="3"/>
  <c r="B96" i="3"/>
  <c r="B95" i="3"/>
  <c r="AY55" i="3"/>
  <c r="AY54" i="3"/>
  <c r="AY53" i="3"/>
  <c r="AY52" i="3"/>
  <c r="AY51" i="3"/>
  <c r="AY50" i="3"/>
  <c r="AY49" i="3"/>
  <c r="N65" i="3"/>
  <c r="N64" i="3"/>
  <c r="N63" i="3"/>
  <c r="N62" i="3"/>
  <c r="N61" i="3"/>
  <c r="N60" i="3"/>
  <c r="N59" i="3"/>
  <c r="I65" i="3"/>
  <c r="I64" i="3"/>
  <c r="I63" i="3"/>
  <c r="I62" i="3"/>
  <c r="I61" i="3"/>
  <c r="I60" i="3"/>
  <c r="I59" i="3"/>
  <c r="D65" i="3"/>
  <c r="D64" i="3"/>
  <c r="D63" i="3"/>
  <c r="D62" i="3"/>
  <c r="D61" i="3"/>
  <c r="D60" i="3"/>
  <c r="D59" i="3"/>
  <c r="S55" i="3"/>
  <c r="S54" i="3"/>
  <c r="S53" i="3"/>
  <c r="S52" i="3"/>
  <c r="S51" i="3"/>
  <c r="S50" i="3"/>
  <c r="S49" i="3"/>
  <c r="N55" i="3"/>
  <c r="N54" i="3"/>
  <c r="N53" i="3"/>
  <c r="N52" i="3"/>
  <c r="N51" i="3"/>
  <c r="N50" i="3"/>
  <c r="N49" i="3"/>
  <c r="I55" i="3"/>
  <c r="I54" i="3"/>
  <c r="I53" i="3"/>
  <c r="I52" i="3"/>
  <c r="I51" i="3"/>
  <c r="I50" i="3"/>
  <c r="I49" i="3"/>
  <c r="D55" i="3"/>
  <c r="D54" i="3"/>
  <c r="D53" i="3"/>
  <c r="D52" i="3"/>
  <c r="D51" i="3"/>
  <c r="D50" i="3"/>
  <c r="D49" i="3"/>
  <c r="R90" i="3"/>
  <c r="R92" i="3" s="1"/>
  <c r="C88" i="3"/>
  <c r="B88" i="3"/>
  <c r="T87" i="3"/>
  <c r="R87" i="3"/>
  <c r="C87" i="3"/>
  <c r="B87" i="3"/>
  <c r="C86" i="3"/>
  <c r="B86" i="3"/>
  <c r="C85" i="3"/>
  <c r="B85" i="3"/>
  <c r="C84" i="3"/>
  <c r="B84" i="3"/>
  <c r="T83" i="3"/>
  <c r="R83" i="3"/>
  <c r="C83" i="3"/>
  <c r="B83" i="3"/>
  <c r="C82" i="3"/>
  <c r="B82" i="3"/>
  <c r="C81" i="3"/>
  <c r="B81" i="3"/>
  <c r="AZ56" i="3"/>
  <c r="O66" i="3"/>
  <c r="J66" i="3"/>
  <c r="E66" i="3"/>
  <c r="T56" i="3"/>
  <c r="O56" i="3"/>
  <c r="J56" i="3"/>
  <c r="E56" i="3"/>
  <c r="AZ55" i="3"/>
  <c r="O65" i="3"/>
  <c r="J65" i="3"/>
  <c r="E65" i="3"/>
  <c r="T55" i="3"/>
  <c r="O55" i="3"/>
  <c r="J55" i="3"/>
  <c r="E55" i="3"/>
  <c r="AZ54" i="3"/>
  <c r="O64" i="3"/>
  <c r="J64" i="3"/>
  <c r="E64" i="3"/>
  <c r="T54" i="3"/>
  <c r="O54" i="3"/>
  <c r="J54" i="3"/>
  <c r="E54" i="3"/>
  <c r="AZ53" i="3"/>
  <c r="O63" i="3"/>
  <c r="J63" i="3"/>
  <c r="E63" i="3"/>
  <c r="T53" i="3"/>
  <c r="O53" i="3"/>
  <c r="J53" i="3"/>
  <c r="E53" i="3"/>
  <c r="AZ52" i="3"/>
  <c r="O62" i="3"/>
  <c r="J62" i="3"/>
  <c r="E62" i="3"/>
  <c r="T52" i="3"/>
  <c r="O52" i="3"/>
  <c r="J52" i="3"/>
  <c r="E52" i="3"/>
  <c r="AZ51" i="3"/>
  <c r="O61" i="3"/>
  <c r="J61" i="3"/>
  <c r="E61" i="3"/>
  <c r="T51" i="3"/>
  <c r="O51" i="3"/>
  <c r="J51" i="3"/>
  <c r="E51" i="3"/>
  <c r="AZ50" i="3"/>
  <c r="O60" i="3"/>
  <c r="J60" i="3"/>
  <c r="E60" i="3"/>
  <c r="T50" i="3"/>
  <c r="O50" i="3"/>
  <c r="J50" i="3"/>
  <c r="E50" i="3"/>
  <c r="AZ49" i="3"/>
  <c r="O59" i="3"/>
  <c r="J59" i="3"/>
  <c r="E59" i="3"/>
  <c r="T49" i="3"/>
  <c r="O49" i="3"/>
  <c r="J49" i="3"/>
  <c r="E49" i="3"/>
  <c r="C21" i="3"/>
  <c r="C20" i="3"/>
  <c r="C19" i="3"/>
  <c r="C18" i="3"/>
  <c r="C17" i="3"/>
  <c r="C16" i="3"/>
  <c r="C15" i="3"/>
  <c r="C14" i="3"/>
  <c r="A13" i="3"/>
  <c r="C13" i="3" s="1"/>
  <c r="P10" i="3"/>
  <c r="P9" i="3"/>
  <c r="D49" i="1"/>
  <c r="D50" i="1"/>
  <c r="D51" i="1"/>
  <c r="D52" i="1"/>
  <c r="D53" i="1"/>
  <c r="D54" i="1"/>
  <c r="D55" i="1"/>
  <c r="D56" i="1"/>
  <c r="R92" i="1"/>
  <c r="R90" i="1"/>
  <c r="T87" i="1"/>
  <c r="T83" i="1"/>
  <c r="R87" i="1"/>
  <c r="R83" i="1"/>
  <c r="B88" i="1"/>
  <c r="B87" i="1"/>
  <c r="B86" i="1"/>
  <c r="B85" i="1"/>
  <c r="B84" i="1"/>
  <c r="B83" i="1"/>
  <c r="B82" i="1"/>
  <c r="B81" i="1"/>
  <c r="C88" i="1"/>
  <c r="C87" i="1"/>
  <c r="C86" i="1"/>
  <c r="C85" i="1"/>
  <c r="C84" i="1"/>
  <c r="C83" i="1"/>
  <c r="C82" i="1"/>
  <c r="C81" i="1"/>
  <c r="AZ50" i="1"/>
  <c r="AZ51" i="1"/>
  <c r="AZ52" i="1"/>
  <c r="AZ53" i="1"/>
  <c r="AZ54" i="1"/>
  <c r="AZ55" i="1"/>
  <c r="AZ56" i="1"/>
  <c r="AZ49" i="1"/>
  <c r="AY50" i="1"/>
  <c r="AY51" i="1"/>
  <c r="AY52" i="1"/>
  <c r="AY53" i="1"/>
  <c r="AY54" i="1"/>
  <c r="AY55" i="1"/>
  <c r="AY56" i="1"/>
  <c r="AY49" i="1"/>
  <c r="AT50" i="1"/>
  <c r="AT51" i="1"/>
  <c r="AT52" i="1"/>
  <c r="AT53" i="1"/>
  <c r="AT54" i="1"/>
  <c r="AT55" i="1"/>
  <c r="AT56" i="1"/>
  <c r="AT49" i="1"/>
  <c r="AS50" i="1"/>
  <c r="AS51" i="1"/>
  <c r="AS52" i="1"/>
  <c r="AS53" i="1"/>
  <c r="AS54" i="1"/>
  <c r="AS55" i="1"/>
  <c r="AS56" i="1"/>
  <c r="AS49" i="1"/>
  <c r="AN50" i="1"/>
  <c r="AN51" i="1"/>
  <c r="AN52" i="1"/>
  <c r="AN53" i="1"/>
  <c r="AN54" i="1"/>
  <c r="AN55" i="1"/>
  <c r="AN56" i="1"/>
  <c r="AN49" i="1"/>
  <c r="AM50" i="1"/>
  <c r="AM51" i="1"/>
  <c r="AM52" i="1"/>
  <c r="AM53" i="1"/>
  <c r="AM54" i="1"/>
  <c r="AM55" i="1"/>
  <c r="AM56" i="1"/>
  <c r="AM49" i="1"/>
  <c r="AH50" i="1"/>
  <c r="AH51" i="1"/>
  <c r="AH52" i="1"/>
  <c r="AH53" i="1"/>
  <c r="AH54" i="1"/>
  <c r="AH55" i="1"/>
  <c r="AH56" i="1"/>
  <c r="AH49" i="1"/>
  <c r="AG50" i="1"/>
  <c r="AG51" i="1"/>
  <c r="AG52" i="1"/>
  <c r="AG53" i="1"/>
  <c r="AG54" i="1"/>
  <c r="AG55" i="1"/>
  <c r="AG56" i="1"/>
  <c r="AG49" i="1"/>
  <c r="AB50" i="1"/>
  <c r="AB51" i="1"/>
  <c r="AB52" i="1"/>
  <c r="AB53" i="1"/>
  <c r="AB54" i="1"/>
  <c r="AB55" i="1"/>
  <c r="AB56" i="1"/>
  <c r="AB49" i="1"/>
  <c r="AA50" i="1"/>
  <c r="AA51" i="1"/>
  <c r="AA52" i="1"/>
  <c r="AA53" i="1"/>
  <c r="AA54" i="1"/>
  <c r="AA55" i="1"/>
  <c r="AA56" i="1"/>
  <c r="AA49" i="1"/>
  <c r="V50" i="1"/>
  <c r="V51" i="1"/>
  <c r="V52" i="1"/>
  <c r="V53" i="1"/>
  <c r="V54" i="1"/>
  <c r="V55" i="1"/>
  <c r="V56" i="1"/>
  <c r="V49" i="1"/>
  <c r="U50" i="1"/>
  <c r="U51" i="1"/>
  <c r="U52" i="1"/>
  <c r="U53" i="1"/>
  <c r="U54" i="1"/>
  <c r="U55" i="1"/>
  <c r="U56" i="1"/>
  <c r="U49" i="1"/>
  <c r="L50" i="1"/>
  <c r="L51" i="1"/>
  <c r="L52" i="1"/>
  <c r="L53" i="1"/>
  <c r="L54" i="1"/>
  <c r="L55" i="1"/>
  <c r="L56" i="1"/>
  <c r="L49" i="1"/>
  <c r="K50" i="1"/>
  <c r="K51" i="1"/>
  <c r="K52" i="1"/>
  <c r="K53" i="1"/>
  <c r="K54" i="1"/>
  <c r="K55" i="1"/>
  <c r="K56" i="1"/>
  <c r="K49" i="1"/>
  <c r="E50" i="1"/>
  <c r="E51" i="1"/>
  <c r="E52" i="1"/>
  <c r="E53" i="1"/>
  <c r="E54" i="1"/>
  <c r="E55" i="1"/>
  <c r="E56" i="1"/>
  <c r="E49" i="1"/>
  <c r="C21" i="1"/>
  <c r="C20" i="1"/>
  <c r="C19" i="1"/>
  <c r="C18" i="1"/>
  <c r="C17" i="1"/>
  <c r="C16" i="1"/>
  <c r="C15" i="1"/>
  <c r="C14" i="1"/>
  <c r="C13" i="1"/>
  <c r="A13" i="1"/>
  <c r="P9" i="1"/>
  <c r="P10" i="1"/>
</calcChain>
</file>

<file path=xl/sharedStrings.xml><?xml version="1.0" encoding="utf-8"?>
<sst xmlns="http://schemas.openxmlformats.org/spreadsheetml/2006/main" count="250" uniqueCount="42">
  <si>
    <t>Umax В</t>
  </si>
  <si>
    <t>Imax А</t>
  </si>
  <si>
    <t>III</t>
  </si>
  <si>
    <t>U0, мкВ</t>
  </si>
  <si>
    <t>Пункт</t>
  </si>
  <si>
    <t>I0 мА</t>
  </si>
  <si>
    <t>Im, А</t>
  </si>
  <si>
    <t>U34, мкВ</t>
  </si>
  <si>
    <t>ПОВЕРНУЛИ ОБРАЗЕЦ</t>
  </si>
  <si>
    <t xml:space="preserve">от 3 к 4 </t>
  </si>
  <si>
    <t>либо от 4 к 3</t>
  </si>
  <si>
    <t>показания вольтметра без магнитного поля</t>
  </si>
  <si>
    <t>20 мкВ</t>
  </si>
  <si>
    <t>с полем</t>
  </si>
  <si>
    <t>B, мТл</t>
  </si>
  <si>
    <t>I, мА</t>
  </si>
  <si>
    <t>А</t>
  </si>
  <si>
    <t>k</t>
  </si>
  <si>
    <t>Eхолла, мкВ</t>
  </si>
  <si>
    <t>Тл</t>
  </si>
  <si>
    <t>B, Тл</t>
  </si>
  <si>
    <t>K, мкВ/Тл</t>
  </si>
  <si>
    <t>милли</t>
  </si>
  <si>
    <t>Rx, мк</t>
  </si>
  <si>
    <t>Rx, 10^(-10)</t>
  </si>
  <si>
    <t>a, мм</t>
  </si>
  <si>
    <t>l, мм</t>
  </si>
  <si>
    <t>L, мм</t>
  </si>
  <si>
    <t>U3,5, мВ</t>
  </si>
  <si>
    <t>n, 10^19</t>
  </si>
  <si>
    <t>sigma, м</t>
  </si>
  <si>
    <t>b, м^2</t>
  </si>
  <si>
    <t>b, см^2</t>
  </si>
  <si>
    <t>a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</si>
  <si>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12"/>
        <color theme="1"/>
        <rFont val="Calibri"/>
        <family val="2"/>
        <charset val="204"/>
        <scheme val="minor"/>
      </rPr>
      <t>Х</t>
    </r>
    <r>
      <rPr>
        <sz val="11"/>
        <color theme="1"/>
        <rFont val="Calibri"/>
        <family val="2"/>
        <scheme val="minor"/>
      </rPr>
      <t>олла, мкВ</t>
    </r>
  </si>
  <si>
    <t>I0, мА</t>
  </si>
  <si>
    <t>Знак носителя</t>
  </si>
  <si>
    <t>σ, (Ом *м)^(-1)</t>
  </si>
  <si>
    <t>b, см^2/(В * с)</t>
  </si>
  <si>
    <t>n, *10^19 м^(-3)</t>
  </si>
  <si>
    <t>Rx, 10^(-6), м^3/Кл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</si>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</sst>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 vertical="top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2" fontId="0" fillId="0" borderId="0" xfId="0" applyNumberFormat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2" xfId="0" applyNumberFormat="1" applyBorder="1"/>
    <xf numFmtId="0" fontId="3" fillId="0" borderId="0" xfId="1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Sheet1!$D$49:$D$56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4C21-B8E0-AAC301BFF0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Sheet1!$E$49:$E$56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D-4C21-B8E0-AAC301BF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72336"/>
        <c:axId val="576373168"/>
      </c:barChart>
      <c:catAx>
        <c:axId val="57637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73168"/>
        <c:crosses val="autoZero"/>
        <c:auto val="1"/>
        <c:lblAlgn val="ctr"/>
        <c:lblOffset val="100"/>
        <c:noMultiLvlLbl val="0"/>
      </c:catAx>
      <c:valAx>
        <c:axId val="576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Sheet1!$AS$49:$AS$56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1.5159775</c:v>
                </c:pt>
              </c:numCache>
            </c:numRef>
          </c:xVal>
          <c:yVal>
            <c:numRef>
              <c:f>Sheet1!$AT$49:$AT$56</c:f>
              <c:numCache>
                <c:formatCode>General</c:formatCode>
                <c:ptCount val="8"/>
                <c:pt idx="0">
                  <c:v>35</c:v>
                </c:pt>
                <c:pt idx="1">
                  <c:v>71</c:v>
                </c:pt>
                <c:pt idx="2">
                  <c:v>106</c:v>
                </c:pt>
                <c:pt idx="3">
                  <c:v>140</c:v>
                </c:pt>
                <c:pt idx="4">
                  <c:v>166</c:v>
                </c:pt>
                <c:pt idx="5">
                  <c:v>180</c:v>
                </c:pt>
                <c:pt idx="6">
                  <c:v>193</c:v>
                </c:pt>
                <c:pt idx="7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6-4085-B3C5-A45D7A94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66096"/>
        <c:axId val="860174832"/>
      </c:scatterChart>
      <c:valAx>
        <c:axId val="8601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174832"/>
        <c:crosses val="autoZero"/>
        <c:crossBetween val="midCat"/>
      </c:valAx>
      <c:valAx>
        <c:axId val="860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1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Sheet1!$AY$49:$AY$56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1.5159775</c:v>
                </c:pt>
              </c:numCache>
            </c:numRef>
          </c:xVal>
          <c:yVal>
            <c:numRef>
              <c:f>Sheet1!$AZ$49:$AZ$56</c:f>
              <c:numCache>
                <c:formatCode>General</c:formatCode>
                <c:ptCount val="8"/>
                <c:pt idx="0">
                  <c:v>35</c:v>
                </c:pt>
                <c:pt idx="1">
                  <c:v>-2</c:v>
                </c:pt>
                <c:pt idx="2">
                  <c:v>-36</c:v>
                </c:pt>
                <c:pt idx="3">
                  <c:v>-69</c:v>
                </c:pt>
                <c:pt idx="4">
                  <c:v>-94</c:v>
                </c:pt>
                <c:pt idx="5">
                  <c:v>-111</c:v>
                </c:pt>
                <c:pt idx="6">
                  <c:v>-125</c:v>
                </c:pt>
                <c:pt idx="7">
                  <c:v>-132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4D2B-85EA-509155F9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70720"/>
        <c:axId val="871071552"/>
      </c:scatterChart>
      <c:valAx>
        <c:axId val="8710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071552"/>
        <c:crosses val="autoZero"/>
        <c:crossBetween val="midCat"/>
      </c:valAx>
      <c:valAx>
        <c:axId val="871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0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Sheet1!$B$81:$B$87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0.31</c:v>
                </c:pt>
                <c:pt idx="2">
                  <c:v>0.44</c:v>
                </c:pt>
                <c:pt idx="3">
                  <c:v>0.6</c:v>
                </c:pt>
                <c:pt idx="4">
                  <c:v>0.74</c:v>
                </c:pt>
                <c:pt idx="5">
                  <c:v>0.86</c:v>
                </c:pt>
                <c:pt idx="6">
                  <c:v>1</c:v>
                </c:pt>
              </c:numCache>
            </c:numRef>
          </c:xVal>
          <c:yVal>
            <c:numRef>
              <c:f>Sheet1!$C$81:$C$87</c:f>
              <c:numCache>
                <c:formatCode>General</c:formatCode>
                <c:ptCount val="7"/>
                <c:pt idx="0">
                  <c:v>17.222999999999999</c:v>
                </c:pt>
                <c:pt idx="1">
                  <c:v>37.747999999999998</c:v>
                </c:pt>
                <c:pt idx="2">
                  <c:v>55.063000000000002</c:v>
                </c:pt>
                <c:pt idx="3">
                  <c:v>74.887</c:v>
                </c:pt>
                <c:pt idx="4">
                  <c:v>92.704999999999998</c:v>
                </c:pt>
                <c:pt idx="5">
                  <c:v>106.82</c:v>
                </c:pt>
                <c:pt idx="6">
                  <c:v>126.06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1-48D4-8F46-B688C85A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86240"/>
        <c:axId val="859663776"/>
      </c:scatterChart>
      <c:valAx>
        <c:axId val="859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663776"/>
        <c:crosses val="autoZero"/>
        <c:crossBetween val="midCat"/>
      </c:valAx>
      <c:valAx>
        <c:axId val="8596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6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4085739282589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20.5</c:v>
                </c:pt>
                <c:pt idx="1">
                  <c:v>32.75</c:v>
                </c:pt>
                <c:pt idx="2">
                  <c:v>52.1</c:v>
                </c:pt>
                <c:pt idx="3">
                  <c:v>70.55</c:v>
                </c:pt>
                <c:pt idx="4">
                  <c:v>91.05</c:v>
                </c:pt>
                <c:pt idx="5">
                  <c:v>108.95</c:v>
                </c:pt>
                <c:pt idx="6">
                  <c:v>125.05</c:v>
                </c:pt>
                <c:pt idx="7">
                  <c:v>148</c:v>
                </c:pt>
                <c:pt idx="8">
                  <c:v>167.45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F-43AB-9A45-7213645C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60176"/>
        <c:axId val="754161424"/>
      </c:scatterChart>
      <c:valAx>
        <c:axId val="7541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161424"/>
        <c:crosses val="autoZero"/>
        <c:crossBetween val="midCat"/>
      </c:valAx>
      <c:valAx>
        <c:axId val="754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1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1.58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0.02</c:v>
                </c:pt>
                <c:pt idx="1">
                  <c:v>0.2104</c:v>
                </c:pt>
                <c:pt idx="2">
                  <c:v>0.41749999999999998</c:v>
                </c:pt>
                <c:pt idx="3">
                  <c:v>0.60299999999999998</c:v>
                </c:pt>
                <c:pt idx="4">
                  <c:v>0.78070000000000006</c:v>
                </c:pt>
                <c:pt idx="5">
                  <c:v>0.87850000000000006</c:v>
                </c:pt>
                <c:pt idx="6">
                  <c:v>0.96179999999999999</c:v>
                </c:pt>
                <c:pt idx="7">
                  <c:v>1.0150000000000001</c:v>
                </c:pt>
                <c:pt idx="8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D-4AE9-ABE8-50695DA7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98064"/>
        <c:axId val="903302224"/>
      </c:scatterChart>
      <c:valAx>
        <c:axId val="9032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302224"/>
        <c:crosses val="autoZero"/>
        <c:crossBetween val="midCat"/>
      </c:valAx>
      <c:valAx>
        <c:axId val="9033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2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621784776902891"/>
                  <c:y val="-5.833588509769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Лист1!$D$49:$D$56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1.0576700000000001</c:v>
                </c:pt>
              </c:numCache>
            </c:numRef>
          </c:xVal>
          <c:yVal>
            <c:numRef>
              <c:f>Лист1!$E$49:$E$56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8-4E8C-BCD8-E35415B9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48928"/>
        <c:axId val="314446848"/>
      </c:scatterChart>
      <c:valAx>
        <c:axId val="3144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46848"/>
        <c:crosses val="autoZero"/>
        <c:crossBetween val="midCat"/>
      </c:valAx>
      <c:valAx>
        <c:axId val="314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Лист1!$I$49:$I$56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1.0549999999999999</c:v>
                </c:pt>
              </c:numCache>
            </c:numRef>
          </c:xVal>
          <c:yVal>
            <c:numRef>
              <c:f>Лист1!$J$49:$J$56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33</c:v>
                </c:pt>
                <c:pt idx="3">
                  <c:v>43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F-417D-969D-6452A655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71600"/>
        <c:axId val="861672848"/>
      </c:scatterChart>
      <c:valAx>
        <c:axId val="861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72848"/>
        <c:crosses val="autoZero"/>
        <c:crossBetween val="midCat"/>
      </c:valAx>
      <c:valAx>
        <c:axId val="861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Лист1!$N$49:$N$56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1.0549999999999999</c:v>
                </c:pt>
              </c:numCache>
            </c:numRef>
          </c:xVal>
          <c:yVal>
            <c:numRef>
              <c:f>Лист1!$O$49:$O$56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48</c:v>
                </c:pt>
                <c:pt idx="3">
                  <c:v>61</c:v>
                </c:pt>
                <c:pt idx="4">
                  <c:v>73</c:v>
                </c:pt>
                <c:pt idx="5">
                  <c:v>79</c:v>
                </c:pt>
                <c:pt idx="6">
                  <c:v>85</c:v>
                </c:pt>
                <c:pt idx="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7-4167-90E1-23DA46E4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2576"/>
        <c:axId val="580030496"/>
      </c:scatterChart>
      <c:valAx>
        <c:axId val="5800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30496"/>
        <c:crosses val="autoZero"/>
        <c:crossBetween val="midCat"/>
      </c:valAx>
      <c:valAx>
        <c:axId val="5800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Лист1!$S$49:$S$56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Лист1!$T$49:$T$56</c:f>
              <c:numCache>
                <c:formatCode>General</c:formatCode>
                <c:ptCount val="8"/>
                <c:pt idx="0">
                  <c:v>21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99</c:v>
                </c:pt>
                <c:pt idx="5">
                  <c:v>108</c:v>
                </c:pt>
                <c:pt idx="6">
                  <c:v>116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2-4B4C-89F9-BAAAEF1F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17904"/>
        <c:axId val="866418320"/>
      </c:scatterChart>
      <c:valAx>
        <c:axId val="8664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8320"/>
        <c:crosses val="autoZero"/>
        <c:crossBetween val="midCat"/>
      </c:valAx>
      <c:valAx>
        <c:axId val="866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Лист1!$D$59:$D$66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Лист1!$E$59:$E$66</c:f>
              <c:numCache>
                <c:formatCode>General</c:formatCode>
                <c:ptCount val="8"/>
                <c:pt idx="0">
                  <c:v>24</c:v>
                </c:pt>
                <c:pt idx="1">
                  <c:v>52</c:v>
                </c:pt>
                <c:pt idx="2">
                  <c:v>79</c:v>
                </c:pt>
                <c:pt idx="3">
                  <c:v>102</c:v>
                </c:pt>
                <c:pt idx="4">
                  <c:v>120</c:v>
                </c:pt>
                <c:pt idx="5">
                  <c:v>133</c:v>
                </c:pt>
                <c:pt idx="6">
                  <c:v>141</c:v>
                </c:pt>
                <c:pt idx="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8-405B-96C5-F18D6A35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42464"/>
        <c:axId val="858333312"/>
      </c:scatterChart>
      <c:valAx>
        <c:axId val="8583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333312"/>
        <c:crosses val="autoZero"/>
        <c:crossBetween val="midCat"/>
      </c:valAx>
      <c:valAx>
        <c:axId val="8583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3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4085739282589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20.5</c:v>
                </c:pt>
                <c:pt idx="1">
                  <c:v>32.75</c:v>
                </c:pt>
                <c:pt idx="2">
                  <c:v>52.1</c:v>
                </c:pt>
                <c:pt idx="3">
                  <c:v>70.55</c:v>
                </c:pt>
                <c:pt idx="4">
                  <c:v>91.05</c:v>
                </c:pt>
                <c:pt idx="5">
                  <c:v>108.95</c:v>
                </c:pt>
                <c:pt idx="6">
                  <c:v>125.05</c:v>
                </c:pt>
                <c:pt idx="7">
                  <c:v>148</c:v>
                </c:pt>
                <c:pt idx="8">
                  <c:v>167.45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C-4BA7-B7E8-27A33258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60176"/>
        <c:axId val="754161424"/>
      </c:scatterChart>
      <c:valAx>
        <c:axId val="7541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161424"/>
        <c:crosses val="autoZero"/>
        <c:crossBetween val="midCat"/>
      </c:valAx>
      <c:valAx>
        <c:axId val="754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1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Лист1!$I$59:$I$66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Лист1!$J$59:$J$66</c:f>
              <c:numCache>
                <c:formatCode>General</c:formatCode>
                <c:ptCount val="8"/>
                <c:pt idx="0">
                  <c:v>30</c:v>
                </c:pt>
                <c:pt idx="1">
                  <c:v>61</c:v>
                </c:pt>
                <c:pt idx="2">
                  <c:v>91</c:v>
                </c:pt>
                <c:pt idx="3">
                  <c:v>118</c:v>
                </c:pt>
                <c:pt idx="4">
                  <c:v>139</c:v>
                </c:pt>
                <c:pt idx="5">
                  <c:v>155</c:v>
                </c:pt>
                <c:pt idx="6">
                  <c:v>165</c:v>
                </c:pt>
                <c:pt idx="7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A-4F3E-B5BE-13CB572A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44512"/>
        <c:axId val="969841184"/>
      </c:scatterChart>
      <c:valAx>
        <c:axId val="9698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41184"/>
        <c:crosses val="autoZero"/>
        <c:crossBetween val="midCat"/>
      </c:valAx>
      <c:valAx>
        <c:axId val="9698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Лист1!$N$59:$N$66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Лист1!$O$59:$O$66</c:f>
              <c:numCache>
                <c:formatCode>General</c:formatCode>
                <c:ptCount val="8"/>
                <c:pt idx="0">
                  <c:v>35</c:v>
                </c:pt>
                <c:pt idx="1">
                  <c:v>71</c:v>
                </c:pt>
                <c:pt idx="2">
                  <c:v>106</c:v>
                </c:pt>
                <c:pt idx="3">
                  <c:v>140</c:v>
                </c:pt>
                <c:pt idx="4">
                  <c:v>166</c:v>
                </c:pt>
                <c:pt idx="5">
                  <c:v>180</c:v>
                </c:pt>
                <c:pt idx="6">
                  <c:v>193</c:v>
                </c:pt>
                <c:pt idx="7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042-97B0-2E87DF42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66096"/>
        <c:axId val="860174832"/>
      </c:scatterChart>
      <c:valAx>
        <c:axId val="8601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174832"/>
        <c:crosses val="autoZero"/>
        <c:crossBetween val="midCat"/>
      </c:valAx>
      <c:valAx>
        <c:axId val="860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1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Лист1!$AY$49:$AY$56</c:f>
              <c:numCache>
                <c:formatCode>General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Лист1!$AZ$49:$AZ$56</c:f>
              <c:numCache>
                <c:formatCode>General</c:formatCode>
                <c:ptCount val="8"/>
                <c:pt idx="0">
                  <c:v>35</c:v>
                </c:pt>
                <c:pt idx="1">
                  <c:v>-2</c:v>
                </c:pt>
                <c:pt idx="2">
                  <c:v>-36</c:v>
                </c:pt>
                <c:pt idx="3">
                  <c:v>-69</c:v>
                </c:pt>
                <c:pt idx="4">
                  <c:v>-94</c:v>
                </c:pt>
                <c:pt idx="5">
                  <c:v>-111</c:v>
                </c:pt>
                <c:pt idx="6">
                  <c:v>-125</c:v>
                </c:pt>
                <c:pt idx="7">
                  <c:v>-132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A-4A3F-B925-931DA583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70720"/>
        <c:axId val="871071552"/>
      </c:scatterChart>
      <c:valAx>
        <c:axId val="8710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071552"/>
        <c:crosses val="autoZero"/>
        <c:crossBetween val="midCat"/>
      </c:valAx>
      <c:valAx>
        <c:axId val="871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0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Sheet1!$B$81:$B$87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0.31</c:v>
                </c:pt>
                <c:pt idx="2">
                  <c:v>0.44</c:v>
                </c:pt>
                <c:pt idx="3">
                  <c:v>0.6</c:v>
                </c:pt>
                <c:pt idx="4">
                  <c:v>0.74</c:v>
                </c:pt>
                <c:pt idx="5">
                  <c:v>0.86</c:v>
                </c:pt>
                <c:pt idx="6">
                  <c:v>1</c:v>
                </c:pt>
              </c:numCache>
            </c:numRef>
          </c:xVal>
          <c:yVal>
            <c:numRef>
              <c:f>Sheet1!$C$81:$C$87</c:f>
              <c:numCache>
                <c:formatCode>General</c:formatCode>
                <c:ptCount val="7"/>
                <c:pt idx="0">
                  <c:v>17.222999999999999</c:v>
                </c:pt>
                <c:pt idx="1">
                  <c:v>37.747999999999998</c:v>
                </c:pt>
                <c:pt idx="2">
                  <c:v>55.063000000000002</c:v>
                </c:pt>
                <c:pt idx="3">
                  <c:v>74.887</c:v>
                </c:pt>
                <c:pt idx="4">
                  <c:v>92.704999999999998</c:v>
                </c:pt>
                <c:pt idx="5">
                  <c:v>106.82</c:v>
                </c:pt>
                <c:pt idx="6">
                  <c:v>126.06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0-4E05-9FC3-6F0844F6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86240"/>
        <c:axId val="859663776"/>
      </c:scatterChart>
      <c:valAx>
        <c:axId val="859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663776"/>
        <c:crosses val="autoZero"/>
        <c:crossBetween val="midCat"/>
      </c:valAx>
      <c:valAx>
        <c:axId val="8596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6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Лист1!$B$95:$B$101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0.31</c:v>
                </c:pt>
                <c:pt idx="2">
                  <c:v>0.44</c:v>
                </c:pt>
                <c:pt idx="3">
                  <c:v>0.6</c:v>
                </c:pt>
                <c:pt idx="4">
                  <c:v>0.74</c:v>
                </c:pt>
                <c:pt idx="5">
                  <c:v>0.86</c:v>
                </c:pt>
                <c:pt idx="6">
                  <c:v>1</c:v>
                </c:pt>
              </c:numCache>
            </c:numRef>
          </c:xVal>
          <c:yVal>
            <c:numRef>
              <c:f>Лист1!$C$95:$C$101</c:f>
              <c:numCache>
                <c:formatCode>General</c:formatCode>
                <c:ptCount val="7"/>
                <c:pt idx="0">
                  <c:v>27.744</c:v>
                </c:pt>
                <c:pt idx="1">
                  <c:v>60.055</c:v>
                </c:pt>
                <c:pt idx="2">
                  <c:v>87.793000000000006</c:v>
                </c:pt>
                <c:pt idx="3">
                  <c:v>118.89</c:v>
                </c:pt>
                <c:pt idx="4">
                  <c:v>147.11000000000001</c:v>
                </c:pt>
                <c:pt idx="5">
                  <c:v>169.15</c:v>
                </c:pt>
                <c:pt idx="6">
                  <c:v>199.08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0AA-BD74-F227339A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09696"/>
        <c:axId val="982610112"/>
      </c:scatterChart>
      <c:valAx>
        <c:axId val="9826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610112"/>
        <c:crosses val="autoZero"/>
        <c:crossBetween val="midCat"/>
      </c:valAx>
      <c:valAx>
        <c:axId val="9826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3600" baseline="0"/>
              <a:t>Графики зависимости</a:t>
            </a:r>
            <a:r>
              <a:rPr lang="en-US" sz="3600" baseline="0"/>
              <a:t> </a:t>
            </a:r>
            <a:r>
              <a:rPr lang="el-GR" sz="3600" baseline="0"/>
              <a:t>ε</a:t>
            </a:r>
            <a:r>
              <a:rPr lang="ru-RU" sz="3600" baseline="0"/>
              <a:t>х от </a:t>
            </a:r>
            <a:r>
              <a:rPr lang="en-US" sz="3600" baseline="0"/>
              <a:t>B</a:t>
            </a:r>
            <a:r>
              <a:rPr lang="ru-RU" sz="3600" baseline="0"/>
              <a:t> </a:t>
            </a:r>
          </a:p>
        </c:rich>
      </c:tx>
      <c:layout>
        <c:manualLayout>
          <c:xMode val="edge"/>
          <c:yMode val="edge"/>
          <c:x val="0.332480546143592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41172832895831E-2"/>
          <c:y val="6.8923129778453593E-2"/>
          <c:w val="0.93715793864717589"/>
          <c:h val="0.84856366189252952"/>
        </c:manualLayout>
      </c:layout>
      <c:scatterChart>
        <c:scatterStyle val="lineMarker"/>
        <c:varyColors val="0"/>
        <c:ser>
          <c:idx val="0"/>
          <c:order val="0"/>
          <c:tx>
            <c:v>I0 = 0,14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482647724624597"/>
                  <c:y val="-0.723575137844172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27,744x - 2,1711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Лист1!$CM$44:$CM$51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1.0576700000000001</c:v>
                </c:pt>
              </c:numCache>
            </c:numRef>
          </c:xVal>
          <c:yVal>
            <c:numRef>
              <c:f>Лист1!$CN$44:$CN$51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3-448B-86FD-A21C649FB6DE}"/>
            </c:ext>
          </c:extLst>
        </c:ser>
        <c:ser>
          <c:idx val="3"/>
          <c:order val="1"/>
          <c:tx>
            <c:v>I0 = 0,31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2421464696764"/>
                  <c:y val="-0.553032533144246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60,055x - 2,3296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Лист1!$CM$54:$CM$61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1.0549999999999999</c:v>
                </c:pt>
              </c:numCache>
            </c:numRef>
          </c:xVal>
          <c:yVal>
            <c:numRef>
              <c:f>Лист1!$CN$54:$CN$61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33</c:v>
                </c:pt>
                <c:pt idx="3">
                  <c:v>43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F3-448B-86FD-A21C649FB6DE}"/>
            </c:ext>
          </c:extLst>
        </c:ser>
        <c:ser>
          <c:idx val="4"/>
          <c:order val="2"/>
          <c:tx>
            <c:v>I0 = 0,44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01600">
                <a:solidFill>
                  <a:schemeClr val="accent5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2421464696764"/>
                  <c:y val="-0.407520824940638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87,793x - 5,1126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Лист1!$CM$64:$CM$71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1.0549999999999999</c:v>
                </c:pt>
              </c:numCache>
            </c:numRef>
          </c:xVal>
          <c:yVal>
            <c:numRef>
              <c:f>Лист1!$CN$64:$CN$71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48</c:v>
                </c:pt>
                <c:pt idx="3">
                  <c:v>61</c:v>
                </c:pt>
                <c:pt idx="4">
                  <c:v>73</c:v>
                </c:pt>
                <c:pt idx="5">
                  <c:v>79</c:v>
                </c:pt>
                <c:pt idx="6">
                  <c:v>85</c:v>
                </c:pt>
                <c:pt idx="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F3-448B-86FD-A21C649FB6DE}"/>
            </c:ext>
          </c:extLst>
        </c:ser>
        <c:ser>
          <c:idx val="1"/>
          <c:order val="3"/>
          <c:tx>
            <c:v>I0 = 0,60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782404759275656"/>
                  <c:y val="-0.24740966068026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118,89x - 5,6954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Лист1!$CS$44:$CS$51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Лист1!$CT$44:$CT$51</c:f>
              <c:numCache>
                <c:formatCode>General</c:formatCode>
                <c:ptCount val="8"/>
                <c:pt idx="0">
                  <c:v>21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99</c:v>
                </c:pt>
                <c:pt idx="5">
                  <c:v>108</c:v>
                </c:pt>
                <c:pt idx="6">
                  <c:v>116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3-448B-86FD-A21C649FB6DE}"/>
            </c:ext>
          </c:extLst>
        </c:ser>
        <c:ser>
          <c:idx val="5"/>
          <c:order val="4"/>
          <c:tx>
            <c:v>I0 = 0,74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01600">
                <a:solidFill>
                  <a:schemeClr val="accent6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932712126005386"/>
                  <c:y val="-9.88655674861543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147,11x - 8,9494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Лист1!$CS$54:$CS$61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Лист1!$CT$54:$CT$61</c:f>
              <c:numCache>
                <c:formatCode>General</c:formatCode>
                <c:ptCount val="8"/>
                <c:pt idx="0">
                  <c:v>24</c:v>
                </c:pt>
                <c:pt idx="1">
                  <c:v>52</c:v>
                </c:pt>
                <c:pt idx="2">
                  <c:v>79</c:v>
                </c:pt>
                <c:pt idx="3">
                  <c:v>102</c:v>
                </c:pt>
                <c:pt idx="4">
                  <c:v>120</c:v>
                </c:pt>
                <c:pt idx="5">
                  <c:v>133</c:v>
                </c:pt>
                <c:pt idx="6">
                  <c:v>141</c:v>
                </c:pt>
                <c:pt idx="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F3-448B-86FD-A21C649FB6DE}"/>
            </c:ext>
          </c:extLst>
        </c:ser>
        <c:ser>
          <c:idx val="6"/>
          <c:order val="5"/>
          <c:tx>
            <c:v>I0 = 0,86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016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857558442640515"/>
                  <c:y val="3.39863391945100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169,15x - 8,8735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Лист1!$CS$64:$CS$71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Лист1!$CT$64:$CT$71</c:f>
              <c:numCache>
                <c:formatCode>General</c:formatCode>
                <c:ptCount val="8"/>
                <c:pt idx="0">
                  <c:v>30</c:v>
                </c:pt>
                <c:pt idx="1">
                  <c:v>61</c:v>
                </c:pt>
                <c:pt idx="2">
                  <c:v>91</c:v>
                </c:pt>
                <c:pt idx="3">
                  <c:v>118</c:v>
                </c:pt>
                <c:pt idx="4">
                  <c:v>139</c:v>
                </c:pt>
                <c:pt idx="5">
                  <c:v>155</c:v>
                </c:pt>
                <c:pt idx="6">
                  <c:v>165</c:v>
                </c:pt>
                <c:pt idx="7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F3-448B-86FD-A21C649FB6DE}"/>
            </c:ext>
          </c:extLst>
        </c:ser>
        <c:ser>
          <c:idx val="2"/>
          <c:order val="6"/>
          <c:tx>
            <c:v>I0 = 1,00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782404759275656"/>
                  <c:y val="0.194879239886284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199,08x - 10,765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Лист1!$CY$44:$CY$51</c:f>
              <c:numCache>
                <c:formatCode>#\ ##0.00\ _₽</c:formatCode>
                <c:ptCount val="8"/>
                <c:pt idx="0">
                  <c:v>0.2104</c:v>
                </c:pt>
                <c:pt idx="1">
                  <c:v>0.41749999999999998</c:v>
                </c:pt>
                <c:pt idx="2">
                  <c:v>0.60299999999999998</c:v>
                </c:pt>
                <c:pt idx="3">
                  <c:v>0.78070000000000006</c:v>
                </c:pt>
                <c:pt idx="4">
                  <c:v>0.87850000000000006</c:v>
                </c:pt>
                <c:pt idx="5">
                  <c:v>0.96179999999999999</c:v>
                </c:pt>
                <c:pt idx="6">
                  <c:v>1.0150000000000001</c:v>
                </c:pt>
                <c:pt idx="7">
                  <c:v>1.0509999999999999</c:v>
                </c:pt>
              </c:numCache>
            </c:numRef>
          </c:xVal>
          <c:yVal>
            <c:numRef>
              <c:f>Лист1!$CZ$44:$CZ$51</c:f>
              <c:numCache>
                <c:formatCode>General</c:formatCode>
                <c:ptCount val="8"/>
                <c:pt idx="0">
                  <c:v>35</c:v>
                </c:pt>
                <c:pt idx="1">
                  <c:v>71</c:v>
                </c:pt>
                <c:pt idx="2">
                  <c:v>106</c:v>
                </c:pt>
                <c:pt idx="3">
                  <c:v>140</c:v>
                </c:pt>
                <c:pt idx="4">
                  <c:v>166</c:v>
                </c:pt>
                <c:pt idx="5">
                  <c:v>180</c:v>
                </c:pt>
                <c:pt idx="6">
                  <c:v>193</c:v>
                </c:pt>
                <c:pt idx="7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F3-448B-86FD-A21C649F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10096"/>
        <c:axId val="860911760"/>
      </c:scatterChart>
      <c:valAx>
        <c:axId val="86091009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B, </a:t>
                </a:r>
                <a:r>
                  <a:rPr lang="ru-RU" sz="2400" baseline="0"/>
                  <a:t>Тл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_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911760"/>
        <c:crosses val="autoZero"/>
        <c:crossBetween val="midCat"/>
      </c:valAx>
      <c:valAx>
        <c:axId val="860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aseline="0"/>
                  <a:t>ε</a:t>
                </a:r>
                <a:r>
                  <a:rPr lang="en-US" sz="2800" baseline="0"/>
                  <a:t>, </a:t>
                </a:r>
                <a:r>
                  <a:rPr lang="ru-RU" sz="2800" baseline="0"/>
                  <a:t>мкВ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9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2039658384360219"/>
          <c:y val="6.7814904745723339E-2"/>
          <c:w val="9.7802292933139023E-2"/>
          <c:h val="0.39123183987024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K </a:t>
            </a:r>
            <a:r>
              <a:rPr lang="ru-RU" baseline="0"/>
              <a:t>от </a:t>
            </a:r>
            <a:r>
              <a:rPr lang="en-US" baseline="0"/>
              <a:t>I0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6708333333333336"/>
          <c:w val="0.849175853018372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09031462329979"/>
                  <c:y val="5.9636594931035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Лист1!$CN$83:$CN$89</c:f>
              <c:numCache>
                <c:formatCode>0.00</c:formatCode>
                <c:ptCount val="7"/>
                <c:pt idx="0">
                  <c:v>0.14000000000000001</c:v>
                </c:pt>
                <c:pt idx="1">
                  <c:v>0.31</c:v>
                </c:pt>
                <c:pt idx="2">
                  <c:v>0.44</c:v>
                </c:pt>
                <c:pt idx="3">
                  <c:v>0.6</c:v>
                </c:pt>
                <c:pt idx="4">
                  <c:v>0.74</c:v>
                </c:pt>
                <c:pt idx="5">
                  <c:v>0.86</c:v>
                </c:pt>
                <c:pt idx="6">
                  <c:v>1</c:v>
                </c:pt>
              </c:numCache>
            </c:numRef>
          </c:xVal>
          <c:yVal>
            <c:numRef>
              <c:f>Лист1!$CM$83:$CM$89</c:f>
              <c:numCache>
                <c:formatCode>0.00</c:formatCode>
                <c:ptCount val="7"/>
                <c:pt idx="0">
                  <c:v>27.744</c:v>
                </c:pt>
                <c:pt idx="1">
                  <c:v>60.055</c:v>
                </c:pt>
                <c:pt idx="2">
                  <c:v>87.793000000000006</c:v>
                </c:pt>
                <c:pt idx="3">
                  <c:v>118.89</c:v>
                </c:pt>
                <c:pt idx="4">
                  <c:v>147.11000000000001</c:v>
                </c:pt>
                <c:pt idx="5">
                  <c:v>169.15</c:v>
                </c:pt>
                <c:pt idx="6">
                  <c:v>199.08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8CF-9738-BF45CF3D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34752"/>
        <c:axId val="994834336"/>
      </c:scatterChart>
      <c:valAx>
        <c:axId val="9948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I0,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34336"/>
        <c:crosses val="autoZero"/>
        <c:crossBetween val="midCat"/>
      </c:valAx>
      <c:valAx>
        <c:axId val="9948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K, </a:t>
                </a:r>
                <a:r>
                  <a:rPr lang="ru-RU"/>
                  <a:t>мкВ</a:t>
                </a:r>
                <a:r>
                  <a:rPr lang="en-US"/>
                  <a:t>/</a:t>
                </a:r>
                <a:r>
                  <a:rPr lang="ru-RU"/>
                  <a:t>Тл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1.58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0.02</c:v>
                </c:pt>
                <c:pt idx="1">
                  <c:v>0.2104</c:v>
                </c:pt>
                <c:pt idx="2">
                  <c:v>0.41749999999999998</c:v>
                </c:pt>
                <c:pt idx="3">
                  <c:v>0.60299999999999998</c:v>
                </c:pt>
                <c:pt idx="4">
                  <c:v>0.78070000000000006</c:v>
                </c:pt>
                <c:pt idx="5">
                  <c:v>0.87850000000000006</c:v>
                </c:pt>
                <c:pt idx="6">
                  <c:v>0.96179999999999999</c:v>
                </c:pt>
                <c:pt idx="7">
                  <c:v>1.0150000000000001</c:v>
                </c:pt>
                <c:pt idx="8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4-4322-B409-53654C4D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98064"/>
        <c:axId val="903302224"/>
      </c:scatterChart>
      <c:valAx>
        <c:axId val="9032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302224"/>
        <c:crosses val="autoZero"/>
        <c:crossBetween val="midCat"/>
      </c:valAx>
      <c:valAx>
        <c:axId val="9033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2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621784776902891"/>
                  <c:y val="-5.833588509769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Sheet1!$D$49:$D$56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1.56488</c:v>
                </c:pt>
              </c:numCache>
            </c:numRef>
          </c:xVal>
          <c:yVal>
            <c:numRef>
              <c:f>Sheet1!$E$49:$E$56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8-47D6-86D2-2BB15E67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48928"/>
        <c:axId val="314446848"/>
      </c:scatterChart>
      <c:valAx>
        <c:axId val="3144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46848"/>
        <c:crosses val="autoZero"/>
        <c:crossBetween val="midCat"/>
      </c:valAx>
      <c:valAx>
        <c:axId val="314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Sheet1!$K$49:$K$56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1.5355384999999999</c:v>
                </c:pt>
              </c:numCache>
            </c:numRef>
          </c:xVal>
          <c:yVal>
            <c:numRef>
              <c:f>Sheet1!$L$49:$L$56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33</c:v>
                </c:pt>
                <c:pt idx="3">
                  <c:v>43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4-468F-9D86-45EB95BC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71600"/>
        <c:axId val="861672848"/>
      </c:scatterChart>
      <c:valAx>
        <c:axId val="861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72848"/>
        <c:crosses val="autoZero"/>
        <c:crossBetween val="midCat"/>
      </c:valAx>
      <c:valAx>
        <c:axId val="861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Sheet1!$U$49:$U$56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1.5355384999999999</c:v>
                </c:pt>
              </c:numCache>
            </c:numRef>
          </c:xVal>
          <c:yVal>
            <c:numRef>
              <c:f>Sheet1!$V$49:$V$56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48</c:v>
                </c:pt>
                <c:pt idx="3">
                  <c:v>61</c:v>
                </c:pt>
                <c:pt idx="4">
                  <c:v>73</c:v>
                </c:pt>
                <c:pt idx="5">
                  <c:v>79</c:v>
                </c:pt>
                <c:pt idx="6">
                  <c:v>85</c:v>
                </c:pt>
                <c:pt idx="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5-4690-A04D-F94A4D29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2576"/>
        <c:axId val="580030496"/>
      </c:scatterChart>
      <c:valAx>
        <c:axId val="5800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30496"/>
        <c:crosses val="autoZero"/>
        <c:crossBetween val="midCat"/>
      </c:valAx>
      <c:valAx>
        <c:axId val="5800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Sheet1!$AA$49:$AA$56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1.5257579999999999</c:v>
                </c:pt>
              </c:numCache>
            </c:numRef>
          </c:xVal>
          <c:yVal>
            <c:numRef>
              <c:f>Sheet1!$AB$49:$AB$56</c:f>
              <c:numCache>
                <c:formatCode>General</c:formatCode>
                <c:ptCount val="8"/>
                <c:pt idx="0">
                  <c:v>21</c:v>
                </c:pt>
                <c:pt idx="1">
                  <c:v>43</c:v>
                </c:pt>
                <c:pt idx="2">
                  <c:v>66</c:v>
                </c:pt>
                <c:pt idx="3">
                  <c:v>84</c:v>
                </c:pt>
                <c:pt idx="4">
                  <c:v>99</c:v>
                </c:pt>
                <c:pt idx="5">
                  <c:v>108</c:v>
                </c:pt>
                <c:pt idx="6">
                  <c:v>116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F37-91BE-8B255DED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17904"/>
        <c:axId val="866418320"/>
      </c:scatterChart>
      <c:valAx>
        <c:axId val="8664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8320"/>
        <c:crosses val="autoZero"/>
        <c:crossBetween val="midCat"/>
      </c:valAx>
      <c:valAx>
        <c:axId val="866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Sheet1!$AG$49:$AG$56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1.5257579999999999</c:v>
                </c:pt>
              </c:numCache>
            </c:numRef>
          </c:xVal>
          <c:yVal>
            <c:numRef>
              <c:f>Sheet1!$AH$49:$AH$56</c:f>
              <c:numCache>
                <c:formatCode>General</c:formatCode>
                <c:ptCount val="8"/>
                <c:pt idx="0">
                  <c:v>24</c:v>
                </c:pt>
                <c:pt idx="1">
                  <c:v>52</c:v>
                </c:pt>
                <c:pt idx="2">
                  <c:v>79</c:v>
                </c:pt>
                <c:pt idx="3">
                  <c:v>102</c:v>
                </c:pt>
                <c:pt idx="4">
                  <c:v>120</c:v>
                </c:pt>
                <c:pt idx="5">
                  <c:v>133</c:v>
                </c:pt>
                <c:pt idx="6">
                  <c:v>141</c:v>
                </c:pt>
                <c:pt idx="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8-4600-8850-E404B378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42464"/>
        <c:axId val="858333312"/>
      </c:scatterChart>
      <c:valAx>
        <c:axId val="8583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333312"/>
        <c:crosses val="autoZero"/>
        <c:crossBetween val="midCat"/>
      </c:valAx>
      <c:valAx>
        <c:axId val="8583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3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Sheet1!$AM$49:$AM$56</c:f>
              <c:numCache>
                <c:formatCode>General</c:formatCode>
                <c:ptCount val="8"/>
                <c:pt idx="0">
                  <c:v>0.19561000000000001</c:v>
                </c:pt>
                <c:pt idx="1">
                  <c:v>0.39122000000000001</c:v>
                </c:pt>
                <c:pt idx="2">
                  <c:v>0.58682999999999996</c:v>
                </c:pt>
                <c:pt idx="3">
                  <c:v>0.78244000000000002</c:v>
                </c:pt>
                <c:pt idx="4">
                  <c:v>0.97804999999999997</c:v>
                </c:pt>
                <c:pt idx="5">
                  <c:v>1.1736599999999999</c:v>
                </c:pt>
                <c:pt idx="6">
                  <c:v>1.36927</c:v>
                </c:pt>
                <c:pt idx="7">
                  <c:v>1.5257579999999999</c:v>
                </c:pt>
              </c:numCache>
            </c:numRef>
          </c:xVal>
          <c:yVal>
            <c:numRef>
              <c:f>Sheet1!$AN$49:$AN$56</c:f>
              <c:numCache>
                <c:formatCode>General</c:formatCode>
                <c:ptCount val="8"/>
                <c:pt idx="0">
                  <c:v>30</c:v>
                </c:pt>
                <c:pt idx="1">
                  <c:v>61</c:v>
                </c:pt>
                <c:pt idx="2">
                  <c:v>91</c:v>
                </c:pt>
                <c:pt idx="3">
                  <c:v>118</c:v>
                </c:pt>
                <c:pt idx="4">
                  <c:v>139</c:v>
                </c:pt>
                <c:pt idx="5">
                  <c:v>155</c:v>
                </c:pt>
                <c:pt idx="6">
                  <c:v>165</c:v>
                </c:pt>
                <c:pt idx="7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1-471C-A92D-3AE2DD20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44512"/>
        <c:axId val="969841184"/>
      </c:scatterChart>
      <c:valAx>
        <c:axId val="9698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41184"/>
        <c:crosses val="autoZero"/>
        <c:crossBetween val="midCat"/>
      </c:valAx>
      <c:valAx>
        <c:axId val="9698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6751D3-5411-41E6-B20D-F55B01B0909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6CD7B1-C468-4769-810F-F5D7AF862C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0</xdr:rowOff>
    </xdr:from>
    <xdr:to>
      <xdr:col>12</xdr:col>
      <xdr:colOff>106680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C3125E-E85E-4C7E-8297-2E160B31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4</xdr:row>
      <xdr:rowOff>137160</xdr:rowOff>
    </xdr:from>
    <xdr:to>
      <xdr:col>4</xdr:col>
      <xdr:colOff>274320</xdr:colOff>
      <xdr:row>5</xdr:row>
      <xdr:rowOff>15240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1F968704-860F-4684-8ADC-170207BAA4FC}"/>
            </a:ext>
          </a:extLst>
        </xdr:cNvPr>
        <xdr:cNvCxnSpPr/>
      </xdr:nvCxnSpPr>
      <xdr:spPr>
        <a:xfrm>
          <a:off x="1920240" y="868680"/>
          <a:ext cx="792480" cy="609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15</xdr:row>
      <xdr:rowOff>49530</xdr:rowOff>
    </xdr:from>
    <xdr:to>
      <xdr:col>12</xdr:col>
      <xdr:colOff>99060</xdr:colOff>
      <xdr:row>30</xdr:row>
      <xdr:rowOff>49530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92CC48-1340-4BBF-92FD-3EBBC4689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17</xdr:row>
      <xdr:rowOff>76200</xdr:rowOff>
    </xdr:from>
    <xdr:to>
      <xdr:col>4</xdr:col>
      <xdr:colOff>304800</xdr:colOff>
      <xdr:row>17</xdr:row>
      <xdr:rowOff>137160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1380D346-8BC7-44E8-8066-D32AC8F9A7E2}"/>
            </a:ext>
          </a:extLst>
        </xdr:cNvPr>
        <xdr:cNvCxnSpPr/>
      </xdr:nvCxnSpPr>
      <xdr:spPr>
        <a:xfrm>
          <a:off x="1950720" y="3185160"/>
          <a:ext cx="792480" cy="609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115766</xdr:rowOff>
    </xdr:from>
    <xdr:to>
      <xdr:col>7</xdr:col>
      <xdr:colOff>315058</xdr:colOff>
      <xdr:row>71</xdr:row>
      <xdr:rowOff>111370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DE3FDD-E09A-4247-A65F-0DF46109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186836</xdr:colOff>
      <xdr:row>56</xdr:row>
      <xdr:rowOff>174381</xdr:rowOff>
    </xdr:from>
    <xdr:to>
      <xdr:col>15</xdr:col>
      <xdr:colOff>501894</xdr:colOff>
      <xdr:row>71</xdr:row>
      <xdr:rowOff>169985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BA866FA-D289-4FB7-AAD0-E0DF0648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489185</xdr:colOff>
      <xdr:row>56</xdr:row>
      <xdr:rowOff>81845</xdr:rowOff>
    </xdr:from>
    <xdr:to>
      <xdr:col>23</xdr:col>
      <xdr:colOff>169333</xdr:colOff>
      <xdr:row>71</xdr:row>
      <xdr:rowOff>143933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9DEA323-F313-426A-8F41-50520AC8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150519</xdr:colOff>
      <xdr:row>56</xdr:row>
      <xdr:rowOff>81844</xdr:rowOff>
    </xdr:from>
    <xdr:to>
      <xdr:col>30</xdr:col>
      <xdr:colOff>442149</xdr:colOff>
      <xdr:row>71</xdr:row>
      <xdr:rowOff>143932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FDEA10D-BEBA-4462-AB83-5A46AB82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291631</xdr:colOff>
      <xdr:row>56</xdr:row>
      <xdr:rowOff>44214</xdr:rowOff>
    </xdr:from>
    <xdr:to>
      <xdr:col>37</xdr:col>
      <xdr:colOff>583260</xdr:colOff>
      <xdr:row>71</xdr:row>
      <xdr:rowOff>106302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D074CA2-8E99-4341-B884-214647790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498593</xdr:colOff>
      <xdr:row>56</xdr:row>
      <xdr:rowOff>100660</xdr:rowOff>
    </xdr:from>
    <xdr:to>
      <xdr:col>45</xdr:col>
      <xdr:colOff>178741</xdr:colOff>
      <xdr:row>71</xdr:row>
      <xdr:rowOff>162748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E0A1395-F132-446F-A2BF-209C0A2A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37630</xdr:colOff>
      <xdr:row>56</xdr:row>
      <xdr:rowOff>128882</xdr:rowOff>
    </xdr:from>
    <xdr:to>
      <xdr:col>52</xdr:col>
      <xdr:colOff>329260</xdr:colOff>
      <xdr:row>72</xdr:row>
      <xdr:rowOff>12230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2AC29B9-6FEB-4D6B-9E41-71DC3F99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348074</xdr:colOff>
      <xdr:row>56</xdr:row>
      <xdr:rowOff>72437</xdr:rowOff>
    </xdr:from>
    <xdr:to>
      <xdr:col>60</xdr:col>
      <xdr:colOff>28222</xdr:colOff>
      <xdr:row>71</xdr:row>
      <xdr:rowOff>134525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5DB608D-F6AA-4E9A-B239-7EDAD5A8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423334</xdr:colOff>
      <xdr:row>74</xdr:row>
      <xdr:rowOff>72437</xdr:rowOff>
    </xdr:from>
    <xdr:to>
      <xdr:col>14</xdr:col>
      <xdr:colOff>103482</xdr:colOff>
      <xdr:row>89</xdr:row>
      <xdr:rowOff>134526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F3D1DD1-361B-4301-9F34-2861661D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0</xdr:rowOff>
    </xdr:from>
    <xdr:to>
      <xdr:col>12</xdr:col>
      <xdr:colOff>106680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681334-7AD2-40BA-8689-489A41AB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4</xdr:row>
      <xdr:rowOff>137160</xdr:rowOff>
    </xdr:from>
    <xdr:to>
      <xdr:col>4</xdr:col>
      <xdr:colOff>274320</xdr:colOff>
      <xdr:row>5</xdr:row>
      <xdr:rowOff>15240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8BC198AD-F207-4E3A-8087-5E9BA732043B}"/>
            </a:ext>
          </a:extLst>
        </xdr:cNvPr>
        <xdr:cNvCxnSpPr/>
      </xdr:nvCxnSpPr>
      <xdr:spPr>
        <a:xfrm>
          <a:off x="1920240" y="868680"/>
          <a:ext cx="792480" cy="609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15</xdr:row>
      <xdr:rowOff>49530</xdr:rowOff>
    </xdr:from>
    <xdr:to>
      <xdr:col>12</xdr:col>
      <xdr:colOff>99060</xdr:colOff>
      <xdr:row>30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1A1A508-C1A5-4FA9-990E-6DB744E58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17</xdr:row>
      <xdr:rowOff>76200</xdr:rowOff>
    </xdr:from>
    <xdr:to>
      <xdr:col>4</xdr:col>
      <xdr:colOff>304800</xdr:colOff>
      <xdr:row>17</xdr:row>
      <xdr:rowOff>137160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AABD636A-1058-4E74-BFCC-8EEA5DC65FA8}"/>
            </a:ext>
          </a:extLst>
        </xdr:cNvPr>
        <xdr:cNvCxnSpPr/>
      </xdr:nvCxnSpPr>
      <xdr:spPr>
        <a:xfrm>
          <a:off x="1950720" y="3185160"/>
          <a:ext cx="792480" cy="609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72</xdr:row>
      <xdr:rowOff>146658</xdr:rowOff>
    </xdr:from>
    <xdr:to>
      <xdr:col>7</xdr:col>
      <xdr:colOff>315058</xdr:colOff>
      <xdr:row>87</xdr:row>
      <xdr:rowOff>142261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747A051-D57C-4253-B019-96813813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217728</xdr:colOff>
      <xdr:row>73</xdr:row>
      <xdr:rowOff>112597</xdr:rowOff>
    </xdr:from>
    <xdr:to>
      <xdr:col>15</xdr:col>
      <xdr:colOff>532786</xdr:colOff>
      <xdr:row>88</xdr:row>
      <xdr:rowOff>108201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101C971-B813-4E52-A233-79FB7589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469325</xdr:colOff>
      <xdr:row>63</xdr:row>
      <xdr:rowOff>78902</xdr:rowOff>
    </xdr:from>
    <xdr:to>
      <xdr:col>20</xdr:col>
      <xdr:colOff>158300</xdr:colOff>
      <xdr:row>78</xdr:row>
      <xdr:rowOff>132532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04CE36-425F-41DB-948B-4D1E087B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150519</xdr:colOff>
      <xdr:row>56</xdr:row>
      <xdr:rowOff>81844</xdr:rowOff>
    </xdr:from>
    <xdr:to>
      <xdr:col>30</xdr:col>
      <xdr:colOff>442149</xdr:colOff>
      <xdr:row>71</xdr:row>
      <xdr:rowOff>143932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AD067F1-B29A-471F-B647-BCFB2CA4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291631</xdr:colOff>
      <xdr:row>56</xdr:row>
      <xdr:rowOff>44214</xdr:rowOff>
    </xdr:from>
    <xdr:to>
      <xdr:col>37</xdr:col>
      <xdr:colOff>583260</xdr:colOff>
      <xdr:row>71</xdr:row>
      <xdr:rowOff>106302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BA846CF-B98B-4329-BBB9-8B1C118DB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498593</xdr:colOff>
      <xdr:row>56</xdr:row>
      <xdr:rowOff>100660</xdr:rowOff>
    </xdr:from>
    <xdr:to>
      <xdr:col>45</xdr:col>
      <xdr:colOff>178741</xdr:colOff>
      <xdr:row>71</xdr:row>
      <xdr:rowOff>162748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7E68E43-2FAC-4255-A03C-1B5F9A17E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37630</xdr:colOff>
      <xdr:row>56</xdr:row>
      <xdr:rowOff>128882</xdr:rowOff>
    </xdr:from>
    <xdr:to>
      <xdr:col>52</xdr:col>
      <xdr:colOff>329260</xdr:colOff>
      <xdr:row>72</xdr:row>
      <xdr:rowOff>12230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F275775-5389-44B6-814D-F4D0FA55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348074</xdr:colOff>
      <xdr:row>56</xdr:row>
      <xdr:rowOff>72437</xdr:rowOff>
    </xdr:from>
    <xdr:to>
      <xdr:col>60</xdr:col>
      <xdr:colOff>28222</xdr:colOff>
      <xdr:row>71</xdr:row>
      <xdr:rowOff>134525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BD3A88E-8F93-4577-8F09-1970DC10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577793</xdr:colOff>
      <xdr:row>88</xdr:row>
      <xdr:rowOff>154816</xdr:rowOff>
    </xdr:from>
    <xdr:to>
      <xdr:col>14</xdr:col>
      <xdr:colOff>257941</xdr:colOff>
      <xdr:row>104</xdr:row>
      <xdr:rowOff>31553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D4974B9-072B-40AC-9FB4-EFD917EB4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224382</xdr:colOff>
      <xdr:row>93</xdr:row>
      <xdr:rowOff>126157</xdr:rowOff>
    </xdr:from>
    <xdr:to>
      <xdr:col>14</xdr:col>
      <xdr:colOff>494769</xdr:colOff>
      <xdr:row>108</xdr:row>
      <xdr:rowOff>104035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78010F4-CCAC-41EE-B87A-2BD5C62F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102</xdr:col>
      <xdr:colOff>576188</xdr:colOff>
      <xdr:row>45</xdr:row>
      <xdr:rowOff>160422</xdr:rowOff>
    </xdr:from>
    <xdr:to>
      <xdr:col>129</xdr:col>
      <xdr:colOff>470263</xdr:colOff>
      <xdr:row>88</xdr:row>
      <xdr:rowOff>73166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E9BA871-F32E-4D7E-BBC7-26283803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89</xdr:col>
      <xdr:colOff>223354</xdr:colOff>
      <xdr:row>91</xdr:row>
      <xdr:rowOff>95368</xdr:rowOff>
    </xdr:from>
    <xdr:to>
      <xdr:col>102</xdr:col>
      <xdr:colOff>432741</xdr:colOff>
      <xdr:row>116</xdr:row>
      <xdr:rowOff>75260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BF75AA6-D79D-4D2A-9F84-C757316C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ymbl.cc/ru/03C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BN92"/>
  <sheetViews>
    <sheetView topLeftCell="B51" zoomScale="75" workbookViewId="0">
      <selection activeCell="G51" sqref="A1:XFD1048576"/>
    </sheetView>
  </sheetViews>
  <sheetFormatPr defaultRowHeight="14.4" x14ac:dyDescent="0.3"/>
  <cols>
    <col min="20" max="20" width="12.44140625" bestFit="1" customWidth="1"/>
  </cols>
  <sheetData>
    <row r="2" spans="1:16" x14ac:dyDescent="0.3">
      <c r="B2" t="s">
        <v>15</v>
      </c>
      <c r="C2" t="s">
        <v>14</v>
      </c>
    </row>
    <row r="3" spans="1:16" x14ac:dyDescent="0.3">
      <c r="B3">
        <v>0</v>
      </c>
      <c r="C3">
        <v>20.5</v>
      </c>
      <c r="N3" t="s">
        <v>1</v>
      </c>
      <c r="O3" t="s">
        <v>0</v>
      </c>
    </row>
    <row r="4" spans="1:16" x14ac:dyDescent="0.3">
      <c r="B4">
        <v>20</v>
      </c>
      <c r="C4">
        <v>32.75</v>
      </c>
      <c r="N4">
        <v>1.61</v>
      </c>
      <c r="O4">
        <v>116.5</v>
      </c>
    </row>
    <row r="5" spans="1:16" x14ac:dyDescent="0.3">
      <c r="B5">
        <v>40</v>
      </c>
      <c r="C5">
        <v>52.1</v>
      </c>
    </row>
    <row r="6" spans="1:16" x14ac:dyDescent="0.3">
      <c r="B6">
        <v>60</v>
      </c>
      <c r="C6">
        <v>70.55</v>
      </c>
    </row>
    <row r="7" spans="1:16" x14ac:dyDescent="0.3">
      <c r="B7">
        <v>80</v>
      </c>
      <c r="C7">
        <v>91.05</v>
      </c>
    </row>
    <row r="8" spans="1:16" x14ac:dyDescent="0.3">
      <c r="B8">
        <v>100</v>
      </c>
      <c r="C8">
        <v>108.95</v>
      </c>
    </row>
    <row r="9" spans="1:16" x14ac:dyDescent="0.3">
      <c r="B9">
        <v>120</v>
      </c>
      <c r="C9">
        <v>125.05</v>
      </c>
      <c r="O9" t="s">
        <v>17</v>
      </c>
      <c r="P9">
        <f>0.93</f>
        <v>0.93</v>
      </c>
    </row>
    <row r="10" spans="1:16" x14ac:dyDescent="0.3">
      <c r="B10">
        <v>140</v>
      </c>
      <c r="C10">
        <v>148</v>
      </c>
      <c r="O10" t="s">
        <v>17</v>
      </c>
      <c r="P10">
        <f>0.97805</f>
        <v>0.97804999999999997</v>
      </c>
    </row>
    <row r="11" spans="1:16" x14ac:dyDescent="0.3">
      <c r="B11">
        <v>160</v>
      </c>
      <c r="C11">
        <v>167.45</v>
      </c>
    </row>
    <row r="12" spans="1:16" x14ac:dyDescent="0.3">
      <c r="B12" t="s">
        <v>16</v>
      </c>
      <c r="C12" t="s">
        <v>19</v>
      </c>
    </row>
    <row r="13" spans="1:16" x14ac:dyDescent="0.3">
      <c r="A13">
        <f>10^(-3)</f>
        <v>1E-3</v>
      </c>
      <c r="B13">
        <v>0</v>
      </c>
      <c r="C13">
        <f>20*$A$13</f>
        <v>0.02</v>
      </c>
    </row>
    <row r="14" spans="1:16" x14ac:dyDescent="0.3">
      <c r="B14">
        <v>0.2</v>
      </c>
      <c r="C14">
        <f>210.4*10^(-3)</f>
        <v>0.2104</v>
      </c>
    </row>
    <row r="15" spans="1:16" x14ac:dyDescent="0.3">
      <c r="B15">
        <v>0.4</v>
      </c>
      <c r="C15">
        <f>417.5*10^(-3)</f>
        <v>0.41749999999999998</v>
      </c>
    </row>
    <row r="16" spans="1:16" x14ac:dyDescent="0.3">
      <c r="B16">
        <v>0.6</v>
      </c>
      <c r="C16">
        <f>603*10^(-3)</f>
        <v>0.60299999999999998</v>
      </c>
    </row>
    <row r="17" spans="2:3" x14ac:dyDescent="0.3">
      <c r="B17">
        <v>0.8</v>
      </c>
      <c r="C17">
        <f>780.7*10^(-3)</f>
        <v>0.78070000000000006</v>
      </c>
    </row>
    <row r="18" spans="2:3" x14ac:dyDescent="0.3">
      <c r="B18">
        <v>1</v>
      </c>
      <c r="C18">
        <f>878.5*10^(-3)</f>
        <v>0.87850000000000006</v>
      </c>
    </row>
    <row r="19" spans="2:3" x14ac:dyDescent="0.3">
      <c r="B19">
        <v>1.2</v>
      </c>
      <c r="C19">
        <f>961.8*10^(-3)</f>
        <v>0.96179999999999999</v>
      </c>
    </row>
    <row r="20" spans="2:3" x14ac:dyDescent="0.3">
      <c r="B20">
        <v>1.4</v>
      </c>
      <c r="C20">
        <f>1015*10^(-3)</f>
        <v>1.0150000000000001</v>
      </c>
    </row>
    <row r="21" spans="2:3" x14ac:dyDescent="0.3">
      <c r="B21">
        <v>1.58</v>
      </c>
      <c r="C21">
        <f>1056*10^(-3)</f>
        <v>1.056</v>
      </c>
    </row>
    <row r="35" spans="1:61" x14ac:dyDescent="0.3">
      <c r="B35" t="s">
        <v>2</v>
      </c>
      <c r="C35" t="s">
        <v>4</v>
      </c>
      <c r="AW35" s="1" t="s">
        <v>8</v>
      </c>
      <c r="AX35" s="1"/>
    </row>
    <row r="36" spans="1:61" x14ac:dyDescent="0.3">
      <c r="B36" t="s">
        <v>5</v>
      </c>
      <c r="C36" t="s">
        <v>6</v>
      </c>
      <c r="D36" t="s">
        <v>7</v>
      </c>
      <c r="H36" t="s">
        <v>5</v>
      </c>
      <c r="I36" t="s">
        <v>6</v>
      </c>
      <c r="J36" t="s">
        <v>7</v>
      </c>
      <c r="S36" t="s">
        <v>5</v>
      </c>
      <c r="T36" t="s">
        <v>6</v>
      </c>
      <c r="U36" t="s">
        <v>7</v>
      </c>
      <c r="Y36" t="s">
        <v>5</v>
      </c>
      <c r="Z36" t="s">
        <v>6</v>
      </c>
      <c r="AA36" t="s">
        <v>7</v>
      </c>
      <c r="AE36" t="s">
        <v>5</v>
      </c>
      <c r="AF36" t="s">
        <v>6</v>
      </c>
      <c r="AG36" t="s">
        <v>7</v>
      </c>
      <c r="AK36" t="s">
        <v>5</v>
      </c>
      <c r="AL36" t="s">
        <v>6</v>
      </c>
      <c r="AM36" t="s">
        <v>7</v>
      </c>
      <c r="AQ36" t="s">
        <v>5</v>
      </c>
      <c r="AR36" t="s">
        <v>6</v>
      </c>
      <c r="AS36" t="s">
        <v>7</v>
      </c>
      <c r="AW36" t="s">
        <v>5</v>
      </c>
      <c r="AX36" t="s">
        <v>6</v>
      </c>
      <c r="AY36" t="s">
        <v>7</v>
      </c>
    </row>
    <row r="37" spans="1:61" x14ac:dyDescent="0.3">
      <c r="B37">
        <v>0.14000000000000001</v>
      </c>
      <c r="C37">
        <v>0.2</v>
      </c>
      <c r="D37">
        <v>11</v>
      </c>
      <c r="H37">
        <v>0.31</v>
      </c>
      <c r="I37">
        <v>0.2</v>
      </c>
      <c r="J37">
        <v>24</v>
      </c>
      <c r="S37">
        <v>0.44</v>
      </c>
      <c r="T37">
        <v>0.2</v>
      </c>
      <c r="U37">
        <v>34</v>
      </c>
      <c r="Y37">
        <v>0.6</v>
      </c>
      <c r="Z37">
        <v>0.2</v>
      </c>
      <c r="AA37">
        <v>46</v>
      </c>
      <c r="AE37">
        <v>0.74</v>
      </c>
      <c r="AF37">
        <v>0.2</v>
      </c>
      <c r="AG37">
        <v>56</v>
      </c>
      <c r="AK37">
        <v>0.86</v>
      </c>
      <c r="AL37">
        <v>0.2</v>
      </c>
      <c r="AM37">
        <v>67</v>
      </c>
      <c r="AQ37">
        <v>1</v>
      </c>
      <c r="AR37">
        <v>0.2</v>
      </c>
      <c r="AS37">
        <v>77</v>
      </c>
      <c r="AW37">
        <v>1</v>
      </c>
      <c r="AX37">
        <v>0.2</v>
      </c>
      <c r="AY37">
        <v>0</v>
      </c>
    </row>
    <row r="38" spans="1:61" x14ac:dyDescent="0.3">
      <c r="B38" t="s">
        <v>3</v>
      </c>
      <c r="C38">
        <v>0.4</v>
      </c>
      <c r="D38">
        <v>16</v>
      </c>
      <c r="H38" t="s">
        <v>3</v>
      </c>
      <c r="I38">
        <v>0.4</v>
      </c>
      <c r="J38">
        <v>36</v>
      </c>
      <c r="S38" t="s">
        <v>3</v>
      </c>
      <c r="T38">
        <v>0.4</v>
      </c>
      <c r="U38">
        <v>49</v>
      </c>
      <c r="Y38" t="s">
        <v>3</v>
      </c>
      <c r="Z38">
        <v>0.4</v>
      </c>
      <c r="AA38">
        <v>68</v>
      </c>
      <c r="AE38" t="s">
        <v>3</v>
      </c>
      <c r="AF38">
        <v>0.4</v>
      </c>
      <c r="AG38">
        <v>84</v>
      </c>
      <c r="AK38" t="s">
        <v>3</v>
      </c>
      <c r="AL38">
        <v>0.4</v>
      </c>
      <c r="AM38">
        <v>98</v>
      </c>
      <c r="AQ38" t="s">
        <v>3</v>
      </c>
      <c r="AR38">
        <v>0.4</v>
      </c>
      <c r="AS38">
        <v>113</v>
      </c>
      <c r="AW38" t="s">
        <v>3</v>
      </c>
      <c r="AX38">
        <v>0.4</v>
      </c>
      <c r="AY38">
        <v>-37</v>
      </c>
    </row>
    <row r="39" spans="1:61" x14ac:dyDescent="0.3">
      <c r="B39">
        <v>7</v>
      </c>
      <c r="C39">
        <v>0.6</v>
      </c>
      <c r="D39">
        <v>22</v>
      </c>
      <c r="H39">
        <v>13</v>
      </c>
      <c r="I39">
        <v>0.6</v>
      </c>
      <c r="J39">
        <v>46</v>
      </c>
      <c r="S39">
        <v>19</v>
      </c>
      <c r="T39">
        <v>0.6</v>
      </c>
      <c r="U39">
        <v>67</v>
      </c>
      <c r="Y39">
        <v>25</v>
      </c>
      <c r="Z39">
        <v>0.6</v>
      </c>
      <c r="AA39">
        <v>91</v>
      </c>
      <c r="AE39">
        <v>32</v>
      </c>
      <c r="AF39">
        <v>0.6</v>
      </c>
      <c r="AG39">
        <v>111</v>
      </c>
      <c r="AK39">
        <v>37</v>
      </c>
      <c r="AL39">
        <v>0.6</v>
      </c>
      <c r="AM39">
        <v>128</v>
      </c>
      <c r="AQ39">
        <v>42</v>
      </c>
      <c r="AR39">
        <v>0.6</v>
      </c>
      <c r="AS39">
        <v>148</v>
      </c>
      <c r="AW39">
        <v>35</v>
      </c>
      <c r="AX39">
        <v>0.6</v>
      </c>
      <c r="AY39">
        <v>-71</v>
      </c>
    </row>
    <row r="40" spans="1:61" x14ac:dyDescent="0.3">
      <c r="C40">
        <v>0.8</v>
      </c>
      <c r="D40">
        <v>26</v>
      </c>
      <c r="I40">
        <v>0.8</v>
      </c>
      <c r="J40">
        <v>56</v>
      </c>
      <c r="T40">
        <v>0.8</v>
      </c>
      <c r="U40">
        <v>80</v>
      </c>
      <c r="Z40">
        <v>0.8</v>
      </c>
      <c r="AA40">
        <v>109</v>
      </c>
      <c r="AF40">
        <v>0.8</v>
      </c>
      <c r="AG40">
        <v>134</v>
      </c>
      <c r="AL40">
        <v>0.8</v>
      </c>
      <c r="AM40">
        <v>155</v>
      </c>
      <c r="AR40">
        <v>0.8</v>
      </c>
      <c r="AS40">
        <v>182</v>
      </c>
      <c r="AX40">
        <v>0.8</v>
      </c>
      <c r="AY40">
        <v>-104</v>
      </c>
    </row>
    <row r="41" spans="1:61" x14ac:dyDescent="0.3">
      <c r="C41">
        <v>1</v>
      </c>
      <c r="D41">
        <v>29</v>
      </c>
      <c r="I41">
        <v>1</v>
      </c>
      <c r="J41">
        <v>64</v>
      </c>
      <c r="T41">
        <v>1</v>
      </c>
      <c r="U41">
        <v>92</v>
      </c>
      <c r="Z41">
        <v>1</v>
      </c>
      <c r="AA41">
        <v>124</v>
      </c>
      <c r="AF41">
        <v>1</v>
      </c>
      <c r="AG41">
        <v>152</v>
      </c>
      <c r="AL41">
        <v>1</v>
      </c>
      <c r="AM41">
        <v>176</v>
      </c>
      <c r="AR41">
        <v>1</v>
      </c>
      <c r="AS41">
        <v>208</v>
      </c>
      <c r="AX41">
        <v>1</v>
      </c>
      <c r="AY41">
        <v>-129</v>
      </c>
    </row>
    <row r="42" spans="1:61" x14ac:dyDescent="0.3">
      <c r="C42">
        <v>1.2</v>
      </c>
      <c r="D42">
        <v>31</v>
      </c>
      <c r="I42">
        <v>1.2</v>
      </c>
      <c r="J42">
        <v>68</v>
      </c>
      <c r="T42">
        <v>1.2</v>
      </c>
      <c r="U42">
        <v>98</v>
      </c>
      <c r="Z42">
        <v>1.2</v>
      </c>
      <c r="AA42">
        <v>133</v>
      </c>
      <c r="AF42">
        <v>1.2</v>
      </c>
      <c r="AG42">
        <v>165</v>
      </c>
      <c r="AL42">
        <v>1.2</v>
      </c>
      <c r="AM42">
        <v>192</v>
      </c>
      <c r="AR42">
        <v>1.2</v>
      </c>
      <c r="AS42">
        <v>222</v>
      </c>
      <c r="AX42">
        <v>1.2</v>
      </c>
      <c r="AY42">
        <v>-146</v>
      </c>
    </row>
    <row r="43" spans="1:61" x14ac:dyDescent="0.3">
      <c r="C43">
        <v>1.4</v>
      </c>
      <c r="D43">
        <v>33</v>
      </c>
      <c r="I43">
        <v>1.4</v>
      </c>
      <c r="J43">
        <v>72</v>
      </c>
      <c r="T43">
        <v>1.4</v>
      </c>
      <c r="U43">
        <v>104</v>
      </c>
      <c r="Z43">
        <v>1.4</v>
      </c>
      <c r="AA43">
        <v>141</v>
      </c>
      <c r="AF43">
        <v>1.4</v>
      </c>
      <c r="AG43">
        <v>173</v>
      </c>
      <c r="AL43">
        <v>1.4</v>
      </c>
      <c r="AM43">
        <v>202</v>
      </c>
      <c r="AR43">
        <v>1.4</v>
      </c>
      <c r="AS43">
        <v>235</v>
      </c>
      <c r="AX43">
        <v>1.4</v>
      </c>
      <c r="AY43">
        <v>-160</v>
      </c>
    </row>
    <row r="44" spans="1:61" x14ac:dyDescent="0.3">
      <c r="C44">
        <v>1.6</v>
      </c>
      <c r="D44">
        <v>35</v>
      </c>
      <c r="I44">
        <v>1.57</v>
      </c>
      <c r="J44">
        <v>75</v>
      </c>
      <c r="T44">
        <v>1.57</v>
      </c>
      <c r="U44">
        <v>107</v>
      </c>
      <c r="Z44">
        <v>1.56</v>
      </c>
      <c r="AA44">
        <v>146</v>
      </c>
      <c r="AF44">
        <v>1.56</v>
      </c>
      <c r="AG44">
        <v>180</v>
      </c>
      <c r="AL44">
        <v>1.56</v>
      </c>
      <c r="AM44">
        <v>208</v>
      </c>
      <c r="AR44">
        <v>1.55</v>
      </c>
      <c r="AS44">
        <v>243</v>
      </c>
      <c r="AX44">
        <v>1.55</v>
      </c>
      <c r="AY44">
        <v>-167</v>
      </c>
    </row>
    <row r="48" spans="1:61" x14ac:dyDescent="0.3">
      <c r="A48" t="s">
        <v>5</v>
      </c>
      <c r="B48" t="s">
        <v>6</v>
      </c>
      <c r="C48" t="s">
        <v>7</v>
      </c>
      <c r="D48" t="s">
        <v>20</v>
      </c>
      <c r="E48" t="s">
        <v>18</v>
      </c>
      <c r="H48" t="s">
        <v>5</v>
      </c>
      <c r="I48" t="s">
        <v>6</v>
      </c>
      <c r="J48" t="s">
        <v>7</v>
      </c>
      <c r="K48" t="s">
        <v>20</v>
      </c>
      <c r="L48" t="s">
        <v>18</v>
      </c>
      <c r="R48" t="s">
        <v>5</v>
      </c>
      <c r="S48" t="s">
        <v>6</v>
      </c>
      <c r="T48" t="s">
        <v>7</v>
      </c>
      <c r="U48" t="s">
        <v>20</v>
      </c>
      <c r="V48" t="s">
        <v>18</v>
      </c>
      <c r="X48" t="s">
        <v>5</v>
      </c>
      <c r="Y48" t="s">
        <v>6</v>
      </c>
      <c r="Z48" t="s">
        <v>7</v>
      </c>
      <c r="AA48" t="s">
        <v>20</v>
      </c>
      <c r="AB48" t="s">
        <v>18</v>
      </c>
      <c r="AD48" t="s">
        <v>5</v>
      </c>
      <c r="AE48" t="s">
        <v>6</v>
      </c>
      <c r="AF48" t="s">
        <v>7</v>
      </c>
      <c r="AG48" t="s">
        <v>20</v>
      </c>
      <c r="AH48" t="s">
        <v>18</v>
      </c>
      <c r="AJ48" t="s">
        <v>5</v>
      </c>
      <c r="AK48" t="s">
        <v>6</v>
      </c>
      <c r="AL48" t="s">
        <v>7</v>
      </c>
      <c r="AM48" t="s">
        <v>20</v>
      </c>
      <c r="AN48" t="s">
        <v>18</v>
      </c>
      <c r="AP48" t="s">
        <v>5</v>
      </c>
      <c r="AQ48" t="s">
        <v>6</v>
      </c>
      <c r="AR48" t="s">
        <v>7</v>
      </c>
      <c r="AS48" t="s">
        <v>20</v>
      </c>
      <c r="AT48" t="s">
        <v>18</v>
      </c>
      <c r="AV48" t="s">
        <v>5</v>
      </c>
      <c r="AW48" t="s">
        <v>6</v>
      </c>
      <c r="AX48" t="s">
        <v>7</v>
      </c>
      <c r="AY48" t="s">
        <v>20</v>
      </c>
      <c r="AZ48" t="s">
        <v>18</v>
      </c>
      <c r="BH48" t="s">
        <v>9</v>
      </c>
      <c r="BI48" t="s">
        <v>10</v>
      </c>
    </row>
    <row r="49" spans="1:66" x14ac:dyDescent="0.3">
      <c r="A49">
        <v>0.14000000000000001</v>
      </c>
      <c r="B49">
        <v>0.2</v>
      </c>
      <c r="C49">
        <v>11</v>
      </c>
      <c r="D49">
        <f>B49*$P$10</f>
        <v>0.19561000000000001</v>
      </c>
      <c r="E49">
        <f>C49-$B$39</f>
        <v>4</v>
      </c>
      <c r="H49">
        <v>0.31</v>
      </c>
      <c r="I49">
        <v>0.2</v>
      </c>
      <c r="J49">
        <v>24</v>
      </c>
      <c r="K49">
        <f>I49*$P$10</f>
        <v>0.19561000000000001</v>
      </c>
      <c r="L49">
        <f>J49-$H$39</f>
        <v>11</v>
      </c>
      <c r="R49">
        <v>0.44</v>
      </c>
      <c r="S49">
        <v>0.2</v>
      </c>
      <c r="T49">
        <v>34</v>
      </c>
      <c r="U49">
        <f>S49*$P$10</f>
        <v>0.19561000000000001</v>
      </c>
      <c r="V49">
        <f>T49-$S$39</f>
        <v>15</v>
      </c>
      <c r="X49">
        <v>0.6</v>
      </c>
      <c r="Y49">
        <v>0.2</v>
      </c>
      <c r="Z49">
        <v>46</v>
      </c>
      <c r="AA49">
        <f>Y49*$P$10</f>
        <v>0.19561000000000001</v>
      </c>
      <c r="AB49">
        <f>Z49-$Y$39</f>
        <v>21</v>
      </c>
      <c r="AD49">
        <v>0.74</v>
      </c>
      <c r="AE49">
        <v>0.2</v>
      </c>
      <c r="AF49">
        <v>56</v>
      </c>
      <c r="AG49">
        <f>AE49*$P$10</f>
        <v>0.19561000000000001</v>
      </c>
      <c r="AH49">
        <f>AF49-$AE$39</f>
        <v>24</v>
      </c>
      <c r="AJ49">
        <v>0.86</v>
      </c>
      <c r="AK49">
        <v>0.2</v>
      </c>
      <c r="AL49">
        <v>67</v>
      </c>
      <c r="AM49">
        <f>AK49*$P$10</f>
        <v>0.19561000000000001</v>
      </c>
      <c r="AN49">
        <f>AL49-$AK$39</f>
        <v>30</v>
      </c>
      <c r="AP49">
        <v>1</v>
      </c>
      <c r="AQ49">
        <v>0.2</v>
      </c>
      <c r="AR49">
        <v>77</v>
      </c>
      <c r="AS49">
        <f>AQ49*$P$10</f>
        <v>0.19561000000000001</v>
      </c>
      <c r="AT49">
        <f>AR49-$AQ$39</f>
        <v>35</v>
      </c>
      <c r="AV49">
        <v>1</v>
      </c>
      <c r="AW49">
        <v>0.2</v>
      </c>
      <c r="AX49">
        <v>0</v>
      </c>
      <c r="AY49">
        <f>AW49*$P$10</f>
        <v>0.19561000000000001</v>
      </c>
      <c r="AZ49">
        <f>AX49+$AW$39</f>
        <v>35</v>
      </c>
    </row>
    <row r="50" spans="1:66" x14ac:dyDescent="0.3">
      <c r="B50">
        <v>0.4</v>
      </c>
      <c r="C50">
        <v>16</v>
      </c>
      <c r="D50">
        <f>B50*$P$10</f>
        <v>0.39122000000000001</v>
      </c>
      <c r="E50">
        <f>C50-$B$39</f>
        <v>9</v>
      </c>
      <c r="I50">
        <v>0.4</v>
      </c>
      <c r="J50">
        <v>36</v>
      </c>
      <c r="K50">
        <f t="shared" ref="K50:K56" si="0">I50*$P$10</f>
        <v>0.39122000000000001</v>
      </c>
      <c r="L50">
        <f t="shared" ref="L50:L56" si="1">J50-$H$39</f>
        <v>23</v>
      </c>
      <c r="S50">
        <v>0.4</v>
      </c>
      <c r="T50">
        <v>49</v>
      </c>
      <c r="U50">
        <f t="shared" ref="U50:U56" si="2">S50*$P$10</f>
        <v>0.39122000000000001</v>
      </c>
      <c r="V50">
        <f t="shared" ref="V50:V56" si="3">T50-$S$39</f>
        <v>30</v>
      </c>
      <c r="Y50">
        <v>0.4</v>
      </c>
      <c r="Z50">
        <v>68</v>
      </c>
      <c r="AA50">
        <f t="shared" ref="AA50:AA56" si="4">Y50*$P$10</f>
        <v>0.39122000000000001</v>
      </c>
      <c r="AB50">
        <f t="shared" ref="AB50:AB56" si="5">Z50-$Y$39</f>
        <v>43</v>
      </c>
      <c r="AE50">
        <v>0.4</v>
      </c>
      <c r="AF50">
        <v>84</v>
      </c>
      <c r="AG50">
        <f t="shared" ref="AG50:AG56" si="6">AE50*$P$10</f>
        <v>0.39122000000000001</v>
      </c>
      <c r="AH50">
        <f t="shared" ref="AH50:AH56" si="7">AF50-$AE$39</f>
        <v>52</v>
      </c>
      <c r="AK50">
        <v>0.4</v>
      </c>
      <c r="AL50">
        <v>98</v>
      </c>
      <c r="AM50">
        <f t="shared" ref="AM50:AM56" si="8">AK50*$P$10</f>
        <v>0.39122000000000001</v>
      </c>
      <c r="AN50">
        <f t="shared" ref="AN50:AN56" si="9">AL50-$AK$39</f>
        <v>61</v>
      </c>
      <c r="AQ50">
        <v>0.4</v>
      </c>
      <c r="AR50">
        <v>113</v>
      </c>
      <c r="AS50">
        <f t="shared" ref="AS50:AS56" si="10">AQ50*$P$10</f>
        <v>0.39122000000000001</v>
      </c>
      <c r="AT50">
        <f t="shared" ref="AT50:AT56" si="11">AR50-$AQ$39</f>
        <v>71</v>
      </c>
      <c r="AW50">
        <v>0.4</v>
      </c>
      <c r="AX50">
        <v>-37</v>
      </c>
      <c r="AY50">
        <f t="shared" ref="AY50:AY56" si="12">AW50*$P$10</f>
        <v>0.39122000000000001</v>
      </c>
      <c r="AZ50">
        <f t="shared" ref="AZ50:AZ56" si="13">AX50+$AW$39</f>
        <v>-2</v>
      </c>
      <c r="BI50" t="s">
        <v>11</v>
      </c>
      <c r="BN50" t="s">
        <v>13</v>
      </c>
    </row>
    <row r="51" spans="1:66" x14ac:dyDescent="0.3">
      <c r="B51">
        <v>0.6</v>
      </c>
      <c r="C51">
        <v>22</v>
      </c>
      <c r="D51">
        <f>B51*$P$10</f>
        <v>0.58682999999999996</v>
      </c>
      <c r="E51">
        <f>C51-$B$39</f>
        <v>15</v>
      </c>
      <c r="I51">
        <v>0.6</v>
      </c>
      <c r="J51">
        <v>46</v>
      </c>
      <c r="K51">
        <f t="shared" si="0"/>
        <v>0.58682999999999996</v>
      </c>
      <c r="L51">
        <f t="shared" si="1"/>
        <v>33</v>
      </c>
      <c r="S51">
        <v>0.6</v>
      </c>
      <c r="T51">
        <v>67</v>
      </c>
      <c r="U51">
        <f t="shared" si="2"/>
        <v>0.58682999999999996</v>
      </c>
      <c r="V51">
        <f t="shared" si="3"/>
        <v>48</v>
      </c>
      <c r="Y51">
        <v>0.6</v>
      </c>
      <c r="Z51">
        <v>91</v>
      </c>
      <c r="AA51">
        <f t="shared" si="4"/>
        <v>0.58682999999999996</v>
      </c>
      <c r="AB51">
        <f t="shared" si="5"/>
        <v>66</v>
      </c>
      <c r="AE51">
        <v>0.6</v>
      </c>
      <c r="AF51">
        <v>111</v>
      </c>
      <c r="AG51">
        <f t="shared" si="6"/>
        <v>0.58682999999999996</v>
      </c>
      <c r="AH51">
        <f t="shared" si="7"/>
        <v>79</v>
      </c>
      <c r="AK51">
        <v>0.6</v>
      </c>
      <c r="AL51">
        <v>128</v>
      </c>
      <c r="AM51">
        <f t="shared" si="8"/>
        <v>0.58682999999999996</v>
      </c>
      <c r="AN51">
        <f t="shared" si="9"/>
        <v>91</v>
      </c>
      <c r="AQ51">
        <v>0.6</v>
      </c>
      <c r="AR51">
        <v>148</v>
      </c>
      <c r="AS51">
        <f t="shared" si="10"/>
        <v>0.58682999999999996</v>
      </c>
      <c r="AT51">
        <f t="shared" si="11"/>
        <v>106</v>
      </c>
      <c r="AW51">
        <v>0.6</v>
      </c>
      <c r="AX51">
        <v>-71</v>
      </c>
      <c r="AY51">
        <f t="shared" si="12"/>
        <v>0.58682999999999996</v>
      </c>
      <c r="AZ51">
        <f t="shared" si="13"/>
        <v>-36</v>
      </c>
      <c r="BI51" t="s">
        <v>12</v>
      </c>
      <c r="BN51">
        <v>125</v>
      </c>
    </row>
    <row r="52" spans="1:66" x14ac:dyDescent="0.3">
      <c r="B52">
        <v>0.8</v>
      </c>
      <c r="C52">
        <v>26</v>
      </c>
      <c r="D52">
        <f>B52*$P$10</f>
        <v>0.78244000000000002</v>
      </c>
      <c r="E52">
        <f>C52-$B$39</f>
        <v>19</v>
      </c>
      <c r="I52">
        <v>0.8</v>
      </c>
      <c r="J52">
        <v>56</v>
      </c>
      <c r="K52">
        <f t="shared" si="0"/>
        <v>0.78244000000000002</v>
      </c>
      <c r="L52">
        <f t="shared" si="1"/>
        <v>43</v>
      </c>
      <c r="S52">
        <v>0.8</v>
      </c>
      <c r="T52">
        <v>80</v>
      </c>
      <c r="U52">
        <f t="shared" si="2"/>
        <v>0.78244000000000002</v>
      </c>
      <c r="V52">
        <f t="shared" si="3"/>
        <v>61</v>
      </c>
      <c r="Y52">
        <v>0.8</v>
      </c>
      <c r="Z52">
        <v>109</v>
      </c>
      <c r="AA52">
        <f t="shared" si="4"/>
        <v>0.78244000000000002</v>
      </c>
      <c r="AB52">
        <f t="shared" si="5"/>
        <v>84</v>
      </c>
      <c r="AE52">
        <v>0.8</v>
      </c>
      <c r="AF52">
        <v>134</v>
      </c>
      <c r="AG52">
        <f t="shared" si="6"/>
        <v>0.78244000000000002</v>
      </c>
      <c r="AH52">
        <f t="shared" si="7"/>
        <v>102</v>
      </c>
      <c r="AK52">
        <v>0.8</v>
      </c>
      <c r="AL52">
        <v>155</v>
      </c>
      <c r="AM52">
        <f t="shared" si="8"/>
        <v>0.78244000000000002</v>
      </c>
      <c r="AN52">
        <f t="shared" si="9"/>
        <v>118</v>
      </c>
      <c r="AQ52">
        <v>0.8</v>
      </c>
      <c r="AR52">
        <v>182</v>
      </c>
      <c r="AS52">
        <f t="shared" si="10"/>
        <v>0.78244000000000002</v>
      </c>
      <c r="AT52">
        <f t="shared" si="11"/>
        <v>140</v>
      </c>
      <c r="AW52">
        <v>0.8</v>
      </c>
      <c r="AX52">
        <v>-104</v>
      </c>
      <c r="AY52">
        <f t="shared" si="12"/>
        <v>0.78244000000000002</v>
      </c>
      <c r="AZ52">
        <f t="shared" si="13"/>
        <v>-69</v>
      </c>
    </row>
    <row r="53" spans="1:66" x14ac:dyDescent="0.3">
      <c r="B53">
        <v>1</v>
      </c>
      <c r="C53">
        <v>29</v>
      </c>
      <c r="D53">
        <f>B53*$P$10</f>
        <v>0.97804999999999997</v>
      </c>
      <c r="E53">
        <f>C53-$B$39</f>
        <v>22</v>
      </c>
      <c r="I53">
        <v>1</v>
      </c>
      <c r="J53">
        <v>64</v>
      </c>
      <c r="K53">
        <f t="shared" si="0"/>
        <v>0.97804999999999997</v>
      </c>
      <c r="L53">
        <f t="shared" si="1"/>
        <v>51</v>
      </c>
      <c r="S53">
        <v>1</v>
      </c>
      <c r="T53">
        <v>92</v>
      </c>
      <c r="U53">
        <f t="shared" si="2"/>
        <v>0.97804999999999997</v>
      </c>
      <c r="V53">
        <f t="shared" si="3"/>
        <v>73</v>
      </c>
      <c r="Y53">
        <v>1</v>
      </c>
      <c r="Z53">
        <v>124</v>
      </c>
      <c r="AA53">
        <f t="shared" si="4"/>
        <v>0.97804999999999997</v>
      </c>
      <c r="AB53">
        <f t="shared" si="5"/>
        <v>99</v>
      </c>
      <c r="AE53">
        <v>1</v>
      </c>
      <c r="AF53">
        <v>152</v>
      </c>
      <c r="AG53">
        <f t="shared" si="6"/>
        <v>0.97804999999999997</v>
      </c>
      <c r="AH53">
        <f t="shared" si="7"/>
        <v>120</v>
      </c>
      <c r="AK53">
        <v>1</v>
      </c>
      <c r="AL53">
        <v>176</v>
      </c>
      <c r="AM53">
        <f t="shared" si="8"/>
        <v>0.97804999999999997</v>
      </c>
      <c r="AN53">
        <f t="shared" si="9"/>
        <v>139</v>
      </c>
      <c r="AQ53">
        <v>1</v>
      </c>
      <c r="AR53">
        <v>208</v>
      </c>
      <c r="AS53">
        <f t="shared" si="10"/>
        <v>0.97804999999999997</v>
      </c>
      <c r="AT53">
        <f t="shared" si="11"/>
        <v>166</v>
      </c>
      <c r="AW53">
        <v>1</v>
      </c>
      <c r="AX53">
        <v>-129</v>
      </c>
      <c r="AY53">
        <f t="shared" si="12"/>
        <v>0.97804999999999997</v>
      </c>
      <c r="AZ53">
        <f t="shared" si="13"/>
        <v>-94</v>
      </c>
    </row>
    <row r="54" spans="1:66" x14ac:dyDescent="0.3">
      <c r="B54">
        <v>1.2</v>
      </c>
      <c r="C54">
        <v>31</v>
      </c>
      <c r="D54">
        <f>B54*$P$10</f>
        <v>1.1736599999999999</v>
      </c>
      <c r="E54">
        <f>C54-$B$39</f>
        <v>24</v>
      </c>
      <c r="I54">
        <v>1.2</v>
      </c>
      <c r="J54">
        <v>68</v>
      </c>
      <c r="K54">
        <f t="shared" si="0"/>
        <v>1.1736599999999999</v>
      </c>
      <c r="L54">
        <f t="shared" si="1"/>
        <v>55</v>
      </c>
      <c r="S54">
        <v>1.2</v>
      </c>
      <c r="T54">
        <v>98</v>
      </c>
      <c r="U54">
        <f t="shared" si="2"/>
        <v>1.1736599999999999</v>
      </c>
      <c r="V54">
        <f t="shared" si="3"/>
        <v>79</v>
      </c>
      <c r="Y54">
        <v>1.2</v>
      </c>
      <c r="Z54">
        <v>133</v>
      </c>
      <c r="AA54">
        <f t="shared" si="4"/>
        <v>1.1736599999999999</v>
      </c>
      <c r="AB54">
        <f t="shared" si="5"/>
        <v>108</v>
      </c>
      <c r="AE54">
        <v>1.2</v>
      </c>
      <c r="AF54">
        <v>165</v>
      </c>
      <c r="AG54">
        <f t="shared" si="6"/>
        <v>1.1736599999999999</v>
      </c>
      <c r="AH54">
        <f t="shared" si="7"/>
        <v>133</v>
      </c>
      <c r="AK54">
        <v>1.2</v>
      </c>
      <c r="AL54">
        <v>192</v>
      </c>
      <c r="AM54">
        <f t="shared" si="8"/>
        <v>1.1736599999999999</v>
      </c>
      <c r="AN54">
        <f t="shared" si="9"/>
        <v>155</v>
      </c>
      <c r="AQ54">
        <v>1.2</v>
      </c>
      <c r="AR54">
        <v>222</v>
      </c>
      <c r="AS54">
        <f t="shared" si="10"/>
        <v>1.1736599999999999</v>
      </c>
      <c r="AT54">
        <f t="shared" si="11"/>
        <v>180</v>
      </c>
      <c r="AW54">
        <v>1.2</v>
      </c>
      <c r="AX54">
        <v>-146</v>
      </c>
      <c r="AY54">
        <f t="shared" si="12"/>
        <v>1.1736599999999999</v>
      </c>
      <c r="AZ54">
        <f t="shared" si="13"/>
        <v>-111</v>
      </c>
    </row>
    <row r="55" spans="1:66" x14ac:dyDescent="0.3">
      <c r="B55">
        <v>1.4</v>
      </c>
      <c r="C55">
        <v>33</v>
      </c>
      <c r="D55">
        <f>B55*$P$10</f>
        <v>1.36927</v>
      </c>
      <c r="E55">
        <f>C55-$B$39</f>
        <v>26</v>
      </c>
      <c r="I55">
        <v>1.4</v>
      </c>
      <c r="J55">
        <v>72</v>
      </c>
      <c r="K55">
        <f t="shared" si="0"/>
        <v>1.36927</v>
      </c>
      <c r="L55">
        <f t="shared" si="1"/>
        <v>59</v>
      </c>
      <c r="S55">
        <v>1.4</v>
      </c>
      <c r="T55">
        <v>104</v>
      </c>
      <c r="U55">
        <f t="shared" si="2"/>
        <v>1.36927</v>
      </c>
      <c r="V55">
        <f t="shared" si="3"/>
        <v>85</v>
      </c>
      <c r="Y55">
        <v>1.4</v>
      </c>
      <c r="Z55">
        <v>141</v>
      </c>
      <c r="AA55">
        <f t="shared" si="4"/>
        <v>1.36927</v>
      </c>
      <c r="AB55">
        <f t="shared" si="5"/>
        <v>116</v>
      </c>
      <c r="AE55">
        <v>1.4</v>
      </c>
      <c r="AF55">
        <v>173</v>
      </c>
      <c r="AG55">
        <f t="shared" si="6"/>
        <v>1.36927</v>
      </c>
      <c r="AH55">
        <f t="shared" si="7"/>
        <v>141</v>
      </c>
      <c r="AK55">
        <v>1.4</v>
      </c>
      <c r="AL55">
        <v>202</v>
      </c>
      <c r="AM55">
        <f t="shared" si="8"/>
        <v>1.36927</v>
      </c>
      <c r="AN55">
        <f t="shared" si="9"/>
        <v>165</v>
      </c>
      <c r="AQ55">
        <v>1.4</v>
      </c>
      <c r="AR55">
        <v>235</v>
      </c>
      <c r="AS55">
        <f t="shared" si="10"/>
        <v>1.36927</v>
      </c>
      <c r="AT55">
        <f t="shared" si="11"/>
        <v>193</v>
      </c>
      <c r="AW55">
        <v>1.4</v>
      </c>
      <c r="AX55">
        <v>-160</v>
      </c>
      <c r="AY55">
        <f t="shared" si="12"/>
        <v>1.36927</v>
      </c>
      <c r="AZ55">
        <f t="shared" si="13"/>
        <v>-125</v>
      </c>
    </row>
    <row r="56" spans="1:66" x14ac:dyDescent="0.3">
      <c r="B56">
        <v>1.6</v>
      </c>
      <c r="C56">
        <v>35</v>
      </c>
      <c r="D56">
        <f>B56*$P$10</f>
        <v>1.56488</v>
      </c>
      <c r="E56">
        <f>C56-$B$39</f>
        <v>28</v>
      </c>
      <c r="G56" t="s">
        <v>33</v>
      </c>
      <c r="I56">
        <v>1.57</v>
      </c>
      <c r="J56">
        <v>75</v>
      </c>
      <c r="K56">
        <f t="shared" si="0"/>
        <v>1.5355384999999999</v>
      </c>
      <c r="L56">
        <f t="shared" si="1"/>
        <v>62</v>
      </c>
      <c r="S56">
        <v>1.57</v>
      </c>
      <c r="T56">
        <v>107</v>
      </c>
      <c r="U56">
        <f t="shared" si="2"/>
        <v>1.5355384999999999</v>
      </c>
      <c r="V56">
        <f t="shared" si="3"/>
        <v>88</v>
      </c>
      <c r="Y56">
        <v>1.56</v>
      </c>
      <c r="Z56">
        <v>146</v>
      </c>
      <c r="AA56">
        <f t="shared" si="4"/>
        <v>1.5257579999999999</v>
      </c>
      <c r="AB56">
        <f t="shared" si="5"/>
        <v>121</v>
      </c>
      <c r="AE56">
        <v>1.56</v>
      </c>
      <c r="AF56">
        <v>180</v>
      </c>
      <c r="AG56">
        <f t="shared" si="6"/>
        <v>1.5257579999999999</v>
      </c>
      <c r="AH56">
        <f t="shared" si="7"/>
        <v>148</v>
      </c>
      <c r="AK56">
        <v>1.56</v>
      </c>
      <c r="AL56">
        <v>208</v>
      </c>
      <c r="AM56">
        <f t="shared" si="8"/>
        <v>1.5257579999999999</v>
      </c>
      <c r="AN56">
        <f t="shared" si="9"/>
        <v>171</v>
      </c>
      <c r="AQ56">
        <v>1.55</v>
      </c>
      <c r="AR56">
        <v>243</v>
      </c>
      <c r="AS56">
        <f t="shared" si="10"/>
        <v>1.5159775</v>
      </c>
      <c r="AT56">
        <f t="shared" si="11"/>
        <v>201</v>
      </c>
      <c r="AW56">
        <v>1.55</v>
      </c>
      <c r="AX56">
        <v>-167</v>
      </c>
      <c r="AY56">
        <f t="shared" si="12"/>
        <v>1.5159775</v>
      </c>
      <c r="AZ56">
        <f t="shared" si="13"/>
        <v>-132</v>
      </c>
    </row>
    <row r="78" spans="2:24" x14ac:dyDescent="0.3">
      <c r="V78" t="s">
        <v>25</v>
      </c>
      <c r="W78" t="s">
        <v>26</v>
      </c>
      <c r="X78" t="s">
        <v>27</v>
      </c>
    </row>
    <row r="79" spans="2:24" x14ac:dyDescent="0.3">
      <c r="V79">
        <v>2.2000000000000002</v>
      </c>
      <c r="W79">
        <v>2.5</v>
      </c>
      <c r="X79">
        <v>3</v>
      </c>
    </row>
    <row r="80" spans="2:24" x14ac:dyDescent="0.3">
      <c r="B80" t="s">
        <v>15</v>
      </c>
      <c r="C80" t="s">
        <v>21</v>
      </c>
    </row>
    <row r="81" spans="2:24" x14ac:dyDescent="0.3">
      <c r="B81">
        <f>0.14</f>
        <v>0.14000000000000001</v>
      </c>
      <c r="C81">
        <f>17.223</f>
        <v>17.222999999999999</v>
      </c>
      <c r="Q81" t="s">
        <v>22</v>
      </c>
      <c r="R81">
        <v>126.19</v>
      </c>
      <c r="V81">
        <v>4</v>
      </c>
    </row>
    <row r="82" spans="2:24" x14ac:dyDescent="0.3">
      <c r="B82">
        <f>0.31</f>
        <v>0.31</v>
      </c>
      <c r="C82">
        <f>37.748</f>
        <v>37.747999999999998</v>
      </c>
      <c r="R82" t="s">
        <v>23</v>
      </c>
      <c r="T82" t="s">
        <v>30</v>
      </c>
      <c r="V82" t="s">
        <v>15</v>
      </c>
      <c r="X82" t="s">
        <v>28</v>
      </c>
    </row>
    <row r="83" spans="2:24" x14ac:dyDescent="0.3">
      <c r="B83">
        <f>0.44</f>
        <v>0.44</v>
      </c>
      <c r="C83">
        <f>55.063</f>
        <v>55.063000000000002</v>
      </c>
      <c r="R83">
        <f>R81*2.2</f>
        <v>277.61799999999999</v>
      </c>
      <c r="T83">
        <f>V83*X79/X83/V79/W79 * 10^3</f>
        <v>313.47962382445138</v>
      </c>
      <c r="V83">
        <v>1</v>
      </c>
      <c r="X83">
        <v>1.74</v>
      </c>
    </row>
    <row r="84" spans="2:24" x14ac:dyDescent="0.3">
      <c r="B84">
        <f>0.6</f>
        <v>0.6</v>
      </c>
      <c r="C84">
        <f>74.887</f>
        <v>74.887</v>
      </c>
    </row>
    <row r="85" spans="2:24" x14ac:dyDescent="0.3">
      <c r="B85">
        <f>0.74</f>
        <v>0.74</v>
      </c>
      <c r="C85">
        <f>92.705</f>
        <v>92.704999999999998</v>
      </c>
    </row>
    <row r="86" spans="2:24" x14ac:dyDescent="0.3">
      <c r="B86">
        <f>0.86</f>
        <v>0.86</v>
      </c>
      <c r="C86">
        <f>106.82</f>
        <v>106.82</v>
      </c>
      <c r="R86" t="s">
        <v>24</v>
      </c>
      <c r="T86" t="s">
        <v>29</v>
      </c>
    </row>
    <row r="87" spans="2:24" x14ac:dyDescent="0.3">
      <c r="B87">
        <f>1</f>
        <v>1</v>
      </c>
      <c r="C87">
        <f>126.06</f>
        <v>126.06</v>
      </c>
      <c r="R87">
        <f>R83*10^4</f>
        <v>2776180</v>
      </c>
      <c r="T87">
        <f>1/(R83*10^(-6)*1.6*10^(-19))/10^19</f>
        <v>2251.2949448522791</v>
      </c>
    </row>
    <row r="88" spans="2:24" x14ac:dyDescent="0.3">
      <c r="B88">
        <f>1</f>
        <v>1</v>
      </c>
      <c r="C88">
        <f>-126.93</f>
        <v>-126.93</v>
      </c>
    </row>
    <row r="89" spans="2:24" x14ac:dyDescent="0.3">
      <c r="R89" t="s">
        <v>31</v>
      </c>
    </row>
    <row r="90" spans="2:24" x14ac:dyDescent="0.3">
      <c r="R90">
        <f>T83/(1.6*T87)</f>
        <v>8.7027586206896532E-2</v>
      </c>
    </row>
    <row r="91" spans="2:24" x14ac:dyDescent="0.3">
      <c r="R91" t="s">
        <v>32</v>
      </c>
    </row>
    <row r="92" spans="2:24" x14ac:dyDescent="0.3">
      <c r="R92">
        <f>R90*10^4</f>
        <v>870.27586206896535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6914-88E0-4918-94A3-E6BEF1027338}">
  <dimension ref="A2:DL102"/>
  <sheetViews>
    <sheetView tabSelected="1" topLeftCell="DF92" zoomScale="140" zoomScaleNormal="100" workbookViewId="0">
      <selection activeCell="DJ106" sqref="DJ106"/>
    </sheetView>
  </sheetViews>
  <sheetFormatPr defaultRowHeight="14.4" x14ac:dyDescent="0.3"/>
  <cols>
    <col min="5" max="5" width="12" customWidth="1"/>
    <col min="10" max="10" width="16" customWidth="1"/>
    <col min="15" max="15" width="17.6640625" customWidth="1"/>
    <col min="20" max="20" width="12.44140625" bestFit="1" customWidth="1"/>
    <col min="91" max="91" width="16.77734375" customWidth="1"/>
    <col min="92" max="92" width="15.77734375" customWidth="1"/>
    <col min="98" max="98" width="14.109375" customWidth="1"/>
    <col min="104" max="104" width="14.77734375" customWidth="1"/>
    <col min="110" max="110" width="11" bestFit="1" customWidth="1"/>
    <col min="112" max="112" width="20.5546875" customWidth="1"/>
    <col min="113" max="113" width="14" customWidth="1"/>
    <col min="114" max="114" width="15.33203125" customWidth="1"/>
    <col min="115" max="115" width="18.77734375" customWidth="1"/>
    <col min="116" max="116" width="15" customWidth="1"/>
  </cols>
  <sheetData>
    <row r="2" spans="1:16" x14ac:dyDescent="0.3">
      <c r="B2" t="s">
        <v>15</v>
      </c>
      <c r="C2" t="s">
        <v>14</v>
      </c>
    </row>
    <row r="3" spans="1:16" x14ac:dyDescent="0.3">
      <c r="B3">
        <v>0</v>
      </c>
      <c r="C3">
        <v>20.5</v>
      </c>
      <c r="N3" t="s">
        <v>1</v>
      </c>
      <c r="O3" t="s">
        <v>0</v>
      </c>
    </row>
    <row r="4" spans="1:16" x14ac:dyDescent="0.3">
      <c r="B4">
        <v>20</v>
      </c>
      <c r="C4">
        <v>32.75</v>
      </c>
      <c r="N4">
        <v>1.61</v>
      </c>
      <c r="O4">
        <v>116.5</v>
      </c>
    </row>
    <row r="5" spans="1:16" x14ac:dyDescent="0.3">
      <c r="B5">
        <v>40</v>
      </c>
      <c r="C5">
        <v>52.1</v>
      </c>
    </row>
    <row r="6" spans="1:16" x14ac:dyDescent="0.3">
      <c r="B6">
        <v>60</v>
      </c>
      <c r="C6">
        <v>70.55</v>
      </c>
    </row>
    <row r="7" spans="1:16" x14ac:dyDescent="0.3">
      <c r="B7">
        <v>80</v>
      </c>
      <c r="C7">
        <v>91.05</v>
      </c>
    </row>
    <row r="8" spans="1:16" x14ac:dyDescent="0.3">
      <c r="B8">
        <v>100</v>
      </c>
      <c r="C8">
        <v>108.95</v>
      </c>
    </row>
    <row r="9" spans="1:16" x14ac:dyDescent="0.3">
      <c r="B9">
        <v>120</v>
      </c>
      <c r="C9">
        <v>125.05</v>
      </c>
      <c r="O9" t="s">
        <v>17</v>
      </c>
      <c r="P9">
        <f>0.93</f>
        <v>0.93</v>
      </c>
    </row>
    <row r="10" spans="1:16" x14ac:dyDescent="0.3">
      <c r="B10">
        <v>140</v>
      </c>
      <c r="C10">
        <v>148</v>
      </c>
      <c r="O10" t="s">
        <v>17</v>
      </c>
      <c r="P10">
        <f>0.97805</f>
        <v>0.97804999999999997</v>
      </c>
    </row>
    <row r="11" spans="1:16" x14ac:dyDescent="0.3">
      <c r="B11">
        <v>160</v>
      </c>
      <c r="C11">
        <v>167.45</v>
      </c>
    </row>
    <row r="12" spans="1:16" x14ac:dyDescent="0.3">
      <c r="B12" t="s">
        <v>16</v>
      </c>
      <c r="C12" t="s">
        <v>19</v>
      </c>
    </row>
    <row r="13" spans="1:16" x14ac:dyDescent="0.3">
      <c r="A13">
        <f>10^(-3)</f>
        <v>1E-3</v>
      </c>
      <c r="B13">
        <v>0</v>
      </c>
      <c r="C13">
        <f>20*$A$13</f>
        <v>0.02</v>
      </c>
    </row>
    <row r="14" spans="1:16" x14ac:dyDescent="0.3">
      <c r="B14">
        <v>0.2</v>
      </c>
      <c r="C14">
        <f>210.4*10^(-3)</f>
        <v>0.2104</v>
      </c>
    </row>
    <row r="15" spans="1:16" x14ac:dyDescent="0.3">
      <c r="B15">
        <v>0.4</v>
      </c>
      <c r="C15">
        <f>417.5*10^(-3)</f>
        <v>0.41749999999999998</v>
      </c>
    </row>
    <row r="16" spans="1:16" x14ac:dyDescent="0.3">
      <c r="B16">
        <v>0.6</v>
      </c>
      <c r="C16">
        <f>603*10^(-3)</f>
        <v>0.60299999999999998</v>
      </c>
    </row>
    <row r="17" spans="2:3" x14ac:dyDescent="0.3">
      <c r="B17">
        <v>0.8</v>
      </c>
      <c r="C17">
        <f>780.7*10^(-3)</f>
        <v>0.78070000000000006</v>
      </c>
    </row>
    <row r="18" spans="2:3" x14ac:dyDescent="0.3">
      <c r="B18">
        <v>1</v>
      </c>
      <c r="C18">
        <f>878.5*10^(-3)</f>
        <v>0.87850000000000006</v>
      </c>
    </row>
    <row r="19" spans="2:3" x14ac:dyDescent="0.3">
      <c r="B19">
        <v>1.2</v>
      </c>
      <c r="C19">
        <f>961.8*10^(-3)</f>
        <v>0.96179999999999999</v>
      </c>
    </row>
    <row r="20" spans="2:3" x14ac:dyDescent="0.3">
      <c r="B20">
        <v>1.4</v>
      </c>
      <c r="C20">
        <f>1015*10^(-3)</f>
        <v>1.0150000000000001</v>
      </c>
    </row>
    <row r="21" spans="2:3" x14ac:dyDescent="0.3">
      <c r="B21">
        <v>1.58</v>
      </c>
      <c r="C21">
        <f>1056*10^(-3)</f>
        <v>1.056</v>
      </c>
    </row>
    <row r="35" spans="1:104" x14ac:dyDescent="0.3">
      <c r="B35" t="s">
        <v>2</v>
      </c>
      <c r="C35" t="s">
        <v>4</v>
      </c>
      <c r="AW35" s="1" t="s">
        <v>8</v>
      </c>
      <c r="AX35" s="1"/>
    </row>
    <row r="36" spans="1:104" x14ac:dyDescent="0.3">
      <c r="B36" t="s">
        <v>5</v>
      </c>
      <c r="C36" t="s">
        <v>6</v>
      </c>
      <c r="D36" t="s">
        <v>7</v>
      </c>
      <c r="H36" t="s">
        <v>5</v>
      </c>
      <c r="I36" t="s">
        <v>6</v>
      </c>
      <c r="J36" t="s">
        <v>7</v>
      </c>
      <c r="S36" t="s">
        <v>5</v>
      </c>
      <c r="T36" t="s">
        <v>6</v>
      </c>
      <c r="U36" t="s">
        <v>7</v>
      </c>
      <c r="Y36" t="s">
        <v>5</v>
      </c>
      <c r="Z36" t="s">
        <v>6</v>
      </c>
      <c r="AA36" t="s">
        <v>7</v>
      </c>
      <c r="AE36" t="s">
        <v>5</v>
      </c>
      <c r="AF36" t="s">
        <v>6</v>
      </c>
      <c r="AG36" t="s">
        <v>7</v>
      </c>
      <c r="AK36" t="s">
        <v>5</v>
      </c>
      <c r="AL36" t="s">
        <v>6</v>
      </c>
      <c r="AM36" t="s">
        <v>7</v>
      </c>
      <c r="AQ36" t="s">
        <v>5</v>
      </c>
      <c r="AR36" t="s">
        <v>6</v>
      </c>
      <c r="AS36" t="s">
        <v>7</v>
      </c>
      <c r="AW36" t="s">
        <v>5</v>
      </c>
      <c r="AX36" t="s">
        <v>6</v>
      </c>
      <c r="AY36" t="s">
        <v>7</v>
      </c>
    </row>
    <row r="37" spans="1:104" x14ac:dyDescent="0.3">
      <c r="B37">
        <v>0.14000000000000001</v>
      </c>
      <c r="C37">
        <v>0.2</v>
      </c>
      <c r="D37">
        <v>11</v>
      </c>
      <c r="H37">
        <v>0.31</v>
      </c>
      <c r="I37">
        <v>0.2</v>
      </c>
      <c r="J37">
        <v>24</v>
      </c>
      <c r="S37">
        <v>0.44</v>
      </c>
      <c r="T37">
        <v>0.2</v>
      </c>
      <c r="U37">
        <v>34</v>
      </c>
      <c r="Y37">
        <v>0.6</v>
      </c>
      <c r="Z37">
        <v>0.2</v>
      </c>
      <c r="AA37">
        <v>46</v>
      </c>
      <c r="AE37">
        <v>0.74</v>
      </c>
      <c r="AF37">
        <v>0.2</v>
      </c>
      <c r="AG37">
        <v>56</v>
      </c>
      <c r="AK37">
        <v>0.86</v>
      </c>
      <c r="AL37">
        <v>0.2</v>
      </c>
      <c r="AM37">
        <v>67</v>
      </c>
      <c r="AQ37">
        <v>1</v>
      </c>
      <c r="AR37">
        <v>0.2</v>
      </c>
      <c r="AS37">
        <v>77</v>
      </c>
      <c r="AW37">
        <v>1</v>
      </c>
      <c r="AX37">
        <v>0.2</v>
      </c>
      <c r="AY37">
        <v>0</v>
      </c>
    </row>
    <row r="38" spans="1:104" x14ac:dyDescent="0.3">
      <c r="B38" t="s">
        <v>3</v>
      </c>
      <c r="C38">
        <v>0.4</v>
      </c>
      <c r="D38">
        <v>16</v>
      </c>
      <c r="H38" t="s">
        <v>3</v>
      </c>
      <c r="I38">
        <v>0.4</v>
      </c>
      <c r="J38">
        <v>36</v>
      </c>
      <c r="S38" t="s">
        <v>3</v>
      </c>
      <c r="T38">
        <v>0.4</v>
      </c>
      <c r="U38">
        <v>49</v>
      </c>
      <c r="Y38" t="s">
        <v>3</v>
      </c>
      <c r="Z38">
        <v>0.4</v>
      </c>
      <c r="AA38">
        <v>68</v>
      </c>
      <c r="AE38" t="s">
        <v>3</v>
      </c>
      <c r="AF38">
        <v>0.4</v>
      </c>
      <c r="AG38">
        <v>84</v>
      </c>
      <c r="AK38" t="s">
        <v>3</v>
      </c>
      <c r="AL38">
        <v>0.4</v>
      </c>
      <c r="AM38">
        <v>98</v>
      </c>
      <c r="AQ38" t="s">
        <v>3</v>
      </c>
      <c r="AR38">
        <v>0.4</v>
      </c>
      <c r="AS38">
        <v>113</v>
      </c>
      <c r="AW38" t="s">
        <v>3</v>
      </c>
      <c r="AX38">
        <v>0.4</v>
      </c>
      <c r="AY38">
        <v>-37</v>
      </c>
    </row>
    <row r="39" spans="1:104" x14ac:dyDescent="0.3">
      <c r="B39">
        <v>7</v>
      </c>
      <c r="C39">
        <v>0.6</v>
      </c>
      <c r="D39">
        <v>22</v>
      </c>
      <c r="H39">
        <v>13</v>
      </c>
      <c r="I39">
        <v>0.6</v>
      </c>
      <c r="J39">
        <v>46</v>
      </c>
      <c r="S39">
        <v>19</v>
      </c>
      <c r="T39">
        <v>0.6</v>
      </c>
      <c r="U39">
        <v>67</v>
      </c>
      <c r="Y39">
        <v>25</v>
      </c>
      <c r="Z39">
        <v>0.6</v>
      </c>
      <c r="AA39">
        <v>91</v>
      </c>
      <c r="AE39">
        <v>32</v>
      </c>
      <c r="AF39">
        <v>0.6</v>
      </c>
      <c r="AG39">
        <v>111</v>
      </c>
      <c r="AK39">
        <v>37</v>
      </c>
      <c r="AL39">
        <v>0.6</v>
      </c>
      <c r="AM39">
        <v>128</v>
      </c>
      <c r="AQ39">
        <v>42</v>
      </c>
      <c r="AR39">
        <v>0.6</v>
      </c>
      <c r="AS39">
        <v>148</v>
      </c>
      <c r="AW39">
        <v>35</v>
      </c>
      <c r="AX39">
        <v>0.6</v>
      </c>
      <c r="AY39">
        <v>-71</v>
      </c>
    </row>
    <row r="40" spans="1:104" x14ac:dyDescent="0.3">
      <c r="C40">
        <v>0.8</v>
      </c>
      <c r="D40">
        <v>26</v>
      </c>
      <c r="I40">
        <v>0.8</v>
      </c>
      <c r="J40">
        <v>56</v>
      </c>
      <c r="T40">
        <v>0.8</v>
      </c>
      <c r="U40">
        <v>80</v>
      </c>
      <c r="Z40">
        <v>0.8</v>
      </c>
      <c r="AA40">
        <v>109</v>
      </c>
      <c r="AF40">
        <v>0.8</v>
      </c>
      <c r="AG40">
        <v>134</v>
      </c>
      <c r="AL40">
        <v>0.8</v>
      </c>
      <c r="AM40">
        <v>155</v>
      </c>
      <c r="AR40">
        <v>0.8</v>
      </c>
      <c r="AS40">
        <v>182</v>
      </c>
      <c r="AX40">
        <v>0.8</v>
      </c>
      <c r="AY40">
        <v>-104</v>
      </c>
    </row>
    <row r="41" spans="1:104" x14ac:dyDescent="0.3">
      <c r="C41">
        <v>1</v>
      </c>
      <c r="D41">
        <v>29</v>
      </c>
      <c r="I41">
        <v>1</v>
      </c>
      <c r="J41">
        <v>64</v>
      </c>
      <c r="T41">
        <v>1</v>
      </c>
      <c r="U41">
        <v>92</v>
      </c>
      <c r="Z41">
        <v>1</v>
      </c>
      <c r="AA41">
        <v>124</v>
      </c>
      <c r="AF41">
        <v>1</v>
      </c>
      <c r="AG41">
        <v>152</v>
      </c>
      <c r="AL41">
        <v>1</v>
      </c>
      <c r="AM41">
        <v>176</v>
      </c>
      <c r="AR41">
        <v>1</v>
      </c>
      <c r="AS41">
        <v>208</v>
      </c>
      <c r="AX41">
        <v>1</v>
      </c>
      <c r="AY41">
        <v>-129</v>
      </c>
    </row>
    <row r="42" spans="1:104" ht="15" thickBot="1" x14ac:dyDescent="0.35">
      <c r="C42">
        <v>1.2</v>
      </c>
      <c r="D42">
        <v>31</v>
      </c>
      <c r="I42">
        <v>1.2</v>
      </c>
      <c r="J42">
        <v>68</v>
      </c>
      <c r="T42">
        <v>1.2</v>
      </c>
      <c r="U42">
        <v>98</v>
      </c>
      <c r="Z42">
        <v>1.2</v>
      </c>
      <c r="AA42">
        <v>133</v>
      </c>
      <c r="AF42">
        <v>1.2</v>
      </c>
      <c r="AG42">
        <v>165</v>
      </c>
      <c r="AL42">
        <v>1.2</v>
      </c>
      <c r="AM42">
        <v>192</v>
      </c>
      <c r="AR42">
        <v>1.2</v>
      </c>
      <c r="AS42">
        <v>222</v>
      </c>
      <c r="AX42">
        <v>1.2</v>
      </c>
      <c r="AY42">
        <v>-146</v>
      </c>
    </row>
    <row r="43" spans="1:104" ht="21" x14ac:dyDescent="0.4">
      <c r="C43">
        <v>1.4</v>
      </c>
      <c r="D43">
        <v>33</v>
      </c>
      <c r="I43">
        <v>1.4</v>
      </c>
      <c r="J43">
        <v>72</v>
      </c>
      <c r="T43">
        <v>1.4</v>
      </c>
      <c r="U43">
        <v>104</v>
      </c>
      <c r="Z43">
        <v>1.4</v>
      </c>
      <c r="AA43">
        <v>141</v>
      </c>
      <c r="AF43">
        <v>1.4</v>
      </c>
      <c r="AG43">
        <v>173</v>
      </c>
      <c r="AL43">
        <v>1.4</v>
      </c>
      <c r="AM43">
        <v>202</v>
      </c>
      <c r="AR43">
        <v>1.4</v>
      </c>
      <c r="AS43">
        <v>235</v>
      </c>
      <c r="AX43">
        <v>1.4</v>
      </c>
      <c r="AY43">
        <v>-160</v>
      </c>
      <c r="CJ43" s="3" t="s">
        <v>5</v>
      </c>
      <c r="CK43" s="4" t="s">
        <v>6</v>
      </c>
      <c r="CL43" s="4" t="s">
        <v>7</v>
      </c>
      <c r="CM43" s="4" t="s">
        <v>20</v>
      </c>
      <c r="CN43" s="5" t="s">
        <v>34</v>
      </c>
      <c r="CP43" s="3" t="s">
        <v>5</v>
      </c>
      <c r="CQ43" s="4" t="s">
        <v>6</v>
      </c>
      <c r="CR43" s="4" t="s">
        <v>7</v>
      </c>
      <c r="CS43" s="4" t="s">
        <v>20</v>
      </c>
      <c r="CT43" s="5" t="s">
        <v>34</v>
      </c>
      <c r="CV43" s="3" t="s">
        <v>5</v>
      </c>
      <c r="CW43" s="4" t="s">
        <v>6</v>
      </c>
      <c r="CX43" s="4" t="s">
        <v>7</v>
      </c>
      <c r="CY43" s="4" t="s">
        <v>20</v>
      </c>
      <c r="CZ43" s="5" t="s">
        <v>34</v>
      </c>
    </row>
    <row r="44" spans="1:104" x14ac:dyDescent="0.3">
      <c r="C44">
        <v>1.6</v>
      </c>
      <c r="D44">
        <v>35</v>
      </c>
      <c r="I44">
        <v>1.57</v>
      </c>
      <c r="J44">
        <v>75</v>
      </c>
      <c r="T44">
        <v>1.57</v>
      </c>
      <c r="U44">
        <v>107</v>
      </c>
      <c r="Z44">
        <v>1.56</v>
      </c>
      <c r="AA44">
        <v>146</v>
      </c>
      <c r="AF44">
        <v>1.56</v>
      </c>
      <c r="AG44">
        <v>180</v>
      </c>
      <c r="AL44">
        <v>1.56</v>
      </c>
      <c r="AM44">
        <v>208</v>
      </c>
      <c r="AR44">
        <v>1.55</v>
      </c>
      <c r="AS44">
        <v>243</v>
      </c>
      <c r="AX44">
        <v>1.55</v>
      </c>
      <c r="AY44">
        <v>-167</v>
      </c>
      <c r="CJ44" s="6">
        <v>0.14000000000000001</v>
      </c>
      <c r="CK44" s="13">
        <v>0.2</v>
      </c>
      <c r="CL44" s="7">
        <v>11</v>
      </c>
      <c r="CM44" s="13">
        <f>210.4*10^(-3)</f>
        <v>0.2104</v>
      </c>
      <c r="CN44" s="8">
        <f>CL44-$B$39</f>
        <v>4</v>
      </c>
      <c r="CP44" s="6">
        <v>0.6</v>
      </c>
      <c r="CQ44" s="13">
        <v>0.2</v>
      </c>
      <c r="CR44" s="7">
        <v>46</v>
      </c>
      <c r="CS44" s="13">
        <f>210.4*10^(-3)</f>
        <v>0.2104</v>
      </c>
      <c r="CT44" s="8">
        <f>CR44-$Y$39</f>
        <v>21</v>
      </c>
      <c r="CV44" s="6">
        <v>1</v>
      </c>
      <c r="CW44" s="13">
        <v>0.2</v>
      </c>
      <c r="CX44" s="7">
        <v>77</v>
      </c>
      <c r="CY44" s="13">
        <f>210.4*10^(-3)</f>
        <v>0.2104</v>
      </c>
      <c r="CZ44" s="8">
        <f>CX44-$AQ$39</f>
        <v>35</v>
      </c>
    </row>
    <row r="45" spans="1:104" x14ac:dyDescent="0.3">
      <c r="CJ45" s="6"/>
      <c r="CK45" s="13">
        <v>0.4</v>
      </c>
      <c r="CL45" s="7">
        <v>16</v>
      </c>
      <c r="CM45" s="13">
        <f>417.5*10^(-3)</f>
        <v>0.41749999999999998</v>
      </c>
      <c r="CN45" s="8">
        <f>CL45-$B$39</f>
        <v>9</v>
      </c>
      <c r="CP45" s="6"/>
      <c r="CQ45" s="13">
        <v>0.4</v>
      </c>
      <c r="CR45" s="7">
        <v>68</v>
      </c>
      <c r="CS45" s="13">
        <f>417.5*10^(-3)</f>
        <v>0.41749999999999998</v>
      </c>
      <c r="CT45" s="8">
        <f t="shared" ref="CT45:CT51" si="0">CR45-$Y$39</f>
        <v>43</v>
      </c>
      <c r="CV45" s="6"/>
      <c r="CW45" s="13">
        <v>0.4</v>
      </c>
      <c r="CX45" s="7">
        <v>113</v>
      </c>
      <c r="CY45" s="13">
        <f>417.5*10^(-3)</f>
        <v>0.41749999999999998</v>
      </c>
      <c r="CZ45" s="8">
        <f t="shared" ref="CZ45:CZ51" si="1">CX45-$AQ$39</f>
        <v>71</v>
      </c>
    </row>
    <row r="46" spans="1:104" x14ac:dyDescent="0.3">
      <c r="CJ46" s="6"/>
      <c r="CK46" s="13">
        <v>0.6</v>
      </c>
      <c r="CL46" s="7">
        <v>22</v>
      </c>
      <c r="CM46" s="13">
        <f>603*10^(-3)</f>
        <v>0.60299999999999998</v>
      </c>
      <c r="CN46" s="8">
        <f>CL46-$B$39</f>
        <v>15</v>
      </c>
      <c r="CP46" s="6"/>
      <c r="CQ46" s="13">
        <v>0.6</v>
      </c>
      <c r="CR46" s="7">
        <v>91</v>
      </c>
      <c r="CS46" s="13">
        <f>603*10^(-3)</f>
        <v>0.60299999999999998</v>
      </c>
      <c r="CT46" s="8">
        <f t="shared" si="0"/>
        <v>66</v>
      </c>
      <c r="CV46" s="6"/>
      <c r="CW46" s="13">
        <v>0.6</v>
      </c>
      <c r="CX46" s="7">
        <v>148</v>
      </c>
      <c r="CY46" s="13">
        <f>603*10^(-3)</f>
        <v>0.60299999999999998</v>
      </c>
      <c r="CZ46" s="8">
        <f t="shared" si="1"/>
        <v>106</v>
      </c>
    </row>
    <row r="47" spans="1:104" x14ac:dyDescent="0.3">
      <c r="CJ47" s="6"/>
      <c r="CK47" s="13">
        <v>0.8</v>
      </c>
      <c r="CL47" s="7">
        <v>26</v>
      </c>
      <c r="CM47" s="13">
        <f>780.7*10^(-3)</f>
        <v>0.78070000000000006</v>
      </c>
      <c r="CN47" s="8">
        <f>CL47-$B$39</f>
        <v>19</v>
      </c>
      <c r="CP47" s="6"/>
      <c r="CQ47" s="13">
        <v>0.8</v>
      </c>
      <c r="CR47" s="7">
        <v>109</v>
      </c>
      <c r="CS47" s="13">
        <f>780.7*10^(-3)</f>
        <v>0.78070000000000006</v>
      </c>
      <c r="CT47" s="8">
        <f t="shared" si="0"/>
        <v>84</v>
      </c>
      <c r="CV47" s="6"/>
      <c r="CW47" s="13">
        <v>0.8</v>
      </c>
      <c r="CX47" s="7">
        <v>182</v>
      </c>
      <c r="CY47" s="13">
        <f>780.7*10^(-3)</f>
        <v>0.78070000000000006</v>
      </c>
      <c r="CZ47" s="8">
        <f t="shared" si="1"/>
        <v>140</v>
      </c>
    </row>
    <row r="48" spans="1:104" x14ac:dyDescent="0.3">
      <c r="A48" t="s">
        <v>5</v>
      </c>
      <c r="B48" t="s">
        <v>6</v>
      </c>
      <c r="C48" t="s">
        <v>7</v>
      </c>
      <c r="D48" t="s">
        <v>20</v>
      </c>
      <c r="E48" t="s">
        <v>18</v>
      </c>
      <c r="F48" t="s">
        <v>5</v>
      </c>
      <c r="G48" t="s">
        <v>6</v>
      </c>
      <c r="H48" t="s">
        <v>7</v>
      </c>
      <c r="I48" t="s">
        <v>20</v>
      </c>
      <c r="J48" t="s">
        <v>18</v>
      </c>
      <c r="K48" t="s">
        <v>5</v>
      </c>
      <c r="L48" t="s">
        <v>6</v>
      </c>
      <c r="M48" t="s">
        <v>7</v>
      </c>
      <c r="N48" t="s">
        <v>20</v>
      </c>
      <c r="O48" t="s">
        <v>18</v>
      </c>
      <c r="P48" t="s">
        <v>5</v>
      </c>
      <c r="Q48" t="s">
        <v>6</v>
      </c>
      <c r="R48" t="s">
        <v>7</v>
      </c>
      <c r="S48" t="s">
        <v>20</v>
      </c>
      <c r="T48" t="s">
        <v>18</v>
      </c>
      <c r="AV48" t="s">
        <v>5</v>
      </c>
      <c r="AW48" t="s">
        <v>6</v>
      </c>
      <c r="AX48" t="s">
        <v>7</v>
      </c>
      <c r="AY48" t="s">
        <v>20</v>
      </c>
      <c r="AZ48" t="s">
        <v>18</v>
      </c>
      <c r="BH48" t="s">
        <v>9</v>
      </c>
      <c r="BI48" t="s">
        <v>10</v>
      </c>
      <c r="CJ48" s="6"/>
      <c r="CK48" s="13">
        <v>1</v>
      </c>
      <c r="CL48" s="7">
        <v>29</v>
      </c>
      <c r="CM48" s="13">
        <f>878.5*10^(-3)</f>
        <v>0.87850000000000006</v>
      </c>
      <c r="CN48" s="8">
        <f>CL48-$B$39</f>
        <v>22</v>
      </c>
      <c r="CP48" s="6"/>
      <c r="CQ48" s="13">
        <v>1</v>
      </c>
      <c r="CR48" s="7">
        <v>124</v>
      </c>
      <c r="CS48" s="13">
        <f>878.5*10^(-3)</f>
        <v>0.87850000000000006</v>
      </c>
      <c r="CT48" s="8">
        <f t="shared" si="0"/>
        <v>99</v>
      </c>
      <c r="CV48" s="6"/>
      <c r="CW48" s="13">
        <v>1</v>
      </c>
      <c r="CX48" s="7">
        <v>208</v>
      </c>
      <c r="CY48" s="13">
        <f>878.5*10^(-3)</f>
        <v>0.87850000000000006</v>
      </c>
      <c r="CZ48" s="8">
        <f t="shared" si="1"/>
        <v>166</v>
      </c>
    </row>
    <row r="49" spans="1:104" x14ac:dyDescent="0.3">
      <c r="A49">
        <v>0.14000000000000001</v>
      </c>
      <c r="B49">
        <v>0.2</v>
      </c>
      <c r="C49">
        <v>11</v>
      </c>
      <c r="D49">
        <f>210.4*10^(-3)</f>
        <v>0.2104</v>
      </c>
      <c r="E49">
        <f>C49-$B$39</f>
        <v>4</v>
      </c>
      <c r="F49">
        <v>0.31</v>
      </c>
      <c r="G49">
        <v>0.2</v>
      </c>
      <c r="H49">
        <v>24</v>
      </c>
      <c r="I49">
        <f>210.4*10^(-3)</f>
        <v>0.2104</v>
      </c>
      <c r="J49">
        <f>H49-$H$39</f>
        <v>11</v>
      </c>
      <c r="K49">
        <v>0.44</v>
      </c>
      <c r="L49">
        <v>0.2</v>
      </c>
      <c r="M49">
        <v>34</v>
      </c>
      <c r="N49">
        <f>210.4*10^(-3)</f>
        <v>0.2104</v>
      </c>
      <c r="O49">
        <f>M49-$S$39</f>
        <v>15</v>
      </c>
      <c r="P49">
        <v>0.6</v>
      </c>
      <c r="Q49">
        <v>0.2</v>
      </c>
      <c r="R49">
        <v>46</v>
      </c>
      <c r="S49">
        <f>210.4*10^(-3)</f>
        <v>0.2104</v>
      </c>
      <c r="T49">
        <f>R49-$Y$39</f>
        <v>21</v>
      </c>
      <c r="AV49">
        <v>1</v>
      </c>
      <c r="AW49">
        <v>0.2</v>
      </c>
      <c r="AX49">
        <v>0</v>
      </c>
      <c r="AY49">
        <f>210.4*10^(-3)</f>
        <v>0.2104</v>
      </c>
      <c r="AZ49">
        <f>AX49+$AW$39</f>
        <v>35</v>
      </c>
      <c r="CJ49" s="6"/>
      <c r="CK49" s="13">
        <v>1.2</v>
      </c>
      <c r="CL49" s="7">
        <v>31</v>
      </c>
      <c r="CM49" s="13">
        <f>961.8*10^(-3)</f>
        <v>0.96179999999999999</v>
      </c>
      <c r="CN49" s="8">
        <f>CL49-$B$39</f>
        <v>24</v>
      </c>
      <c r="CP49" s="6"/>
      <c r="CQ49" s="13">
        <v>1.2</v>
      </c>
      <c r="CR49" s="7">
        <v>133</v>
      </c>
      <c r="CS49" s="13">
        <f>961.8*10^(-3)</f>
        <v>0.96179999999999999</v>
      </c>
      <c r="CT49" s="8">
        <f t="shared" si="0"/>
        <v>108</v>
      </c>
      <c r="CV49" s="6"/>
      <c r="CW49" s="13">
        <v>1.2</v>
      </c>
      <c r="CX49" s="7">
        <v>222</v>
      </c>
      <c r="CY49" s="13">
        <f>961.8*10^(-3)</f>
        <v>0.96179999999999999</v>
      </c>
      <c r="CZ49" s="8">
        <f t="shared" si="1"/>
        <v>180</v>
      </c>
    </row>
    <row r="50" spans="1:104" x14ac:dyDescent="0.3">
      <c r="B50">
        <v>0.4</v>
      </c>
      <c r="C50">
        <v>16</v>
      </c>
      <c r="D50">
        <f>417.5*10^(-3)</f>
        <v>0.41749999999999998</v>
      </c>
      <c r="E50">
        <f>C50-$B$39</f>
        <v>9</v>
      </c>
      <c r="G50">
        <v>0.4</v>
      </c>
      <c r="H50">
        <v>36</v>
      </c>
      <c r="I50">
        <f>417.5*10^(-3)</f>
        <v>0.41749999999999998</v>
      </c>
      <c r="J50">
        <f t="shared" ref="J50:J56" si="2">H50-$H$39</f>
        <v>23</v>
      </c>
      <c r="L50">
        <v>0.4</v>
      </c>
      <c r="M50">
        <v>49</v>
      </c>
      <c r="N50">
        <f>417.5*10^(-3)</f>
        <v>0.41749999999999998</v>
      </c>
      <c r="O50">
        <f t="shared" ref="O50:O56" si="3">M50-$S$39</f>
        <v>30</v>
      </c>
      <c r="Q50">
        <v>0.4</v>
      </c>
      <c r="R50">
        <v>68</v>
      </c>
      <c r="S50">
        <f>417.5*10^(-3)</f>
        <v>0.41749999999999998</v>
      </c>
      <c r="T50">
        <f t="shared" ref="T50:T56" si="4">R50-$Y$39</f>
        <v>43</v>
      </c>
      <c r="AW50">
        <v>0.4</v>
      </c>
      <c r="AX50">
        <v>-37</v>
      </c>
      <c r="AY50">
        <f>417.5*10^(-3)</f>
        <v>0.41749999999999998</v>
      </c>
      <c r="AZ50">
        <f t="shared" ref="AZ50:AZ56" si="5">AX50+$AW$39</f>
        <v>-2</v>
      </c>
      <c r="BI50" t="s">
        <v>11</v>
      </c>
      <c r="BN50" t="s">
        <v>13</v>
      </c>
      <c r="CJ50" s="6"/>
      <c r="CK50" s="13">
        <v>1.4</v>
      </c>
      <c r="CL50" s="7">
        <v>33</v>
      </c>
      <c r="CM50" s="13">
        <f>1015*10^(-3)</f>
        <v>1.0150000000000001</v>
      </c>
      <c r="CN50" s="8">
        <f>CL50-$B$39</f>
        <v>26</v>
      </c>
      <c r="CP50" s="6"/>
      <c r="CQ50" s="13">
        <v>1.4</v>
      </c>
      <c r="CR50" s="7">
        <v>141</v>
      </c>
      <c r="CS50" s="13">
        <f>1015*10^(-3)</f>
        <v>1.0150000000000001</v>
      </c>
      <c r="CT50" s="8">
        <f t="shared" si="0"/>
        <v>116</v>
      </c>
      <c r="CV50" s="6"/>
      <c r="CW50" s="13">
        <v>1.4</v>
      </c>
      <c r="CX50" s="7">
        <v>235</v>
      </c>
      <c r="CY50" s="13">
        <f>1015*10^(-3)</f>
        <v>1.0150000000000001</v>
      </c>
      <c r="CZ50" s="8">
        <f t="shared" si="1"/>
        <v>193</v>
      </c>
    </row>
    <row r="51" spans="1:104" ht="15" thickBot="1" x14ac:dyDescent="0.35">
      <c r="B51">
        <v>0.6</v>
      </c>
      <c r="C51">
        <v>22</v>
      </c>
      <c r="D51">
        <f>603*10^(-3)</f>
        <v>0.60299999999999998</v>
      </c>
      <c r="E51">
        <f>C51-$B$39</f>
        <v>15</v>
      </c>
      <c r="G51">
        <v>0.6</v>
      </c>
      <c r="H51">
        <v>46</v>
      </c>
      <c r="I51">
        <f>603*10^(-3)</f>
        <v>0.60299999999999998</v>
      </c>
      <c r="J51">
        <f t="shared" si="2"/>
        <v>33</v>
      </c>
      <c r="L51">
        <v>0.6</v>
      </c>
      <c r="M51">
        <v>67</v>
      </c>
      <c r="N51">
        <f>603*10^(-3)</f>
        <v>0.60299999999999998</v>
      </c>
      <c r="O51">
        <f t="shared" si="3"/>
        <v>48</v>
      </c>
      <c r="Q51">
        <v>0.6</v>
      </c>
      <c r="R51">
        <v>91</v>
      </c>
      <c r="S51">
        <f>603*10^(-3)</f>
        <v>0.60299999999999998</v>
      </c>
      <c r="T51">
        <f t="shared" si="4"/>
        <v>66</v>
      </c>
      <c r="AW51">
        <v>0.6</v>
      </c>
      <c r="AX51">
        <v>-71</v>
      </c>
      <c r="AY51">
        <f>603*10^(-3)</f>
        <v>0.60299999999999998</v>
      </c>
      <c r="AZ51">
        <f t="shared" si="5"/>
        <v>-36</v>
      </c>
      <c r="BI51" t="s">
        <v>12</v>
      </c>
      <c r="BN51">
        <v>125</v>
      </c>
      <c r="CJ51" s="9"/>
      <c r="CK51" s="14">
        <v>1.6</v>
      </c>
      <c r="CL51" s="10">
        <v>35</v>
      </c>
      <c r="CM51" s="14">
        <v>1.0576700000000001</v>
      </c>
      <c r="CN51" s="11">
        <f>CL51-$B$39</f>
        <v>28</v>
      </c>
      <c r="CP51" s="9"/>
      <c r="CQ51" s="14">
        <v>1.56</v>
      </c>
      <c r="CR51" s="10">
        <v>146</v>
      </c>
      <c r="CS51" s="14">
        <v>1.0509999999999999</v>
      </c>
      <c r="CT51" s="11">
        <f t="shared" si="0"/>
        <v>121</v>
      </c>
      <c r="CV51" s="9"/>
      <c r="CW51" s="14">
        <v>1.55</v>
      </c>
      <c r="CX51" s="10">
        <v>243</v>
      </c>
      <c r="CY51" s="14">
        <v>1.0509999999999999</v>
      </c>
      <c r="CZ51" s="11">
        <f t="shared" si="1"/>
        <v>201</v>
      </c>
    </row>
    <row r="52" spans="1:104" ht="15" thickBot="1" x14ac:dyDescent="0.35">
      <c r="B52">
        <v>0.8</v>
      </c>
      <c r="C52">
        <v>26</v>
      </c>
      <c r="D52">
        <f>780.7*10^(-3)</f>
        <v>0.78070000000000006</v>
      </c>
      <c r="E52">
        <f>C52-$B$39</f>
        <v>19</v>
      </c>
      <c r="G52">
        <v>0.8</v>
      </c>
      <c r="H52">
        <v>56</v>
      </c>
      <c r="I52">
        <f>780.7*10^(-3)</f>
        <v>0.78070000000000006</v>
      </c>
      <c r="J52">
        <f t="shared" si="2"/>
        <v>43</v>
      </c>
      <c r="L52">
        <v>0.8</v>
      </c>
      <c r="M52">
        <v>80</v>
      </c>
      <c r="N52">
        <f>780.7*10^(-3)</f>
        <v>0.78070000000000006</v>
      </c>
      <c r="O52">
        <f t="shared" si="3"/>
        <v>61</v>
      </c>
      <c r="Q52">
        <v>0.8</v>
      </c>
      <c r="R52">
        <v>109</v>
      </c>
      <c r="S52">
        <f>780.7*10^(-3)</f>
        <v>0.78070000000000006</v>
      </c>
      <c r="T52">
        <f t="shared" si="4"/>
        <v>84</v>
      </c>
      <c r="AW52">
        <v>0.8</v>
      </c>
      <c r="AX52">
        <v>-104</v>
      </c>
      <c r="AY52">
        <f>780.7*10^(-3)</f>
        <v>0.78070000000000006</v>
      </c>
      <c r="AZ52">
        <f t="shared" si="5"/>
        <v>-69</v>
      </c>
      <c r="CK52" s="15"/>
      <c r="CM52" s="15"/>
      <c r="CS52" s="15"/>
    </row>
    <row r="53" spans="1:104" ht="21" x14ac:dyDescent="0.4">
      <c r="B53">
        <v>1</v>
      </c>
      <c r="C53">
        <v>29</v>
      </c>
      <c r="D53">
        <f>878.5*10^(-3)</f>
        <v>0.87850000000000006</v>
      </c>
      <c r="E53">
        <f>C53-$B$39</f>
        <v>22</v>
      </c>
      <c r="G53">
        <v>1</v>
      </c>
      <c r="H53">
        <v>64</v>
      </c>
      <c r="I53">
        <f>878.5*10^(-3)</f>
        <v>0.87850000000000006</v>
      </c>
      <c r="J53">
        <f t="shared" si="2"/>
        <v>51</v>
      </c>
      <c r="L53">
        <v>1</v>
      </c>
      <c r="M53">
        <v>92</v>
      </c>
      <c r="N53">
        <f>878.5*10^(-3)</f>
        <v>0.87850000000000006</v>
      </c>
      <c r="O53">
        <f t="shared" si="3"/>
        <v>73</v>
      </c>
      <c r="Q53">
        <v>1</v>
      </c>
      <c r="R53">
        <v>124</v>
      </c>
      <c r="S53">
        <f>878.5*10^(-3)</f>
        <v>0.87850000000000006</v>
      </c>
      <c r="T53">
        <f t="shared" si="4"/>
        <v>99</v>
      </c>
      <c r="AW53">
        <v>1</v>
      </c>
      <c r="AX53">
        <v>-129</v>
      </c>
      <c r="AY53">
        <f>878.5*10^(-3)</f>
        <v>0.87850000000000006</v>
      </c>
      <c r="AZ53">
        <f t="shared" si="5"/>
        <v>-94</v>
      </c>
      <c r="CJ53" s="3" t="s">
        <v>5</v>
      </c>
      <c r="CK53" s="16" t="s">
        <v>6</v>
      </c>
      <c r="CL53" s="4" t="s">
        <v>7</v>
      </c>
      <c r="CM53" s="16" t="s">
        <v>20</v>
      </c>
      <c r="CN53" s="5" t="s">
        <v>34</v>
      </c>
      <c r="CP53" s="3" t="s">
        <v>5</v>
      </c>
      <c r="CQ53" s="16" t="s">
        <v>6</v>
      </c>
      <c r="CR53" s="4" t="s">
        <v>7</v>
      </c>
      <c r="CS53" s="16" t="s">
        <v>20</v>
      </c>
      <c r="CT53" s="5" t="s">
        <v>34</v>
      </c>
    </row>
    <row r="54" spans="1:104" x14ac:dyDescent="0.3">
      <c r="B54">
        <v>1.2</v>
      </c>
      <c r="C54">
        <v>31</v>
      </c>
      <c r="D54">
        <f>961.8*10^(-3)</f>
        <v>0.96179999999999999</v>
      </c>
      <c r="E54">
        <f>C54-$B$39</f>
        <v>24</v>
      </c>
      <c r="G54">
        <v>1.2</v>
      </c>
      <c r="H54">
        <v>68</v>
      </c>
      <c r="I54">
        <f>961.8*10^(-3)</f>
        <v>0.96179999999999999</v>
      </c>
      <c r="J54">
        <f t="shared" si="2"/>
        <v>55</v>
      </c>
      <c r="L54">
        <v>1.2</v>
      </c>
      <c r="M54">
        <v>98</v>
      </c>
      <c r="N54">
        <f>961.8*10^(-3)</f>
        <v>0.96179999999999999</v>
      </c>
      <c r="O54">
        <f t="shared" si="3"/>
        <v>79</v>
      </c>
      <c r="Q54">
        <v>1.2</v>
      </c>
      <c r="R54">
        <v>133</v>
      </c>
      <c r="S54">
        <f>961.8*10^(-3)</f>
        <v>0.96179999999999999</v>
      </c>
      <c r="T54">
        <f t="shared" si="4"/>
        <v>108</v>
      </c>
      <c r="AW54">
        <v>1.2</v>
      </c>
      <c r="AX54">
        <v>-146</v>
      </c>
      <c r="AY54">
        <f>961.8*10^(-3)</f>
        <v>0.96179999999999999</v>
      </c>
      <c r="AZ54">
        <f t="shared" si="5"/>
        <v>-111</v>
      </c>
      <c r="CJ54" s="6">
        <v>0.31</v>
      </c>
      <c r="CK54" s="13">
        <v>0.2</v>
      </c>
      <c r="CL54" s="7">
        <v>24</v>
      </c>
      <c r="CM54" s="13">
        <f>210.4*10^(-3)</f>
        <v>0.2104</v>
      </c>
      <c r="CN54" s="8">
        <f>CL54-$H$39</f>
        <v>11</v>
      </c>
      <c r="CP54" s="6">
        <v>0.74</v>
      </c>
      <c r="CQ54" s="13">
        <v>0.2</v>
      </c>
      <c r="CR54" s="7">
        <v>56</v>
      </c>
      <c r="CS54" s="13">
        <f>210.4*10^(-3)</f>
        <v>0.2104</v>
      </c>
      <c r="CT54" s="8">
        <f>CR54-$AE$39</f>
        <v>24</v>
      </c>
    </row>
    <row r="55" spans="1:104" x14ac:dyDescent="0.3">
      <c r="B55">
        <v>1.4</v>
      </c>
      <c r="C55">
        <v>33</v>
      </c>
      <c r="D55">
        <f>1015*10^(-3)</f>
        <v>1.0150000000000001</v>
      </c>
      <c r="E55">
        <f>C55-$B$39</f>
        <v>26</v>
      </c>
      <c r="G55">
        <v>1.4</v>
      </c>
      <c r="H55">
        <v>72</v>
      </c>
      <c r="I55">
        <f>1015*10^(-3)</f>
        <v>1.0150000000000001</v>
      </c>
      <c r="J55">
        <f t="shared" si="2"/>
        <v>59</v>
      </c>
      <c r="L55">
        <v>1.4</v>
      </c>
      <c r="M55">
        <v>104</v>
      </c>
      <c r="N55">
        <f>1015*10^(-3)</f>
        <v>1.0150000000000001</v>
      </c>
      <c r="O55">
        <f t="shared" si="3"/>
        <v>85</v>
      </c>
      <c r="Q55">
        <v>1.4</v>
      </c>
      <c r="R55">
        <v>141</v>
      </c>
      <c r="S55">
        <f>1015*10^(-3)</f>
        <v>1.0150000000000001</v>
      </c>
      <c r="T55">
        <f t="shared" si="4"/>
        <v>116</v>
      </c>
      <c r="AW55">
        <v>1.4</v>
      </c>
      <c r="AX55">
        <v>-160</v>
      </c>
      <c r="AY55">
        <f>1015*10^(-3)</f>
        <v>1.0150000000000001</v>
      </c>
      <c r="AZ55">
        <f t="shared" si="5"/>
        <v>-125</v>
      </c>
      <c r="CJ55" s="6"/>
      <c r="CK55" s="13">
        <v>0.4</v>
      </c>
      <c r="CL55" s="7">
        <v>36</v>
      </c>
      <c r="CM55" s="13">
        <f>417.5*10^(-3)</f>
        <v>0.41749999999999998</v>
      </c>
      <c r="CN55" s="8">
        <f t="shared" ref="CN55:CN61" si="6">CL55-$H$39</f>
        <v>23</v>
      </c>
      <c r="CP55" s="6"/>
      <c r="CQ55" s="13">
        <v>0.4</v>
      </c>
      <c r="CR55" s="7">
        <v>84</v>
      </c>
      <c r="CS55" s="13">
        <f>417.5*10^(-3)</f>
        <v>0.41749999999999998</v>
      </c>
      <c r="CT55" s="8">
        <f t="shared" ref="CT55:CT61" si="7">CR55-$AE$39</f>
        <v>52</v>
      </c>
    </row>
    <row r="56" spans="1:104" x14ac:dyDescent="0.3">
      <c r="B56">
        <v>1.6</v>
      </c>
      <c r="C56">
        <v>35</v>
      </c>
      <c r="D56">
        <v>1.0576700000000001</v>
      </c>
      <c r="E56">
        <f>C56-$B$39</f>
        <v>28</v>
      </c>
      <c r="G56">
        <v>1.57</v>
      </c>
      <c r="H56">
        <v>75</v>
      </c>
      <c r="I56">
        <v>1.0549999999999999</v>
      </c>
      <c r="J56">
        <f t="shared" si="2"/>
        <v>62</v>
      </c>
      <c r="L56">
        <v>1.57</v>
      </c>
      <c r="M56">
        <v>107</v>
      </c>
      <c r="N56">
        <v>1.0549999999999999</v>
      </c>
      <c r="O56">
        <f t="shared" si="3"/>
        <v>88</v>
      </c>
      <c r="Q56">
        <v>1.56</v>
      </c>
      <c r="R56">
        <v>146</v>
      </c>
      <c r="S56">
        <v>1.0509999999999999</v>
      </c>
      <c r="T56">
        <f t="shared" si="4"/>
        <v>121</v>
      </c>
      <c r="AW56">
        <v>1.55</v>
      </c>
      <c r="AX56">
        <v>-167</v>
      </c>
      <c r="AY56">
        <v>1.0509999999999999</v>
      </c>
      <c r="AZ56">
        <f t="shared" si="5"/>
        <v>-132</v>
      </c>
      <c r="CJ56" s="6"/>
      <c r="CK56" s="13">
        <v>0.6</v>
      </c>
      <c r="CL56" s="7">
        <v>46</v>
      </c>
      <c r="CM56" s="13">
        <f>603*10^(-3)</f>
        <v>0.60299999999999998</v>
      </c>
      <c r="CN56" s="8">
        <f t="shared" si="6"/>
        <v>33</v>
      </c>
      <c r="CP56" s="6"/>
      <c r="CQ56" s="13">
        <v>0.6</v>
      </c>
      <c r="CR56" s="7">
        <v>111</v>
      </c>
      <c r="CS56" s="13">
        <f>603*10^(-3)</f>
        <v>0.60299999999999998</v>
      </c>
      <c r="CT56" s="8">
        <f t="shared" si="7"/>
        <v>79</v>
      </c>
      <c r="CV56" s="7"/>
      <c r="CW56" s="7"/>
      <c r="CX56" s="7"/>
      <c r="CY56" s="7"/>
      <c r="CZ56" s="7"/>
    </row>
    <row r="57" spans="1:104" x14ac:dyDescent="0.3">
      <c r="CJ57" s="6"/>
      <c r="CK57" s="13">
        <v>0.8</v>
      </c>
      <c r="CL57" s="7">
        <v>56</v>
      </c>
      <c r="CM57" s="13">
        <f>780.7*10^(-3)</f>
        <v>0.78070000000000006</v>
      </c>
      <c r="CN57" s="8">
        <f t="shared" si="6"/>
        <v>43</v>
      </c>
      <c r="CP57" s="6"/>
      <c r="CQ57" s="13">
        <v>0.8</v>
      </c>
      <c r="CR57" s="7">
        <v>134</v>
      </c>
      <c r="CS57" s="13">
        <f>780.7*10^(-3)</f>
        <v>0.78070000000000006</v>
      </c>
      <c r="CT57" s="8">
        <f t="shared" si="7"/>
        <v>102</v>
      </c>
      <c r="CV57" s="7"/>
      <c r="CW57" s="7"/>
      <c r="CX57" s="7"/>
      <c r="CY57" s="7"/>
      <c r="CZ57" s="7"/>
    </row>
    <row r="58" spans="1:104" x14ac:dyDescent="0.3">
      <c r="A58" t="s">
        <v>5</v>
      </c>
      <c r="B58" t="s">
        <v>6</v>
      </c>
      <c r="C58" t="s">
        <v>7</v>
      </c>
      <c r="D58" t="s">
        <v>20</v>
      </c>
      <c r="E58" t="s">
        <v>18</v>
      </c>
      <c r="F58" t="s">
        <v>5</v>
      </c>
      <c r="G58" t="s">
        <v>6</v>
      </c>
      <c r="H58" t="s">
        <v>7</v>
      </c>
      <c r="I58" t="s">
        <v>20</v>
      </c>
      <c r="J58" t="s">
        <v>18</v>
      </c>
      <c r="K58" t="s">
        <v>5</v>
      </c>
      <c r="L58" t="s">
        <v>6</v>
      </c>
      <c r="M58" t="s">
        <v>7</v>
      </c>
      <c r="N58" t="s">
        <v>20</v>
      </c>
      <c r="O58" t="s">
        <v>18</v>
      </c>
      <c r="CJ58" s="6"/>
      <c r="CK58" s="13">
        <v>1</v>
      </c>
      <c r="CL58" s="7">
        <v>64</v>
      </c>
      <c r="CM58" s="13">
        <f>878.5*10^(-3)</f>
        <v>0.87850000000000006</v>
      </c>
      <c r="CN58" s="8">
        <f t="shared" si="6"/>
        <v>51</v>
      </c>
      <c r="CP58" s="6"/>
      <c r="CQ58" s="13">
        <v>1</v>
      </c>
      <c r="CR58" s="7">
        <v>152</v>
      </c>
      <c r="CS58" s="13">
        <f>878.5*10^(-3)</f>
        <v>0.87850000000000006</v>
      </c>
      <c r="CT58" s="8">
        <f t="shared" si="7"/>
        <v>120</v>
      </c>
      <c r="CV58" s="7"/>
      <c r="CW58" s="7"/>
      <c r="CX58" s="7"/>
      <c r="CY58" s="7"/>
      <c r="CZ58" s="7"/>
    </row>
    <row r="59" spans="1:104" x14ac:dyDescent="0.3">
      <c r="A59">
        <v>0.74</v>
      </c>
      <c r="B59">
        <v>0.2</v>
      </c>
      <c r="C59">
        <v>56</v>
      </c>
      <c r="D59">
        <f>210.4*10^(-3)</f>
        <v>0.2104</v>
      </c>
      <c r="E59">
        <f>C59-$AE$39</f>
        <v>24</v>
      </c>
      <c r="F59">
        <v>0.86</v>
      </c>
      <c r="G59">
        <v>0.2</v>
      </c>
      <c r="H59">
        <v>67</v>
      </c>
      <c r="I59">
        <f>210.4*10^(-3)</f>
        <v>0.2104</v>
      </c>
      <c r="J59">
        <f>H59-$AK$39</f>
        <v>30</v>
      </c>
      <c r="K59">
        <v>1</v>
      </c>
      <c r="L59">
        <v>0.2</v>
      </c>
      <c r="M59">
        <v>77</v>
      </c>
      <c r="N59">
        <f>210.4*10^(-3)</f>
        <v>0.2104</v>
      </c>
      <c r="O59">
        <f>M59-$AQ$39</f>
        <v>35</v>
      </c>
      <c r="CJ59" s="6"/>
      <c r="CK59" s="13">
        <v>1.2</v>
      </c>
      <c r="CL59" s="7">
        <v>68</v>
      </c>
      <c r="CM59" s="13">
        <f>961.8*10^(-3)</f>
        <v>0.96179999999999999</v>
      </c>
      <c r="CN59" s="8">
        <f t="shared" si="6"/>
        <v>55</v>
      </c>
      <c r="CP59" s="6"/>
      <c r="CQ59" s="13">
        <v>1.2</v>
      </c>
      <c r="CR59" s="7">
        <v>165</v>
      </c>
      <c r="CS59" s="13">
        <f>961.8*10^(-3)</f>
        <v>0.96179999999999999</v>
      </c>
      <c r="CT59" s="8">
        <f t="shared" si="7"/>
        <v>133</v>
      </c>
      <c r="CV59" s="7"/>
      <c r="CW59" s="7"/>
      <c r="CX59" s="7"/>
      <c r="CY59" s="7"/>
      <c r="CZ59" s="7"/>
    </row>
    <row r="60" spans="1:104" x14ac:dyDescent="0.3">
      <c r="B60">
        <v>0.4</v>
      </c>
      <c r="C60">
        <v>84</v>
      </c>
      <c r="D60">
        <f>417.5*10^(-3)</f>
        <v>0.41749999999999998</v>
      </c>
      <c r="E60">
        <f t="shared" ref="E60:E66" si="8">C60-$AE$39</f>
        <v>52</v>
      </c>
      <c r="G60">
        <v>0.4</v>
      </c>
      <c r="H60">
        <v>98</v>
      </c>
      <c r="I60">
        <f>417.5*10^(-3)</f>
        <v>0.41749999999999998</v>
      </c>
      <c r="J60">
        <f t="shared" ref="J60:J66" si="9">H60-$AK$39</f>
        <v>61</v>
      </c>
      <c r="L60">
        <v>0.4</v>
      </c>
      <c r="M60">
        <v>113</v>
      </c>
      <c r="N60">
        <f>417.5*10^(-3)</f>
        <v>0.41749999999999998</v>
      </c>
      <c r="O60">
        <f t="shared" ref="O60:O66" si="10">M60-$AQ$39</f>
        <v>71</v>
      </c>
      <c r="CJ60" s="6"/>
      <c r="CK60" s="13">
        <v>1.4</v>
      </c>
      <c r="CL60" s="7">
        <v>72</v>
      </c>
      <c r="CM60" s="13">
        <f>1015*10^(-3)</f>
        <v>1.0150000000000001</v>
      </c>
      <c r="CN60" s="8">
        <f t="shared" si="6"/>
        <v>59</v>
      </c>
      <c r="CP60" s="6"/>
      <c r="CQ60" s="13">
        <v>1.4</v>
      </c>
      <c r="CR60" s="7">
        <v>173</v>
      </c>
      <c r="CS60" s="13">
        <f>1015*10^(-3)</f>
        <v>1.0150000000000001</v>
      </c>
      <c r="CT60" s="8">
        <f t="shared" si="7"/>
        <v>141</v>
      </c>
      <c r="CV60" s="7"/>
      <c r="CW60" s="7"/>
      <c r="CX60" s="7"/>
      <c r="CY60" s="7"/>
      <c r="CZ60" s="7"/>
    </row>
    <row r="61" spans="1:104" ht="15" thickBot="1" x14ac:dyDescent="0.35">
      <c r="B61">
        <v>0.6</v>
      </c>
      <c r="C61">
        <v>111</v>
      </c>
      <c r="D61">
        <f>603*10^(-3)</f>
        <v>0.60299999999999998</v>
      </c>
      <c r="E61">
        <f t="shared" si="8"/>
        <v>79</v>
      </c>
      <c r="G61">
        <v>0.6</v>
      </c>
      <c r="H61">
        <v>128</v>
      </c>
      <c r="I61">
        <f>603*10^(-3)</f>
        <v>0.60299999999999998</v>
      </c>
      <c r="J61">
        <f t="shared" si="9"/>
        <v>91</v>
      </c>
      <c r="L61">
        <v>0.6</v>
      </c>
      <c r="M61">
        <v>148</v>
      </c>
      <c r="N61">
        <f>603*10^(-3)</f>
        <v>0.60299999999999998</v>
      </c>
      <c r="O61">
        <f t="shared" si="10"/>
        <v>106</v>
      </c>
      <c r="CJ61" s="9"/>
      <c r="CK61" s="14">
        <v>1.57</v>
      </c>
      <c r="CL61" s="10">
        <v>75</v>
      </c>
      <c r="CM61" s="14">
        <v>1.0549999999999999</v>
      </c>
      <c r="CN61" s="11">
        <f t="shared" si="6"/>
        <v>62</v>
      </c>
      <c r="CP61" s="9"/>
      <c r="CQ61" s="14">
        <v>1.56</v>
      </c>
      <c r="CR61" s="10">
        <v>180</v>
      </c>
      <c r="CS61" s="14">
        <v>1.0509999999999999</v>
      </c>
      <c r="CT61" s="11">
        <f t="shared" si="7"/>
        <v>148</v>
      </c>
      <c r="CV61" s="7"/>
      <c r="CW61" s="7"/>
      <c r="CX61" s="7"/>
      <c r="CY61" s="7"/>
      <c r="CZ61" s="7"/>
    </row>
    <row r="62" spans="1:104" ht="15" thickBot="1" x14ac:dyDescent="0.35">
      <c r="B62">
        <v>0.8</v>
      </c>
      <c r="C62">
        <v>134</v>
      </c>
      <c r="D62">
        <f>780.7*10^(-3)</f>
        <v>0.78070000000000006</v>
      </c>
      <c r="E62">
        <f t="shared" si="8"/>
        <v>102</v>
      </c>
      <c r="G62">
        <v>0.8</v>
      </c>
      <c r="H62">
        <v>155</v>
      </c>
      <c r="I62">
        <f>780.7*10^(-3)</f>
        <v>0.78070000000000006</v>
      </c>
      <c r="J62">
        <f t="shared" si="9"/>
        <v>118</v>
      </c>
      <c r="L62">
        <v>0.8</v>
      </c>
      <c r="M62">
        <v>182</v>
      </c>
      <c r="N62">
        <f>780.7*10^(-3)</f>
        <v>0.78070000000000006</v>
      </c>
      <c r="O62">
        <f t="shared" si="10"/>
        <v>140</v>
      </c>
      <c r="CK62" s="15"/>
      <c r="CM62" s="15"/>
      <c r="CO62" s="7"/>
      <c r="CP62" s="7"/>
      <c r="CQ62" s="13"/>
      <c r="CR62" s="7"/>
      <c r="CS62" s="13"/>
      <c r="CT62" s="7"/>
      <c r="CU62" s="7"/>
      <c r="CV62" s="7"/>
      <c r="CW62" s="7"/>
      <c r="CX62" s="7"/>
      <c r="CY62" s="7"/>
      <c r="CZ62" s="7"/>
    </row>
    <row r="63" spans="1:104" ht="21" x14ac:dyDescent="0.4">
      <c r="B63">
        <v>1</v>
      </c>
      <c r="C63">
        <v>152</v>
      </c>
      <c r="D63">
        <f>878.5*10^(-3)</f>
        <v>0.87850000000000006</v>
      </c>
      <c r="E63">
        <f t="shared" si="8"/>
        <v>120</v>
      </c>
      <c r="G63">
        <v>1</v>
      </c>
      <c r="H63">
        <v>176</v>
      </c>
      <c r="I63">
        <f>878.5*10^(-3)</f>
        <v>0.87850000000000006</v>
      </c>
      <c r="J63">
        <f t="shared" si="9"/>
        <v>139</v>
      </c>
      <c r="L63">
        <v>1</v>
      </c>
      <c r="M63">
        <v>208</v>
      </c>
      <c r="N63">
        <f>878.5*10^(-3)</f>
        <v>0.87850000000000006</v>
      </c>
      <c r="O63">
        <f t="shared" si="10"/>
        <v>166</v>
      </c>
      <c r="CJ63" s="3" t="s">
        <v>5</v>
      </c>
      <c r="CK63" s="16" t="s">
        <v>6</v>
      </c>
      <c r="CL63" s="4" t="s">
        <v>7</v>
      </c>
      <c r="CM63" s="16" t="s">
        <v>20</v>
      </c>
      <c r="CN63" s="5" t="s">
        <v>34</v>
      </c>
      <c r="CO63" s="7"/>
      <c r="CP63" s="3" t="s">
        <v>5</v>
      </c>
      <c r="CQ63" s="16" t="s">
        <v>6</v>
      </c>
      <c r="CR63" s="4" t="s">
        <v>7</v>
      </c>
      <c r="CS63" s="16" t="s">
        <v>20</v>
      </c>
      <c r="CT63" s="5" t="s">
        <v>34</v>
      </c>
      <c r="CU63" s="7"/>
      <c r="CV63" s="7"/>
      <c r="CW63" s="7"/>
      <c r="CX63" s="7"/>
      <c r="CY63" s="7"/>
      <c r="CZ63" s="7"/>
    </row>
    <row r="64" spans="1:104" x14ac:dyDescent="0.3">
      <c r="B64">
        <v>1.2</v>
      </c>
      <c r="C64">
        <v>165</v>
      </c>
      <c r="D64">
        <f>961.8*10^(-3)</f>
        <v>0.96179999999999999</v>
      </c>
      <c r="E64">
        <f t="shared" si="8"/>
        <v>133</v>
      </c>
      <c r="G64">
        <v>1.2</v>
      </c>
      <c r="H64">
        <v>192</v>
      </c>
      <c r="I64">
        <f>961.8*10^(-3)</f>
        <v>0.96179999999999999</v>
      </c>
      <c r="J64">
        <f t="shared" si="9"/>
        <v>155</v>
      </c>
      <c r="L64">
        <v>1.2</v>
      </c>
      <c r="M64">
        <v>222</v>
      </c>
      <c r="N64">
        <f>961.8*10^(-3)</f>
        <v>0.96179999999999999</v>
      </c>
      <c r="O64">
        <f t="shared" si="10"/>
        <v>180</v>
      </c>
      <c r="CJ64" s="6">
        <v>0.44</v>
      </c>
      <c r="CK64" s="13">
        <v>0.2</v>
      </c>
      <c r="CL64" s="7">
        <v>34</v>
      </c>
      <c r="CM64" s="13">
        <f>210.4*10^(-3)</f>
        <v>0.2104</v>
      </c>
      <c r="CN64" s="8">
        <f>CL64-$S$39</f>
        <v>15</v>
      </c>
      <c r="CO64" s="7"/>
      <c r="CP64" s="6">
        <v>0.86</v>
      </c>
      <c r="CQ64" s="13">
        <v>0.2</v>
      </c>
      <c r="CR64" s="7">
        <v>67</v>
      </c>
      <c r="CS64" s="13">
        <f>210.4*10^(-3)</f>
        <v>0.2104</v>
      </c>
      <c r="CT64" s="8">
        <f>CR64-$AK$39</f>
        <v>30</v>
      </c>
      <c r="CU64" s="7"/>
      <c r="CV64" s="7"/>
      <c r="CW64" s="7"/>
      <c r="CX64" s="7"/>
      <c r="CY64" s="7"/>
      <c r="CZ64" s="7"/>
    </row>
    <row r="65" spans="2:104" x14ac:dyDescent="0.3">
      <c r="B65">
        <v>1.4</v>
      </c>
      <c r="C65">
        <v>173</v>
      </c>
      <c r="D65">
        <f>1015*10^(-3)</f>
        <v>1.0150000000000001</v>
      </c>
      <c r="E65">
        <f t="shared" si="8"/>
        <v>141</v>
      </c>
      <c r="G65">
        <v>1.4</v>
      </c>
      <c r="H65">
        <v>202</v>
      </c>
      <c r="I65">
        <f>1015*10^(-3)</f>
        <v>1.0150000000000001</v>
      </c>
      <c r="J65">
        <f t="shared" si="9"/>
        <v>165</v>
      </c>
      <c r="L65">
        <v>1.4</v>
      </c>
      <c r="M65">
        <v>235</v>
      </c>
      <c r="N65">
        <f>1015*10^(-3)</f>
        <v>1.0150000000000001</v>
      </c>
      <c r="O65">
        <f t="shared" si="10"/>
        <v>193</v>
      </c>
      <c r="CJ65" s="6"/>
      <c r="CK65" s="13">
        <v>0.4</v>
      </c>
      <c r="CL65" s="7">
        <v>49</v>
      </c>
      <c r="CM65" s="13">
        <f>417.5*10^(-3)</f>
        <v>0.41749999999999998</v>
      </c>
      <c r="CN65" s="8">
        <f t="shared" ref="CN65:CN71" si="11">CL65-$S$39</f>
        <v>30</v>
      </c>
      <c r="CO65" s="7"/>
      <c r="CP65" s="6"/>
      <c r="CQ65" s="13">
        <v>0.4</v>
      </c>
      <c r="CR65" s="7">
        <v>98</v>
      </c>
      <c r="CS65" s="13">
        <f>417.5*10^(-3)</f>
        <v>0.41749999999999998</v>
      </c>
      <c r="CT65" s="8">
        <f t="shared" ref="CT65:CT71" si="12">CR65-$AK$39</f>
        <v>61</v>
      </c>
      <c r="CU65" s="7"/>
      <c r="CV65" s="7"/>
      <c r="CW65" s="7"/>
      <c r="CX65" s="7"/>
      <c r="CY65" s="7"/>
      <c r="CZ65" s="7"/>
    </row>
    <row r="66" spans="2:104" x14ac:dyDescent="0.3">
      <c r="B66">
        <v>1.56</v>
      </c>
      <c r="C66">
        <v>180</v>
      </c>
      <c r="D66">
        <v>1.0509999999999999</v>
      </c>
      <c r="E66">
        <f t="shared" si="8"/>
        <v>148</v>
      </c>
      <c r="G66">
        <v>1.56</v>
      </c>
      <c r="H66">
        <v>208</v>
      </c>
      <c r="I66">
        <v>1.0509999999999999</v>
      </c>
      <c r="J66">
        <f t="shared" si="9"/>
        <v>171</v>
      </c>
      <c r="L66">
        <v>1.55</v>
      </c>
      <c r="M66">
        <v>243</v>
      </c>
      <c r="N66">
        <v>1.0509999999999999</v>
      </c>
      <c r="O66">
        <f t="shared" si="10"/>
        <v>201</v>
      </c>
      <c r="CJ66" s="6"/>
      <c r="CK66" s="13">
        <v>0.6</v>
      </c>
      <c r="CL66" s="7">
        <v>67</v>
      </c>
      <c r="CM66" s="13">
        <f>603*10^(-3)</f>
        <v>0.60299999999999998</v>
      </c>
      <c r="CN66" s="8">
        <f t="shared" si="11"/>
        <v>48</v>
      </c>
      <c r="CO66" s="7"/>
      <c r="CP66" s="6"/>
      <c r="CQ66" s="13">
        <v>0.6</v>
      </c>
      <c r="CR66" s="7">
        <v>128</v>
      </c>
      <c r="CS66" s="13">
        <f>603*10^(-3)</f>
        <v>0.60299999999999998</v>
      </c>
      <c r="CT66" s="8">
        <f t="shared" si="12"/>
        <v>91</v>
      </c>
      <c r="CU66" s="7"/>
      <c r="CV66" s="7"/>
      <c r="CW66" s="7"/>
      <c r="CX66" s="7"/>
      <c r="CY66" s="7"/>
      <c r="CZ66" s="7"/>
    </row>
    <row r="67" spans="2:104" x14ac:dyDescent="0.3">
      <c r="CJ67" s="6"/>
      <c r="CK67" s="13">
        <v>0.8</v>
      </c>
      <c r="CL67" s="7">
        <v>80</v>
      </c>
      <c r="CM67" s="13">
        <f>780.7*10^(-3)</f>
        <v>0.78070000000000006</v>
      </c>
      <c r="CN67" s="8">
        <f t="shared" si="11"/>
        <v>61</v>
      </c>
      <c r="CO67" s="7"/>
      <c r="CP67" s="6"/>
      <c r="CQ67" s="13">
        <v>0.8</v>
      </c>
      <c r="CR67" s="7">
        <v>155</v>
      </c>
      <c r="CS67" s="13">
        <f>780.7*10^(-3)</f>
        <v>0.78070000000000006</v>
      </c>
      <c r="CT67" s="8">
        <f t="shared" si="12"/>
        <v>118</v>
      </c>
      <c r="CU67" s="7"/>
      <c r="CV67" s="7"/>
      <c r="CW67" s="7"/>
      <c r="CX67" s="7"/>
      <c r="CY67" s="7"/>
      <c r="CZ67" s="7"/>
    </row>
    <row r="68" spans="2:104" x14ac:dyDescent="0.3">
      <c r="CJ68" s="6"/>
      <c r="CK68" s="13">
        <v>1</v>
      </c>
      <c r="CL68" s="7">
        <v>92</v>
      </c>
      <c r="CM68" s="13">
        <f>878.5*10^(-3)</f>
        <v>0.87850000000000006</v>
      </c>
      <c r="CN68" s="8">
        <f t="shared" si="11"/>
        <v>73</v>
      </c>
      <c r="CO68" s="7"/>
      <c r="CP68" s="6"/>
      <c r="CQ68" s="13">
        <v>1</v>
      </c>
      <c r="CR68" s="7">
        <v>176</v>
      </c>
      <c r="CS68" s="13">
        <f>878.5*10^(-3)</f>
        <v>0.87850000000000006</v>
      </c>
      <c r="CT68" s="8">
        <f t="shared" si="12"/>
        <v>139</v>
      </c>
      <c r="CU68" s="7"/>
      <c r="CV68" s="7"/>
      <c r="CW68" s="7"/>
      <c r="CX68" s="7"/>
      <c r="CY68" s="7"/>
      <c r="CZ68" s="7"/>
    </row>
    <row r="69" spans="2:104" x14ac:dyDescent="0.3">
      <c r="CJ69" s="6"/>
      <c r="CK69" s="13">
        <v>1.2</v>
      </c>
      <c r="CL69" s="7">
        <v>98</v>
      </c>
      <c r="CM69" s="13">
        <f>961.8*10^(-3)</f>
        <v>0.96179999999999999</v>
      </c>
      <c r="CN69" s="8">
        <f t="shared" si="11"/>
        <v>79</v>
      </c>
      <c r="CO69" s="7"/>
      <c r="CP69" s="6"/>
      <c r="CQ69" s="13">
        <v>1.2</v>
      </c>
      <c r="CR69" s="7">
        <v>192</v>
      </c>
      <c r="CS69" s="13">
        <f>961.8*10^(-3)</f>
        <v>0.96179999999999999</v>
      </c>
      <c r="CT69" s="8">
        <f t="shared" si="12"/>
        <v>155</v>
      </c>
      <c r="CU69" s="7"/>
      <c r="CV69" s="7"/>
      <c r="CW69" s="7"/>
      <c r="CX69" s="7"/>
      <c r="CY69" s="7"/>
      <c r="CZ69" s="7"/>
    </row>
    <row r="70" spans="2:104" x14ac:dyDescent="0.3">
      <c r="CJ70" s="6"/>
      <c r="CK70" s="13">
        <v>1.4</v>
      </c>
      <c r="CL70" s="7">
        <v>104</v>
      </c>
      <c r="CM70" s="13">
        <f>1015*10^(-3)</f>
        <v>1.0150000000000001</v>
      </c>
      <c r="CN70" s="8">
        <f t="shared" si="11"/>
        <v>85</v>
      </c>
      <c r="CO70" s="7"/>
      <c r="CP70" s="6"/>
      <c r="CQ70" s="13">
        <v>1.4</v>
      </c>
      <c r="CR70" s="7">
        <v>202</v>
      </c>
      <c r="CS70" s="13">
        <f>1015*10^(-3)</f>
        <v>1.0150000000000001</v>
      </c>
      <c r="CT70" s="8">
        <f t="shared" si="12"/>
        <v>165</v>
      </c>
      <c r="CU70" s="7"/>
      <c r="CV70" s="7"/>
      <c r="CW70" s="7"/>
      <c r="CX70" s="7"/>
      <c r="CY70" s="7"/>
      <c r="CZ70" s="7"/>
    </row>
    <row r="71" spans="2:104" ht="15" thickBot="1" x14ac:dyDescent="0.35">
      <c r="CJ71" s="9"/>
      <c r="CK71" s="14">
        <v>1.57</v>
      </c>
      <c r="CL71" s="10">
        <v>107</v>
      </c>
      <c r="CM71" s="14">
        <v>1.0549999999999999</v>
      </c>
      <c r="CN71" s="11">
        <f t="shared" si="11"/>
        <v>88</v>
      </c>
      <c r="CO71" s="7"/>
      <c r="CP71" s="9"/>
      <c r="CQ71" s="14">
        <v>1.56</v>
      </c>
      <c r="CR71" s="10">
        <v>208</v>
      </c>
      <c r="CS71" s="14">
        <v>1.0509999999999999</v>
      </c>
      <c r="CT71" s="11">
        <f t="shared" si="12"/>
        <v>171</v>
      </c>
      <c r="CU71" s="7"/>
      <c r="CV71" s="7"/>
      <c r="CW71" s="7"/>
      <c r="CX71" s="7"/>
      <c r="CY71" s="7"/>
      <c r="CZ71" s="7"/>
    </row>
    <row r="72" spans="2:104" x14ac:dyDescent="0.3"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</row>
    <row r="73" spans="2:104" x14ac:dyDescent="0.3"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</row>
    <row r="74" spans="2:104" x14ac:dyDescent="0.3"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</row>
    <row r="75" spans="2:104" x14ac:dyDescent="0.3"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</row>
    <row r="76" spans="2:104" x14ac:dyDescent="0.3"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</row>
    <row r="77" spans="2:104" x14ac:dyDescent="0.3"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</row>
    <row r="78" spans="2:104" x14ac:dyDescent="0.3">
      <c r="V78" t="s">
        <v>25</v>
      </c>
      <c r="W78" t="s">
        <v>26</v>
      </c>
      <c r="X78" t="s">
        <v>27</v>
      </c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</row>
    <row r="79" spans="2:104" x14ac:dyDescent="0.3">
      <c r="V79">
        <v>2.2000000000000002</v>
      </c>
      <c r="W79">
        <v>2.5</v>
      </c>
      <c r="X79">
        <v>3</v>
      </c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</row>
    <row r="80" spans="2:104" x14ac:dyDescent="0.3">
      <c r="B80" t="s">
        <v>15</v>
      </c>
      <c r="C80" t="s">
        <v>21</v>
      </c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</row>
    <row r="81" spans="2:110" x14ac:dyDescent="0.3">
      <c r="B81">
        <f>0.14</f>
        <v>0.14000000000000001</v>
      </c>
      <c r="C81">
        <f>17.223</f>
        <v>17.222999999999999</v>
      </c>
      <c r="Q81" t="s">
        <v>22</v>
      </c>
      <c r="R81">
        <v>126.19</v>
      </c>
      <c r="V81">
        <v>4</v>
      </c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</row>
    <row r="82" spans="2:110" x14ac:dyDescent="0.3">
      <c r="B82">
        <f>0.31</f>
        <v>0.31</v>
      </c>
      <c r="C82">
        <f>37.748</f>
        <v>37.747999999999998</v>
      </c>
      <c r="R82" t="s">
        <v>23</v>
      </c>
      <c r="T82" t="s">
        <v>30</v>
      </c>
      <c r="V82" t="s">
        <v>15</v>
      </c>
      <c r="X82" t="s">
        <v>28</v>
      </c>
      <c r="CM82" t="s">
        <v>21</v>
      </c>
      <c r="CN82" t="s">
        <v>35</v>
      </c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</row>
    <row r="83" spans="2:110" x14ac:dyDescent="0.3">
      <c r="B83">
        <f>0.44</f>
        <v>0.44</v>
      </c>
      <c r="C83">
        <f>55.063</f>
        <v>55.063000000000002</v>
      </c>
      <c r="R83">
        <f>R81*2.2</f>
        <v>277.61799999999999</v>
      </c>
      <c r="T83">
        <f>V83*X79/X83/V79/W79 * 10^3</f>
        <v>313.47962382445138</v>
      </c>
      <c r="V83">
        <v>1</v>
      </c>
      <c r="X83">
        <v>1.74</v>
      </c>
      <c r="CM83" s="12">
        <v>27.744</v>
      </c>
      <c r="CN83" s="12">
        <v>0.14000000000000001</v>
      </c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</row>
    <row r="84" spans="2:110" x14ac:dyDescent="0.3">
      <c r="B84">
        <f>0.6</f>
        <v>0.6</v>
      </c>
      <c r="C84">
        <f>74.887</f>
        <v>74.887</v>
      </c>
      <c r="CM84" s="12">
        <v>60.055</v>
      </c>
      <c r="CN84" s="12">
        <v>0.31</v>
      </c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</row>
    <row r="85" spans="2:110" x14ac:dyDescent="0.3">
      <c r="B85">
        <f>0.74</f>
        <v>0.74</v>
      </c>
      <c r="C85">
        <f>92.705</f>
        <v>92.704999999999998</v>
      </c>
      <c r="CM85" s="12">
        <v>87.793000000000006</v>
      </c>
      <c r="CN85" s="12">
        <v>0.44</v>
      </c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</row>
    <row r="86" spans="2:110" x14ac:dyDescent="0.3">
      <c r="B86">
        <f>0.86</f>
        <v>0.86</v>
      </c>
      <c r="C86">
        <f>106.82</f>
        <v>106.82</v>
      </c>
      <c r="R86" t="s">
        <v>24</v>
      </c>
      <c r="T86" t="s">
        <v>29</v>
      </c>
      <c r="CM86" s="12">
        <v>118.89</v>
      </c>
      <c r="CN86" s="12">
        <v>0.6</v>
      </c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</row>
    <row r="87" spans="2:110" x14ac:dyDescent="0.3">
      <c r="B87">
        <f>1</f>
        <v>1</v>
      </c>
      <c r="C87">
        <f>126.06</f>
        <v>126.06</v>
      </c>
      <c r="R87">
        <f>R83*10^4</f>
        <v>2776180</v>
      </c>
      <c r="T87">
        <f>1/(R83*10^(-6)*1.6*10^(-19))/10^19</f>
        <v>2251.2949448522791</v>
      </c>
      <c r="CM87" s="12">
        <v>147.11000000000001</v>
      </c>
      <c r="CN87" s="12">
        <v>0.74</v>
      </c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</row>
    <row r="88" spans="2:110" x14ac:dyDescent="0.3">
      <c r="B88">
        <f>1</f>
        <v>1</v>
      </c>
      <c r="C88">
        <f>-126.93</f>
        <v>-126.93</v>
      </c>
      <c r="CM88" s="12">
        <v>169.15</v>
      </c>
      <c r="CN88" s="12">
        <v>0.86</v>
      </c>
    </row>
    <row r="89" spans="2:110" x14ac:dyDescent="0.3">
      <c r="R89" t="s">
        <v>31</v>
      </c>
      <c r="CM89" s="12">
        <v>199.08</v>
      </c>
      <c r="CN89" s="12">
        <v>1</v>
      </c>
    </row>
    <row r="90" spans="2:110" x14ac:dyDescent="0.3">
      <c r="R90">
        <f>T83/(1.6*T87)</f>
        <v>8.7027586206896532E-2</v>
      </c>
    </row>
    <row r="91" spans="2:110" x14ac:dyDescent="0.3">
      <c r="R91" t="s">
        <v>32</v>
      </c>
    </row>
    <row r="92" spans="2:110" x14ac:dyDescent="0.3">
      <c r="R92">
        <f>R90*10^4</f>
        <v>870.27586206896535</v>
      </c>
    </row>
    <row r="94" spans="2:110" x14ac:dyDescent="0.3">
      <c r="B94" t="s">
        <v>15</v>
      </c>
      <c r="C94" t="s">
        <v>21</v>
      </c>
    </row>
    <row r="95" spans="2:110" x14ac:dyDescent="0.3">
      <c r="B95">
        <f>0.14</f>
        <v>0.14000000000000001</v>
      </c>
      <c r="C95">
        <v>27.744</v>
      </c>
    </row>
    <row r="96" spans="2:110" x14ac:dyDescent="0.3">
      <c r="B96">
        <f>0.31</f>
        <v>0.31</v>
      </c>
      <c r="C96">
        <v>60.055</v>
      </c>
      <c r="DF96">
        <f>1/(437.49*1.6*10^(-25))*10^(-22)</f>
        <v>1.4286040823790258</v>
      </c>
    </row>
    <row r="97" spans="2:116" x14ac:dyDescent="0.3">
      <c r="B97">
        <f>0.44</f>
        <v>0.44</v>
      </c>
      <c r="C97">
        <v>87.793000000000006</v>
      </c>
    </row>
    <row r="98" spans="2:116" x14ac:dyDescent="0.3">
      <c r="B98">
        <f>0.6</f>
        <v>0.6</v>
      </c>
      <c r="C98">
        <v>118.89</v>
      </c>
      <c r="R98">
        <v>198.86</v>
      </c>
      <c r="V98">
        <f>T83/(1.6*T100)</f>
        <v>0.13714482758620689</v>
      </c>
    </row>
    <row r="99" spans="2:116" x14ac:dyDescent="0.3">
      <c r="B99">
        <f>0.74</f>
        <v>0.74</v>
      </c>
      <c r="C99">
        <v>147.11000000000001</v>
      </c>
    </row>
    <row r="100" spans="2:116" ht="15.6" x14ac:dyDescent="0.3">
      <c r="B100">
        <f>0.86</f>
        <v>0.86</v>
      </c>
      <c r="C100">
        <v>169.15</v>
      </c>
      <c r="T100">
        <f>1/(R101*10^(-6)*1.6*10^(-19))/10^19</f>
        <v>1428.5975514980844</v>
      </c>
      <c r="DH100" t="s">
        <v>40</v>
      </c>
      <c r="DI100" t="s">
        <v>36</v>
      </c>
      <c r="DJ100" t="s">
        <v>39</v>
      </c>
      <c r="DK100" s="17" t="s">
        <v>37</v>
      </c>
      <c r="DL100" t="s">
        <v>38</v>
      </c>
    </row>
    <row r="101" spans="2:116" x14ac:dyDescent="0.3">
      <c r="B101">
        <f>1</f>
        <v>1</v>
      </c>
      <c r="C101">
        <v>199.08</v>
      </c>
      <c r="R101">
        <f>R98*2.2</f>
        <v>437.49200000000008</v>
      </c>
      <c r="DH101">
        <v>437.49</v>
      </c>
      <c r="DI101" s="2" t="s">
        <v>41</v>
      </c>
      <c r="DJ101">
        <v>1428.6</v>
      </c>
      <c r="DK101">
        <v>313.5</v>
      </c>
      <c r="DL101">
        <v>1372</v>
      </c>
    </row>
    <row r="102" spans="2:116" x14ac:dyDescent="0.3">
      <c r="B102">
        <f>1</f>
        <v>1</v>
      </c>
      <c r="C102">
        <v>-199.76</v>
      </c>
    </row>
  </sheetData>
  <mergeCells count="7">
    <mergeCell ref="CP64:CP71"/>
    <mergeCell ref="CJ64:CJ71"/>
    <mergeCell ref="CV44:CV51"/>
    <mergeCell ref="CP44:CP51"/>
    <mergeCell ref="CJ44:CJ51"/>
    <mergeCell ref="CJ54:CJ61"/>
    <mergeCell ref="CP54:CP61"/>
  </mergeCells>
  <hyperlinks>
    <hyperlink ref="DK100" r:id="rId1" display="https://symbl.cc/ru/03C3/" xr:uid="{08A7FC12-2FDF-41FD-A1FA-3B8263A0FF9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Sheet1</vt:lpstr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2023-12-01T20:10:34Z</dcterms:modified>
</cp:coreProperties>
</file>