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593ddb4862a74c/Рабочий стол/тех/3.5.1/"/>
    </mc:Choice>
  </mc:AlternateContent>
  <xr:revisionPtr revIDLastSave="1" documentId="11_F25DC773A252ABDACC1048B6D9DE47CE5ADE58FA" xr6:coauthVersionLast="47" xr6:coauthVersionMax="47" xr10:uidLastSave="{C2FA517A-1326-42BF-93F1-81EC221153E8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G28" i="1" l="1"/>
  <c r="BG29" i="1"/>
  <c r="BG27" i="1"/>
  <c r="BG25" i="1"/>
  <c r="BG24" i="1"/>
  <c r="BG23" i="1"/>
  <c r="AS34" i="1"/>
  <c r="AS35" i="1"/>
  <c r="AS33" i="1"/>
  <c r="BA34" i="1"/>
  <c r="BA35" i="1"/>
  <c r="BA33" i="1"/>
  <c r="BA25" i="1"/>
  <c r="BA26" i="1"/>
  <c r="BA24" i="1"/>
  <c r="AZ34" i="1"/>
  <c r="AZ35" i="1"/>
  <c r="AZ33" i="1"/>
  <c r="AZ25" i="1"/>
  <c r="AZ26" i="1"/>
  <c r="AZ24" i="1"/>
  <c r="AY34" i="1"/>
  <c r="AY35" i="1"/>
  <c r="AY33" i="1"/>
  <c r="AY25" i="1"/>
  <c r="AY26" i="1"/>
  <c r="AY24" i="1"/>
  <c r="AX35" i="1"/>
  <c r="AX34" i="1"/>
  <c r="AX33" i="1"/>
  <c r="AX25" i="1"/>
  <c r="AX26" i="1"/>
  <c r="AX24" i="1"/>
  <c r="BC16" i="1"/>
  <c r="AW35" i="1"/>
  <c r="AW34" i="1"/>
  <c r="AW33" i="1"/>
  <c r="AV35" i="1"/>
  <c r="AV34" i="1"/>
  <c r="AV33" i="1"/>
  <c r="AW25" i="1"/>
  <c r="AW26" i="1"/>
  <c r="AW24" i="1"/>
  <c r="AV25" i="1"/>
  <c r="AV26" i="1"/>
  <c r="AV24" i="1"/>
  <c r="BC15" i="1"/>
  <c r="BC14" i="1"/>
  <c r="AU25" i="1"/>
  <c r="AU26" i="1"/>
  <c r="AU24" i="1"/>
  <c r="B101" i="1"/>
  <c r="G23" i="1"/>
</calcChain>
</file>

<file path=xl/sharedStrings.xml><?xml version="1.0" encoding="utf-8"?>
<sst xmlns="http://schemas.openxmlformats.org/spreadsheetml/2006/main" count="65" uniqueCount="41">
  <si>
    <t>Up, В</t>
  </si>
  <si>
    <t>Ip, мА</t>
  </si>
  <si>
    <t>2пункт</t>
  </si>
  <si>
    <t>Iз, мкА</t>
  </si>
  <si>
    <t>Uз, В</t>
  </si>
  <si>
    <t>Iр=5,05мА</t>
  </si>
  <si>
    <t>Iр=3,02мА</t>
  </si>
  <si>
    <t>нарастание</t>
  </si>
  <si>
    <t>тока</t>
  </si>
  <si>
    <t>убывание</t>
  </si>
  <si>
    <t>Iр=1,51мА</t>
  </si>
  <si>
    <t>значения для</t>
  </si>
  <si>
    <t>асимсптоты</t>
  </si>
  <si>
    <t>верзней</t>
  </si>
  <si>
    <t>нижней</t>
  </si>
  <si>
    <t>горизонталь</t>
  </si>
  <si>
    <t>касательная</t>
  </si>
  <si>
    <t>ΔU+, В</t>
  </si>
  <si>
    <t>ΔU-, В</t>
  </si>
  <si>
    <t>Iн+, мкА</t>
  </si>
  <si>
    <t>Iн-, мкА</t>
  </si>
  <si>
    <t>Iр, мА</t>
  </si>
  <si>
    <t>dI/dU|u=0</t>
  </si>
  <si>
    <r>
      <t>kT</t>
    </r>
    <r>
      <rPr>
        <sz val="8"/>
        <color theme="1"/>
        <rFont val="Calibri"/>
        <family val="2"/>
        <charset val="204"/>
        <scheme val="minor"/>
      </rPr>
      <t>э</t>
    </r>
    <r>
      <rPr>
        <sz val="11"/>
        <color theme="1"/>
        <rFont val="Calibri"/>
        <family val="2"/>
        <scheme val="minor"/>
      </rPr>
      <t>, эВ</t>
    </r>
  </si>
  <si>
    <r>
      <t>I</t>
    </r>
    <r>
      <rPr>
        <sz val="8"/>
        <color theme="1"/>
        <rFont val="Calibri"/>
        <family val="2"/>
        <charset val="204"/>
        <scheme val="minor"/>
      </rPr>
      <t>р</t>
    </r>
    <r>
      <rPr>
        <sz val="11"/>
        <color theme="1"/>
        <rFont val="Calibri"/>
        <family val="2"/>
        <scheme val="minor"/>
      </rPr>
      <t>, мА</t>
    </r>
  </si>
  <si>
    <r>
      <t>R</t>
    </r>
    <r>
      <rPr>
        <sz val="8"/>
        <color theme="1"/>
        <rFont val="Calibri"/>
        <family val="2"/>
        <charset val="204"/>
        <scheme val="minor"/>
      </rPr>
      <t>диф</t>
    </r>
    <r>
      <rPr>
        <sz val="11"/>
        <color theme="1"/>
        <rFont val="Calibri"/>
        <family val="2"/>
        <scheme val="minor"/>
      </rPr>
      <t>, Ом</t>
    </r>
  </si>
  <si>
    <r>
      <t>ω</t>
    </r>
    <r>
      <rPr>
        <sz val="8"/>
        <color theme="1"/>
        <rFont val="Calibri"/>
        <family val="2"/>
        <charset val="204"/>
        <scheme val="minor"/>
      </rPr>
      <t xml:space="preserve">р, </t>
    </r>
    <r>
      <rPr>
        <sz val="11"/>
        <color theme="1"/>
        <rFont val="Calibri"/>
        <family val="2"/>
        <charset val="204"/>
        <scheme val="minor"/>
      </rPr>
      <t>рад/сек</t>
    </r>
  </si>
  <si>
    <r>
      <t>r</t>
    </r>
    <r>
      <rPr>
        <sz val="7"/>
        <color theme="1"/>
        <rFont val="Calibri"/>
        <family val="2"/>
        <charset val="204"/>
        <scheme val="minor"/>
      </rPr>
      <t>De</t>
    </r>
    <r>
      <rPr>
        <sz val="11"/>
        <color theme="1"/>
        <rFont val="Calibri"/>
        <family val="2"/>
        <charset val="204"/>
        <scheme val="minor"/>
      </rPr>
      <t>, см</t>
    </r>
  </si>
  <si>
    <r>
      <t>r</t>
    </r>
    <r>
      <rPr>
        <sz val="7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, см</t>
    </r>
  </si>
  <si>
    <r>
      <t>&lt;N</t>
    </r>
    <r>
      <rPr>
        <sz val="8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&gt;</t>
    </r>
  </si>
  <si>
    <t>α</t>
  </si>
  <si>
    <t>mi, кг</t>
  </si>
  <si>
    <t>S, м^2</t>
  </si>
  <si>
    <r>
      <t>n</t>
    </r>
    <r>
      <rPr>
        <sz val="8"/>
        <color theme="1"/>
        <rFont val="Calibri"/>
        <family val="2"/>
        <charset val="204"/>
        <scheme val="minor"/>
      </rPr>
      <t xml:space="preserve">э, </t>
    </r>
    <r>
      <rPr>
        <sz val="11"/>
        <color theme="1"/>
        <rFont val="Calibri"/>
        <family val="2"/>
        <charset val="204"/>
        <scheme val="minor"/>
      </rPr>
      <t>м^(-3) * 10^(16</t>
    </r>
  </si>
  <si>
    <t>ωр, рад/сек * 10^9</t>
  </si>
  <si>
    <r>
      <t>n</t>
    </r>
    <r>
      <rPr>
        <sz val="8"/>
        <color theme="1"/>
        <rFont val="Calibri"/>
        <family val="2"/>
        <charset val="204"/>
        <scheme val="minor"/>
      </rPr>
      <t>э</t>
    </r>
    <r>
      <rPr>
        <sz val="11"/>
        <color theme="1"/>
        <rFont val="Calibri"/>
        <family val="2"/>
        <scheme val="minor"/>
      </rPr>
      <t>, м^(-3) * 10^(16)</t>
    </r>
  </si>
  <si>
    <t>mэ, кг</t>
  </si>
  <si>
    <r>
      <t>r</t>
    </r>
    <r>
      <rPr>
        <sz val="7"/>
        <color theme="1"/>
        <rFont val="Calibri"/>
        <family val="2"/>
        <charset val="204"/>
        <scheme val="minor"/>
      </rPr>
      <t>De</t>
    </r>
    <r>
      <rPr>
        <sz val="11"/>
        <color theme="1"/>
        <rFont val="Calibri"/>
        <family val="2"/>
        <charset val="204"/>
        <scheme val="minor"/>
      </rPr>
      <t>, мкм</t>
    </r>
  </si>
  <si>
    <t>Ti</t>
  </si>
  <si>
    <r>
      <t>r</t>
    </r>
    <r>
      <rPr>
        <sz val="7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charset val="204"/>
        <scheme val="minor"/>
      </rPr>
      <t>, мкм</t>
    </r>
  </si>
  <si>
    <t>α, * 10^(-7)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</si>
</sst>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</a:t>
            </a:r>
            <a:r>
              <a:rPr lang="en-US"/>
              <a:t>I</a:t>
            </a:r>
            <a:r>
              <a:rPr lang="ru-RU"/>
              <a:t>р от</a:t>
            </a:r>
            <a:r>
              <a:rPr lang="ru-RU" baseline="0"/>
              <a:t> </a:t>
            </a:r>
            <a:r>
              <a:rPr lang="en-US" baseline="0"/>
              <a:t>U</a:t>
            </a:r>
            <a:r>
              <a:rPr lang="ru-RU" baseline="0"/>
              <a:t>р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13352870187384E-2"/>
          <c:y val="0.1099158382184897"/>
          <c:w val="0.9233342897579816"/>
          <c:h val="0.75180368086389626"/>
        </c:manualLayout>
      </c:layout>
      <c:scatterChart>
        <c:scatterStyle val="lineMarker"/>
        <c:varyColors val="0"/>
        <c:ser>
          <c:idx val="0"/>
          <c:order val="0"/>
          <c:tx>
            <c:v>нарастание тока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Sheet1!$C$5:$C$14</c:f>
              <c:numCache>
                <c:formatCode>0.00</c:formatCode>
                <c:ptCount val="10"/>
                <c:pt idx="0">
                  <c:v>34</c:v>
                </c:pt>
                <c:pt idx="1">
                  <c:v>32.6</c:v>
                </c:pt>
                <c:pt idx="2">
                  <c:v>31.32</c:v>
                </c:pt>
                <c:pt idx="3">
                  <c:v>23.69</c:v>
                </c:pt>
                <c:pt idx="4">
                  <c:v>20.7</c:v>
                </c:pt>
                <c:pt idx="5">
                  <c:v>18.05</c:v>
                </c:pt>
                <c:pt idx="6">
                  <c:v>16.350000000000001</c:v>
                </c:pt>
                <c:pt idx="7">
                  <c:v>15.72</c:v>
                </c:pt>
                <c:pt idx="8">
                  <c:v>15.19</c:v>
                </c:pt>
                <c:pt idx="9">
                  <c:v>14.43</c:v>
                </c:pt>
              </c:numCache>
            </c:numRef>
          </c:xVal>
          <c:yVal>
            <c:numRef>
              <c:f>Sheet1!$D$5:$D$14</c:f>
              <c:numCache>
                <c:formatCode>0.00</c:formatCode>
                <c:ptCount val="10"/>
                <c:pt idx="0">
                  <c:v>0.54500000000000004</c:v>
                </c:pt>
                <c:pt idx="1">
                  <c:v>0.92800000000000005</c:v>
                </c:pt>
                <c:pt idx="2">
                  <c:v>1.552</c:v>
                </c:pt>
                <c:pt idx="3">
                  <c:v>2.1429999999999998</c:v>
                </c:pt>
                <c:pt idx="4">
                  <c:v>2.5449999999999999</c:v>
                </c:pt>
                <c:pt idx="5">
                  <c:v>3.0670000000000002</c:v>
                </c:pt>
                <c:pt idx="6">
                  <c:v>3.5310000000000001</c:v>
                </c:pt>
                <c:pt idx="7">
                  <c:v>4.0650000000000004</c:v>
                </c:pt>
                <c:pt idx="8">
                  <c:v>4.508</c:v>
                </c:pt>
                <c:pt idx="9">
                  <c:v>5.09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0-4BA6-B932-5215EB80C43F}"/>
            </c:ext>
          </c:extLst>
        </c:ser>
        <c:ser>
          <c:idx val="1"/>
          <c:order val="1"/>
          <c:tx>
            <c:v>убывание тока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lgDashDot"/>
              </a:ln>
              <a:effectLst/>
            </c:spPr>
          </c:marker>
          <c:xVal>
            <c:numRef>
              <c:f>Sheet1!$F$5:$F$13</c:f>
              <c:numCache>
                <c:formatCode>0.00</c:formatCode>
                <c:ptCount val="9"/>
                <c:pt idx="0">
                  <c:v>15.1</c:v>
                </c:pt>
                <c:pt idx="1">
                  <c:v>15.6</c:v>
                </c:pt>
                <c:pt idx="2">
                  <c:v>16.260000000000002</c:v>
                </c:pt>
                <c:pt idx="3">
                  <c:v>18.329999999999998</c:v>
                </c:pt>
                <c:pt idx="4">
                  <c:v>20.7</c:v>
                </c:pt>
                <c:pt idx="5">
                  <c:v>24.7</c:v>
                </c:pt>
                <c:pt idx="6">
                  <c:v>31.26</c:v>
                </c:pt>
                <c:pt idx="7">
                  <c:v>32.299999999999997</c:v>
                </c:pt>
                <c:pt idx="8">
                  <c:v>34.24</c:v>
                </c:pt>
              </c:numCache>
            </c:numRef>
          </c:xVal>
          <c:yVal>
            <c:numRef>
              <c:f>Sheet1!$G$5:$G$13</c:f>
              <c:numCache>
                <c:formatCode>0.00</c:formatCode>
                <c:ptCount val="9"/>
                <c:pt idx="0">
                  <c:v>4.5</c:v>
                </c:pt>
                <c:pt idx="1">
                  <c:v>4.0199999999999996</c:v>
                </c:pt>
                <c:pt idx="2">
                  <c:v>3.53</c:v>
                </c:pt>
                <c:pt idx="3">
                  <c:v>2.9950000000000001</c:v>
                </c:pt>
                <c:pt idx="4">
                  <c:v>2.5299999999999998</c:v>
                </c:pt>
                <c:pt idx="5">
                  <c:v>2.0299999999999998</c:v>
                </c:pt>
                <c:pt idx="6">
                  <c:v>1.55</c:v>
                </c:pt>
                <c:pt idx="7">
                  <c:v>1.04</c:v>
                </c:pt>
                <c:pt idx="8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20-4BA6-B932-5215EB80C43F}"/>
            </c:ext>
          </c:extLst>
        </c:ser>
        <c:ser>
          <c:idx val="2"/>
          <c:order val="2"/>
          <c:tx>
            <c:v>прямая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Sheet1!$G$20:$G$21</c:f>
              <c:numCache>
                <c:formatCode>General</c:formatCode>
                <c:ptCount val="2"/>
                <c:pt idx="0">
                  <c:v>31.4</c:v>
                </c:pt>
                <c:pt idx="1">
                  <c:v>28.7</c:v>
                </c:pt>
              </c:numCache>
            </c:numRef>
          </c:xVal>
          <c:yVal>
            <c:numRef>
              <c:f>Sheet1!$H$20:$H$21</c:f>
              <c:numCache>
                <c:formatCode>General</c:formatCode>
                <c:ptCount val="2"/>
                <c:pt idx="0">
                  <c:v>1.51</c:v>
                </c:pt>
                <c:pt idx="1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20-4BA6-B932-5215EB80C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002911"/>
        <c:axId val="1692003327"/>
      </c:scatterChart>
      <c:valAx>
        <c:axId val="1692002911"/>
        <c:scaling>
          <c:orientation val="minMax"/>
          <c:min val="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р,</a:t>
                </a:r>
                <a:r>
                  <a:rPr lang="ru-RU" baseline="0"/>
                  <a:t>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2003327"/>
        <c:crosses val="autoZero"/>
        <c:crossBetween val="midCat"/>
      </c:valAx>
      <c:valAx>
        <c:axId val="16920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р,</a:t>
                </a:r>
                <a:r>
                  <a:rPr lang="ru-RU" baseline="0"/>
                  <a:t> 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9200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I</a:t>
            </a:r>
            <a:r>
              <a:rPr lang="ru-RU" baseline="0"/>
              <a:t>з от </a:t>
            </a:r>
            <a:r>
              <a:rPr lang="en-US" baseline="0"/>
              <a:t>U</a:t>
            </a:r>
            <a:r>
              <a:rPr lang="ru-RU" baseline="0"/>
              <a:t>з при </a:t>
            </a:r>
            <a:r>
              <a:rPr lang="en-US" baseline="0"/>
              <a:t>I</a:t>
            </a:r>
            <a:r>
              <a:rPr lang="ru-RU" baseline="0"/>
              <a:t>р=5,05мА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Sheet1!$B$54:$B$75</c:f>
              <c:numCache>
                <c:formatCode>0.00</c:formatCode>
                <c:ptCount val="22"/>
                <c:pt idx="0">
                  <c:v>25.01</c:v>
                </c:pt>
                <c:pt idx="1">
                  <c:v>22.04</c:v>
                </c:pt>
                <c:pt idx="2">
                  <c:v>19.024999999999999</c:v>
                </c:pt>
                <c:pt idx="3">
                  <c:v>16.2</c:v>
                </c:pt>
                <c:pt idx="4">
                  <c:v>13.15</c:v>
                </c:pt>
                <c:pt idx="5">
                  <c:v>10.1</c:v>
                </c:pt>
                <c:pt idx="6">
                  <c:v>8.09</c:v>
                </c:pt>
                <c:pt idx="7">
                  <c:v>6.1</c:v>
                </c:pt>
                <c:pt idx="8">
                  <c:v>4.01</c:v>
                </c:pt>
                <c:pt idx="9">
                  <c:v>2.1</c:v>
                </c:pt>
                <c:pt idx="10">
                  <c:v>0.55000000000000004</c:v>
                </c:pt>
                <c:pt idx="11">
                  <c:v>-0.55600000000000005</c:v>
                </c:pt>
                <c:pt idx="12">
                  <c:v>-2.02</c:v>
                </c:pt>
                <c:pt idx="13">
                  <c:v>-4.0359999999999996</c:v>
                </c:pt>
                <c:pt idx="14">
                  <c:v>-6.03</c:v>
                </c:pt>
                <c:pt idx="15">
                  <c:v>-8.02</c:v>
                </c:pt>
                <c:pt idx="16">
                  <c:v>-10.14</c:v>
                </c:pt>
                <c:pt idx="17">
                  <c:v>-13.1</c:v>
                </c:pt>
                <c:pt idx="18">
                  <c:v>-16.033000000000001</c:v>
                </c:pt>
                <c:pt idx="19">
                  <c:v>-19.05</c:v>
                </c:pt>
                <c:pt idx="20">
                  <c:v>-22.06</c:v>
                </c:pt>
                <c:pt idx="21">
                  <c:v>-25.05</c:v>
                </c:pt>
              </c:numCache>
            </c:numRef>
          </c:xVal>
          <c:yVal>
            <c:numRef>
              <c:f>Sheet1!$C$54:$C$75</c:f>
              <c:numCache>
                <c:formatCode>0.00</c:formatCode>
                <c:ptCount val="22"/>
                <c:pt idx="0">
                  <c:v>117.12</c:v>
                </c:pt>
                <c:pt idx="1">
                  <c:v>114.3</c:v>
                </c:pt>
                <c:pt idx="2">
                  <c:v>111.32</c:v>
                </c:pt>
                <c:pt idx="3">
                  <c:v>107.7</c:v>
                </c:pt>
                <c:pt idx="4">
                  <c:v>101.6</c:v>
                </c:pt>
                <c:pt idx="5">
                  <c:v>92.02</c:v>
                </c:pt>
                <c:pt idx="6">
                  <c:v>83.2</c:v>
                </c:pt>
                <c:pt idx="7">
                  <c:v>72.3</c:v>
                </c:pt>
                <c:pt idx="8">
                  <c:v>58.8</c:v>
                </c:pt>
                <c:pt idx="9">
                  <c:v>45.5</c:v>
                </c:pt>
                <c:pt idx="10">
                  <c:v>33.33</c:v>
                </c:pt>
                <c:pt idx="11">
                  <c:v>-11.6</c:v>
                </c:pt>
                <c:pt idx="12">
                  <c:v>-23.4</c:v>
                </c:pt>
                <c:pt idx="13">
                  <c:v>-38.67</c:v>
                </c:pt>
                <c:pt idx="14">
                  <c:v>-52.37</c:v>
                </c:pt>
                <c:pt idx="15">
                  <c:v>-64.47</c:v>
                </c:pt>
                <c:pt idx="16">
                  <c:v>-74.7</c:v>
                </c:pt>
                <c:pt idx="17">
                  <c:v>-84.87</c:v>
                </c:pt>
                <c:pt idx="18">
                  <c:v>-90.93</c:v>
                </c:pt>
                <c:pt idx="19">
                  <c:v>-94.7</c:v>
                </c:pt>
                <c:pt idx="20">
                  <c:v>-97.7</c:v>
                </c:pt>
                <c:pt idx="21">
                  <c:v>-100.66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B-411E-8440-F9BF4E5836E7}"/>
            </c:ext>
          </c:extLst>
        </c:ser>
        <c:ser>
          <c:idx val="1"/>
          <c:order val="1"/>
          <c:tx>
            <c:v>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Sheet1!$B$82:$B$85</c:f>
              <c:numCache>
                <c:formatCode>0.00</c:formatCode>
                <c:ptCount val="4"/>
                <c:pt idx="0">
                  <c:v>25.01</c:v>
                </c:pt>
                <c:pt idx="1">
                  <c:v>22.04</c:v>
                </c:pt>
                <c:pt idx="2">
                  <c:v>19.024999999999999</c:v>
                </c:pt>
                <c:pt idx="3">
                  <c:v>0</c:v>
                </c:pt>
              </c:numCache>
            </c:numRef>
          </c:xVal>
          <c:yVal>
            <c:numRef>
              <c:f>Sheet1!$C$82:$C$85</c:f>
              <c:numCache>
                <c:formatCode>0.00</c:formatCode>
                <c:ptCount val="4"/>
                <c:pt idx="0">
                  <c:v>117.12</c:v>
                </c:pt>
                <c:pt idx="1">
                  <c:v>114.3</c:v>
                </c:pt>
                <c:pt idx="2">
                  <c:v>111.32</c:v>
                </c:pt>
                <c:pt idx="3">
                  <c:v>92.900999999999996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1B-411E-8440-F9BF4E5836E7}"/>
            </c:ext>
          </c:extLst>
        </c:ser>
        <c:ser>
          <c:idx val="2"/>
          <c:order val="2"/>
          <c:tx>
            <c:v>коэф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Sheet1!$B$99:$B$102</c:f>
              <c:numCache>
                <c:formatCode>0.00</c:formatCode>
                <c:ptCount val="4"/>
                <c:pt idx="0">
                  <c:v>0.55000000000000004</c:v>
                </c:pt>
                <c:pt idx="1">
                  <c:v>-0.55600000000000005</c:v>
                </c:pt>
                <c:pt idx="2" formatCode="General">
                  <c:v>2.02</c:v>
                </c:pt>
                <c:pt idx="3" formatCode="General">
                  <c:v>-2.13</c:v>
                </c:pt>
              </c:numCache>
            </c:numRef>
          </c:xVal>
          <c:yVal>
            <c:numRef>
              <c:f>Sheet1!$C$99:$C$102</c:f>
              <c:numCache>
                <c:formatCode>0.00</c:formatCode>
                <c:ptCount val="4"/>
                <c:pt idx="0">
                  <c:v>33.33</c:v>
                </c:pt>
                <c:pt idx="1">
                  <c:v>-11.6</c:v>
                </c:pt>
                <c:pt idx="2" formatCode="General">
                  <c:v>92.9</c:v>
                </c:pt>
                <c:pt idx="3" formatCode="General">
                  <c:v>-75.78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1B-411E-8440-F9BF4E5836E7}"/>
            </c:ext>
          </c:extLst>
        </c:ser>
        <c:ser>
          <c:idx val="3"/>
          <c:order val="3"/>
          <c:tx>
            <c:v>горизонталь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Sheet1!$B$85:$B$86</c:f>
              <c:numCache>
                <c:formatCode>0.00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Sheet1!$C$85:$C$86</c:f>
              <c:numCache>
                <c:formatCode>0.00</c:formatCode>
                <c:ptCount val="2"/>
                <c:pt idx="0">
                  <c:v>92.900999999999996</c:v>
                </c:pt>
                <c:pt idx="1">
                  <c:v>92.900999999999996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1B-411E-8440-F9BF4E5836E7}"/>
            </c:ext>
          </c:extLst>
        </c:ser>
        <c:ser>
          <c:idx val="4"/>
          <c:order val="4"/>
          <c:tx>
            <c:v>асимптота снизу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Sheet1!$F$82:$F$85</c:f>
              <c:numCache>
                <c:formatCode>0.00</c:formatCode>
                <c:ptCount val="4"/>
                <c:pt idx="0">
                  <c:v>-19.05</c:v>
                </c:pt>
                <c:pt idx="1">
                  <c:v>-22.06</c:v>
                </c:pt>
                <c:pt idx="2">
                  <c:v>-25.05</c:v>
                </c:pt>
                <c:pt idx="3">
                  <c:v>0</c:v>
                </c:pt>
              </c:numCache>
            </c:numRef>
          </c:xVal>
          <c:yVal>
            <c:numRef>
              <c:f>Sheet1!$G$82:$G$85</c:f>
              <c:numCache>
                <c:formatCode>0.00</c:formatCode>
                <c:ptCount val="4"/>
                <c:pt idx="0">
                  <c:v>-94.7</c:v>
                </c:pt>
                <c:pt idx="1">
                  <c:v>-97.7</c:v>
                </c:pt>
                <c:pt idx="2">
                  <c:v>-100.66</c:v>
                </c:pt>
                <c:pt idx="3">
                  <c:v>-75.78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21B-411E-8440-F9BF4E5836E7}"/>
            </c:ext>
          </c:extLst>
        </c:ser>
        <c:ser>
          <c:idx val="5"/>
          <c:order val="5"/>
          <c:tx>
            <c:v>горизонталь снизу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Sheet1!$F$85:$F$86</c:f>
              <c:numCache>
                <c:formatCode>0.00</c:formatCode>
                <c:ptCount val="2"/>
                <c:pt idx="0">
                  <c:v>0</c:v>
                </c:pt>
                <c:pt idx="1">
                  <c:v>-20</c:v>
                </c:pt>
              </c:numCache>
            </c:numRef>
          </c:xVal>
          <c:yVal>
            <c:numRef>
              <c:f>Sheet1!$G$85:$G$86</c:f>
              <c:numCache>
                <c:formatCode>0.00</c:formatCode>
                <c:ptCount val="2"/>
                <c:pt idx="0">
                  <c:v>-75.78</c:v>
                </c:pt>
                <c:pt idx="1">
                  <c:v>-75.78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21B-411E-8440-F9BF4E58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66575"/>
        <c:axId val="2118470735"/>
      </c:scatterChart>
      <c:valAx>
        <c:axId val="21184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U</a:t>
                </a:r>
                <a:r>
                  <a:rPr lang="ru-RU" sz="1500" baseline="0"/>
                  <a:t>з,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70735"/>
        <c:crossesAt val="12"/>
        <c:crossBetween val="midCat"/>
      </c:valAx>
      <c:valAx>
        <c:axId val="21184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I</a:t>
                </a:r>
                <a:r>
                  <a:rPr lang="ru-RU" sz="1500" baseline="0"/>
                  <a:t>з, мкА</a:t>
                </a:r>
              </a:p>
            </c:rich>
          </c:tx>
          <c:layout>
            <c:manualLayout>
              <c:xMode val="edge"/>
              <c:yMode val="edge"/>
              <c:x val="3.5464528071849459E-3"/>
              <c:y val="0.39832670354053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6657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I</a:t>
            </a:r>
            <a:r>
              <a:rPr lang="ru-RU" baseline="0"/>
              <a:t>з от </a:t>
            </a:r>
            <a:r>
              <a:rPr lang="en-US" baseline="0"/>
              <a:t>U</a:t>
            </a:r>
            <a:r>
              <a:rPr lang="ru-RU" baseline="0"/>
              <a:t>з при </a:t>
            </a:r>
            <a:r>
              <a:rPr lang="en-US" baseline="0"/>
              <a:t>I</a:t>
            </a:r>
            <a:r>
              <a:rPr lang="ru-RU" baseline="0"/>
              <a:t>р=1,51мА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Sheet1!$J$54:$J$75</c:f>
              <c:numCache>
                <c:formatCode>0.00</c:formatCode>
                <c:ptCount val="22"/>
                <c:pt idx="0">
                  <c:v>25.05</c:v>
                </c:pt>
                <c:pt idx="1">
                  <c:v>22.04</c:v>
                </c:pt>
                <c:pt idx="2">
                  <c:v>19.010000000000002</c:v>
                </c:pt>
                <c:pt idx="3">
                  <c:v>16.12</c:v>
                </c:pt>
                <c:pt idx="4">
                  <c:v>13.03</c:v>
                </c:pt>
                <c:pt idx="5">
                  <c:v>10.130000000000001</c:v>
                </c:pt>
                <c:pt idx="6">
                  <c:v>8.0500000000000007</c:v>
                </c:pt>
                <c:pt idx="7">
                  <c:v>6.14</c:v>
                </c:pt>
                <c:pt idx="8">
                  <c:v>3.05</c:v>
                </c:pt>
                <c:pt idx="9">
                  <c:v>2.02</c:v>
                </c:pt>
                <c:pt idx="10">
                  <c:v>0.56000000000000005</c:v>
                </c:pt>
                <c:pt idx="11">
                  <c:v>-0.48</c:v>
                </c:pt>
                <c:pt idx="12">
                  <c:v>-2.097</c:v>
                </c:pt>
                <c:pt idx="13">
                  <c:v>-4.04</c:v>
                </c:pt>
                <c:pt idx="14">
                  <c:v>-6.08</c:v>
                </c:pt>
                <c:pt idx="15">
                  <c:v>-8.11</c:v>
                </c:pt>
                <c:pt idx="16">
                  <c:v>-10.01</c:v>
                </c:pt>
                <c:pt idx="17">
                  <c:v>-13.07</c:v>
                </c:pt>
                <c:pt idx="18">
                  <c:v>-16.05</c:v>
                </c:pt>
                <c:pt idx="19">
                  <c:v>-19.010000000000002</c:v>
                </c:pt>
                <c:pt idx="20">
                  <c:v>-22.02</c:v>
                </c:pt>
                <c:pt idx="21">
                  <c:v>-25.05</c:v>
                </c:pt>
              </c:numCache>
            </c:numRef>
          </c:xVal>
          <c:yVal>
            <c:numRef>
              <c:f>Sheet1!$K$54:$K$75</c:f>
              <c:numCache>
                <c:formatCode>0.00</c:formatCode>
                <c:ptCount val="22"/>
                <c:pt idx="0">
                  <c:v>36.01</c:v>
                </c:pt>
                <c:pt idx="1">
                  <c:v>34.75</c:v>
                </c:pt>
                <c:pt idx="2">
                  <c:v>33.5</c:v>
                </c:pt>
                <c:pt idx="3">
                  <c:v>32.299999999999997</c:v>
                </c:pt>
                <c:pt idx="4">
                  <c:v>30.87</c:v>
                </c:pt>
                <c:pt idx="5">
                  <c:v>28.8</c:v>
                </c:pt>
                <c:pt idx="6">
                  <c:v>26.6</c:v>
                </c:pt>
                <c:pt idx="7">
                  <c:v>23.55</c:v>
                </c:pt>
                <c:pt idx="8">
                  <c:v>18.989999999999998</c:v>
                </c:pt>
                <c:pt idx="9">
                  <c:v>13.08</c:v>
                </c:pt>
                <c:pt idx="10">
                  <c:v>8.1999999999999993</c:v>
                </c:pt>
                <c:pt idx="11">
                  <c:v>3.92</c:v>
                </c:pt>
                <c:pt idx="12">
                  <c:v>-1.84</c:v>
                </c:pt>
                <c:pt idx="13">
                  <c:v>-7.75</c:v>
                </c:pt>
                <c:pt idx="14">
                  <c:v>-12.9</c:v>
                </c:pt>
                <c:pt idx="15">
                  <c:v>-16.62</c:v>
                </c:pt>
                <c:pt idx="16">
                  <c:v>-19.100000000000001</c:v>
                </c:pt>
                <c:pt idx="17">
                  <c:v>-21.32</c:v>
                </c:pt>
                <c:pt idx="18">
                  <c:v>-22.35</c:v>
                </c:pt>
                <c:pt idx="19">
                  <c:v>-23.13</c:v>
                </c:pt>
                <c:pt idx="20">
                  <c:v>-23.93</c:v>
                </c:pt>
                <c:pt idx="21">
                  <c:v>-24.74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9-443F-9F94-8E432D9DE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66575"/>
        <c:axId val="2118470735"/>
      </c:scatterChart>
      <c:valAx>
        <c:axId val="21184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з,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70735"/>
        <c:crosses val="autoZero"/>
        <c:crossBetween val="midCat"/>
      </c:valAx>
      <c:valAx>
        <c:axId val="21184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з,</a:t>
                </a:r>
                <a:r>
                  <a:rPr lang="ru-RU" baseline="0"/>
                  <a:t> мкА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66575"/>
        <c:crossesAt val="-1.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aseline="0"/>
              <a:t>График зависимости </a:t>
            </a:r>
            <a:r>
              <a:rPr lang="en-US" sz="1800" baseline="0"/>
              <a:t>I</a:t>
            </a:r>
            <a:r>
              <a:rPr lang="ru-RU" sz="1800" baseline="0"/>
              <a:t>з от </a:t>
            </a:r>
            <a:r>
              <a:rPr lang="en-US" sz="1800" baseline="0"/>
              <a:t>U</a:t>
            </a:r>
            <a:r>
              <a:rPr lang="ru-RU" sz="1800" baseline="0"/>
              <a:t>з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Iр=3,02мА</c:v>
          </c:tx>
          <c:spPr>
            <a:ln w="25400">
              <a:noFill/>
            </a:ln>
          </c:spPr>
          <c:xVal>
            <c:numRef>
              <c:f>Sheet1!$F$54:$F$75</c:f>
              <c:numCache>
                <c:formatCode>0.00</c:formatCode>
                <c:ptCount val="22"/>
                <c:pt idx="0">
                  <c:v>25</c:v>
                </c:pt>
                <c:pt idx="1">
                  <c:v>22.02</c:v>
                </c:pt>
                <c:pt idx="2">
                  <c:v>19.03</c:v>
                </c:pt>
                <c:pt idx="3">
                  <c:v>16.04</c:v>
                </c:pt>
                <c:pt idx="4">
                  <c:v>13.1</c:v>
                </c:pt>
                <c:pt idx="5">
                  <c:v>10.130000000000001</c:v>
                </c:pt>
                <c:pt idx="6">
                  <c:v>8.1199999999999992</c:v>
                </c:pt>
                <c:pt idx="7">
                  <c:v>6.08</c:v>
                </c:pt>
                <c:pt idx="8">
                  <c:v>4.04</c:v>
                </c:pt>
                <c:pt idx="9">
                  <c:v>2.0499999999999998</c:v>
                </c:pt>
                <c:pt idx="10">
                  <c:v>0.5</c:v>
                </c:pt>
                <c:pt idx="11">
                  <c:v>-0.55000000000000004</c:v>
                </c:pt>
                <c:pt idx="12">
                  <c:v>-2.0299999999999998</c:v>
                </c:pt>
                <c:pt idx="13">
                  <c:v>-4.04</c:v>
                </c:pt>
                <c:pt idx="14">
                  <c:v>-6.07</c:v>
                </c:pt>
                <c:pt idx="15">
                  <c:v>-8.1300000000000008</c:v>
                </c:pt>
                <c:pt idx="16">
                  <c:v>-10.039999999999999</c:v>
                </c:pt>
                <c:pt idx="17">
                  <c:v>-13</c:v>
                </c:pt>
                <c:pt idx="18">
                  <c:v>-16.04</c:v>
                </c:pt>
                <c:pt idx="19">
                  <c:v>-19.059999999999999</c:v>
                </c:pt>
                <c:pt idx="20">
                  <c:v>-22.1</c:v>
                </c:pt>
                <c:pt idx="21">
                  <c:v>-25.05</c:v>
                </c:pt>
              </c:numCache>
            </c:numRef>
          </c:xVal>
          <c:yVal>
            <c:numRef>
              <c:f>Sheet1!$G$54:$G$75</c:f>
              <c:numCache>
                <c:formatCode>0.00</c:formatCode>
                <c:ptCount val="22"/>
                <c:pt idx="0">
                  <c:v>69.3</c:v>
                </c:pt>
                <c:pt idx="1">
                  <c:v>67.239999999999995</c:v>
                </c:pt>
                <c:pt idx="2">
                  <c:v>65.2</c:v>
                </c:pt>
                <c:pt idx="3">
                  <c:v>63.1</c:v>
                </c:pt>
                <c:pt idx="4">
                  <c:v>60.33</c:v>
                </c:pt>
                <c:pt idx="5">
                  <c:v>55.8</c:v>
                </c:pt>
                <c:pt idx="6">
                  <c:v>50.95</c:v>
                </c:pt>
                <c:pt idx="7">
                  <c:v>44.1</c:v>
                </c:pt>
                <c:pt idx="8">
                  <c:v>35.200000000000003</c:v>
                </c:pt>
                <c:pt idx="9">
                  <c:v>24.5</c:v>
                </c:pt>
                <c:pt idx="10">
                  <c:v>15</c:v>
                </c:pt>
                <c:pt idx="11">
                  <c:v>-3.2</c:v>
                </c:pt>
                <c:pt idx="12">
                  <c:v>-6.02</c:v>
                </c:pt>
                <c:pt idx="13">
                  <c:v>-17.5</c:v>
                </c:pt>
                <c:pt idx="14">
                  <c:v>-27.2</c:v>
                </c:pt>
                <c:pt idx="15">
                  <c:v>-34.700000000000003</c:v>
                </c:pt>
                <c:pt idx="16">
                  <c:v>-39.9</c:v>
                </c:pt>
                <c:pt idx="17">
                  <c:v>-44.5</c:v>
                </c:pt>
                <c:pt idx="18">
                  <c:v>-47.8</c:v>
                </c:pt>
                <c:pt idx="19">
                  <c:v>-49.65</c:v>
                </c:pt>
                <c:pt idx="20">
                  <c:v>-51.4</c:v>
                </c:pt>
                <c:pt idx="21">
                  <c:v>-53.2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FB5-4F95-A814-735C8222EE3F}"/>
            </c:ext>
          </c:extLst>
        </c:ser>
        <c:ser>
          <c:idx val="2"/>
          <c:order val="1"/>
          <c:tx>
            <c:v>Iр=5,05мА</c:v>
          </c:tx>
          <c:spPr>
            <a:ln w="19050" cap="rnd">
              <a:noFill/>
              <a:round/>
            </a:ln>
            <a:effectLst/>
          </c:spPr>
          <c:xVal>
            <c:numRef>
              <c:f>Sheet1!$B$54:$B$75</c:f>
              <c:numCache>
                <c:formatCode>0.00</c:formatCode>
                <c:ptCount val="22"/>
                <c:pt idx="0">
                  <c:v>25.01</c:v>
                </c:pt>
                <c:pt idx="1">
                  <c:v>22.04</c:v>
                </c:pt>
                <c:pt idx="2">
                  <c:v>19.024999999999999</c:v>
                </c:pt>
                <c:pt idx="3">
                  <c:v>16.2</c:v>
                </c:pt>
                <c:pt idx="4">
                  <c:v>13.15</c:v>
                </c:pt>
                <c:pt idx="5">
                  <c:v>10.1</c:v>
                </c:pt>
                <c:pt idx="6">
                  <c:v>8.09</c:v>
                </c:pt>
                <c:pt idx="7">
                  <c:v>6.1</c:v>
                </c:pt>
                <c:pt idx="8">
                  <c:v>4.01</c:v>
                </c:pt>
                <c:pt idx="9">
                  <c:v>2.1</c:v>
                </c:pt>
                <c:pt idx="10">
                  <c:v>0.55000000000000004</c:v>
                </c:pt>
                <c:pt idx="11">
                  <c:v>-0.55600000000000005</c:v>
                </c:pt>
                <c:pt idx="12">
                  <c:v>-2.02</c:v>
                </c:pt>
                <c:pt idx="13">
                  <c:v>-4.0359999999999996</c:v>
                </c:pt>
                <c:pt idx="14">
                  <c:v>-6.03</c:v>
                </c:pt>
                <c:pt idx="15">
                  <c:v>-8.02</c:v>
                </c:pt>
                <c:pt idx="16">
                  <c:v>-10.14</c:v>
                </c:pt>
                <c:pt idx="17">
                  <c:v>-13.1</c:v>
                </c:pt>
                <c:pt idx="18">
                  <c:v>-16.033000000000001</c:v>
                </c:pt>
                <c:pt idx="19">
                  <c:v>-19.05</c:v>
                </c:pt>
                <c:pt idx="20">
                  <c:v>-22.06</c:v>
                </c:pt>
                <c:pt idx="21">
                  <c:v>-25.05</c:v>
                </c:pt>
              </c:numCache>
            </c:numRef>
          </c:xVal>
          <c:yVal>
            <c:numRef>
              <c:f>Sheet1!$C$54:$C$75</c:f>
              <c:numCache>
                <c:formatCode>0.00</c:formatCode>
                <c:ptCount val="22"/>
                <c:pt idx="0">
                  <c:v>117.12</c:v>
                </c:pt>
                <c:pt idx="1">
                  <c:v>114.3</c:v>
                </c:pt>
                <c:pt idx="2">
                  <c:v>111.32</c:v>
                </c:pt>
                <c:pt idx="3">
                  <c:v>107.7</c:v>
                </c:pt>
                <c:pt idx="4">
                  <c:v>101.6</c:v>
                </c:pt>
                <c:pt idx="5">
                  <c:v>92.02</c:v>
                </c:pt>
                <c:pt idx="6">
                  <c:v>83.2</c:v>
                </c:pt>
                <c:pt idx="7">
                  <c:v>72.3</c:v>
                </c:pt>
                <c:pt idx="8">
                  <c:v>58.8</c:v>
                </c:pt>
                <c:pt idx="9">
                  <c:v>45.5</c:v>
                </c:pt>
                <c:pt idx="10">
                  <c:v>33.33</c:v>
                </c:pt>
                <c:pt idx="11">
                  <c:v>-11.6</c:v>
                </c:pt>
                <c:pt idx="12">
                  <c:v>-23.4</c:v>
                </c:pt>
                <c:pt idx="13">
                  <c:v>-38.67</c:v>
                </c:pt>
                <c:pt idx="14">
                  <c:v>-52.37</c:v>
                </c:pt>
                <c:pt idx="15">
                  <c:v>-64.47</c:v>
                </c:pt>
                <c:pt idx="16">
                  <c:v>-74.7</c:v>
                </c:pt>
                <c:pt idx="17">
                  <c:v>-84.87</c:v>
                </c:pt>
                <c:pt idx="18">
                  <c:v>-90.93</c:v>
                </c:pt>
                <c:pt idx="19">
                  <c:v>-94.7</c:v>
                </c:pt>
                <c:pt idx="20">
                  <c:v>-97.7</c:v>
                </c:pt>
                <c:pt idx="21">
                  <c:v>-100.66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FB5-4F95-A814-735C8222EE3F}"/>
            </c:ext>
          </c:extLst>
        </c:ser>
        <c:ser>
          <c:idx val="0"/>
          <c:order val="2"/>
          <c:tx>
            <c:v>Iр=1,51мА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Sheet1!$J$54:$J$75</c:f>
              <c:numCache>
                <c:formatCode>0.00</c:formatCode>
                <c:ptCount val="22"/>
                <c:pt idx="0">
                  <c:v>25.05</c:v>
                </c:pt>
                <c:pt idx="1">
                  <c:v>22.04</c:v>
                </c:pt>
                <c:pt idx="2">
                  <c:v>19.010000000000002</c:v>
                </c:pt>
                <c:pt idx="3">
                  <c:v>16.12</c:v>
                </c:pt>
                <c:pt idx="4">
                  <c:v>13.03</c:v>
                </c:pt>
                <c:pt idx="5">
                  <c:v>10.130000000000001</c:v>
                </c:pt>
                <c:pt idx="6">
                  <c:v>8.0500000000000007</c:v>
                </c:pt>
                <c:pt idx="7">
                  <c:v>6.14</c:v>
                </c:pt>
                <c:pt idx="8">
                  <c:v>3.05</c:v>
                </c:pt>
                <c:pt idx="9">
                  <c:v>2.02</c:v>
                </c:pt>
                <c:pt idx="10">
                  <c:v>0.56000000000000005</c:v>
                </c:pt>
                <c:pt idx="11">
                  <c:v>-0.48</c:v>
                </c:pt>
                <c:pt idx="12">
                  <c:v>-2.097</c:v>
                </c:pt>
                <c:pt idx="13">
                  <c:v>-4.04</c:v>
                </c:pt>
                <c:pt idx="14">
                  <c:v>-6.08</c:v>
                </c:pt>
                <c:pt idx="15">
                  <c:v>-8.11</c:v>
                </c:pt>
                <c:pt idx="16">
                  <c:v>-10.01</c:v>
                </c:pt>
                <c:pt idx="17">
                  <c:v>-13.07</c:v>
                </c:pt>
                <c:pt idx="18">
                  <c:v>-16.05</c:v>
                </c:pt>
                <c:pt idx="19">
                  <c:v>-19.010000000000002</c:v>
                </c:pt>
                <c:pt idx="20">
                  <c:v>-22.02</c:v>
                </c:pt>
                <c:pt idx="21">
                  <c:v>-25.05</c:v>
                </c:pt>
              </c:numCache>
            </c:numRef>
          </c:xVal>
          <c:yVal>
            <c:numRef>
              <c:f>Sheet1!$K$54:$K$75</c:f>
              <c:numCache>
                <c:formatCode>0.00</c:formatCode>
                <c:ptCount val="22"/>
                <c:pt idx="0">
                  <c:v>36.01</c:v>
                </c:pt>
                <c:pt idx="1">
                  <c:v>34.75</c:v>
                </c:pt>
                <c:pt idx="2">
                  <c:v>33.5</c:v>
                </c:pt>
                <c:pt idx="3">
                  <c:v>32.299999999999997</c:v>
                </c:pt>
                <c:pt idx="4">
                  <c:v>30.87</c:v>
                </c:pt>
                <c:pt idx="5">
                  <c:v>28.8</c:v>
                </c:pt>
                <c:pt idx="6">
                  <c:v>26.6</c:v>
                </c:pt>
                <c:pt idx="7">
                  <c:v>23.55</c:v>
                </c:pt>
                <c:pt idx="8">
                  <c:v>18.989999999999998</c:v>
                </c:pt>
                <c:pt idx="9">
                  <c:v>13.08</c:v>
                </c:pt>
                <c:pt idx="10">
                  <c:v>8.1999999999999993</c:v>
                </c:pt>
                <c:pt idx="11">
                  <c:v>3.92</c:v>
                </c:pt>
                <c:pt idx="12">
                  <c:v>-1.84</c:v>
                </c:pt>
                <c:pt idx="13">
                  <c:v>-7.75</c:v>
                </c:pt>
                <c:pt idx="14">
                  <c:v>-12.9</c:v>
                </c:pt>
                <c:pt idx="15">
                  <c:v>-16.62</c:v>
                </c:pt>
                <c:pt idx="16">
                  <c:v>-19.100000000000001</c:v>
                </c:pt>
                <c:pt idx="17">
                  <c:v>-21.32</c:v>
                </c:pt>
                <c:pt idx="18">
                  <c:v>-22.35</c:v>
                </c:pt>
                <c:pt idx="19">
                  <c:v>-23.13</c:v>
                </c:pt>
                <c:pt idx="20">
                  <c:v>-23.93</c:v>
                </c:pt>
                <c:pt idx="21">
                  <c:v>-24.74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FB5-4F95-A814-735C8222E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66575"/>
        <c:axId val="2118470735"/>
      </c:scatterChart>
      <c:valAx>
        <c:axId val="21184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U</a:t>
                </a:r>
                <a:r>
                  <a:rPr lang="ru-RU" sz="1500" baseline="0"/>
                  <a:t>з,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70735"/>
        <c:crosses val="autoZero"/>
        <c:crossBetween val="midCat"/>
      </c:valAx>
      <c:valAx>
        <c:axId val="21184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I</a:t>
                </a:r>
                <a:r>
                  <a:rPr lang="ru-RU" sz="1500" baseline="0"/>
                  <a:t>з, мкА</a:t>
                </a:r>
              </a:p>
            </c:rich>
          </c:tx>
          <c:layout>
            <c:manualLayout>
              <c:xMode val="edge"/>
              <c:yMode val="edge"/>
              <c:x val="2.1563845750585259E-3"/>
              <c:y val="0.4548916514655864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6657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I</a:t>
            </a:r>
            <a:r>
              <a:rPr lang="ru-RU" baseline="0"/>
              <a:t>з от </a:t>
            </a:r>
            <a:r>
              <a:rPr lang="en-US" baseline="0"/>
              <a:t>U</a:t>
            </a:r>
            <a:r>
              <a:rPr lang="ru-RU" baseline="0"/>
              <a:t>з при </a:t>
            </a:r>
            <a:r>
              <a:rPr lang="en-US" baseline="0"/>
              <a:t>I</a:t>
            </a:r>
            <a:r>
              <a:rPr lang="ru-RU" baseline="0"/>
              <a:t>р=</a:t>
            </a:r>
            <a:r>
              <a:rPr lang="en-US" baseline="0"/>
              <a:t>3</a:t>
            </a:r>
            <a:r>
              <a:rPr lang="ru-RU" baseline="0"/>
              <a:t>,0</a:t>
            </a:r>
            <a:r>
              <a:rPr lang="en-US" baseline="0"/>
              <a:t>2</a:t>
            </a:r>
            <a:r>
              <a:rPr lang="ru-RU" baseline="0"/>
              <a:t>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Sheet1!$F$54:$F$75</c:f>
              <c:numCache>
                <c:formatCode>0.00</c:formatCode>
                <c:ptCount val="22"/>
                <c:pt idx="0">
                  <c:v>25</c:v>
                </c:pt>
                <c:pt idx="1">
                  <c:v>22.02</c:v>
                </c:pt>
                <c:pt idx="2">
                  <c:v>19.03</c:v>
                </c:pt>
                <c:pt idx="3">
                  <c:v>16.04</c:v>
                </c:pt>
                <c:pt idx="4">
                  <c:v>13.1</c:v>
                </c:pt>
                <c:pt idx="5">
                  <c:v>10.130000000000001</c:v>
                </c:pt>
                <c:pt idx="6">
                  <c:v>8.1199999999999992</c:v>
                </c:pt>
                <c:pt idx="7">
                  <c:v>6.08</c:v>
                </c:pt>
                <c:pt idx="8">
                  <c:v>4.04</c:v>
                </c:pt>
                <c:pt idx="9">
                  <c:v>2.0499999999999998</c:v>
                </c:pt>
                <c:pt idx="10">
                  <c:v>0.5</c:v>
                </c:pt>
                <c:pt idx="11">
                  <c:v>-0.55000000000000004</c:v>
                </c:pt>
                <c:pt idx="12">
                  <c:v>-2.0299999999999998</c:v>
                </c:pt>
                <c:pt idx="13">
                  <c:v>-4.04</c:v>
                </c:pt>
                <c:pt idx="14">
                  <c:v>-6.07</c:v>
                </c:pt>
                <c:pt idx="15">
                  <c:v>-8.1300000000000008</c:v>
                </c:pt>
                <c:pt idx="16">
                  <c:v>-10.039999999999999</c:v>
                </c:pt>
                <c:pt idx="17">
                  <c:v>-13</c:v>
                </c:pt>
                <c:pt idx="18">
                  <c:v>-16.04</c:v>
                </c:pt>
                <c:pt idx="19">
                  <c:v>-19.059999999999999</c:v>
                </c:pt>
                <c:pt idx="20">
                  <c:v>-22.1</c:v>
                </c:pt>
                <c:pt idx="21">
                  <c:v>-25.05</c:v>
                </c:pt>
              </c:numCache>
            </c:numRef>
          </c:xVal>
          <c:yVal>
            <c:numRef>
              <c:f>Sheet1!$G$54:$G$75</c:f>
              <c:numCache>
                <c:formatCode>0.00</c:formatCode>
                <c:ptCount val="22"/>
                <c:pt idx="0">
                  <c:v>69.3</c:v>
                </c:pt>
                <c:pt idx="1">
                  <c:v>67.239999999999995</c:v>
                </c:pt>
                <c:pt idx="2">
                  <c:v>65.2</c:v>
                </c:pt>
                <c:pt idx="3">
                  <c:v>63.1</c:v>
                </c:pt>
                <c:pt idx="4">
                  <c:v>60.33</c:v>
                </c:pt>
                <c:pt idx="5">
                  <c:v>55.8</c:v>
                </c:pt>
                <c:pt idx="6">
                  <c:v>50.95</c:v>
                </c:pt>
                <c:pt idx="7">
                  <c:v>44.1</c:v>
                </c:pt>
                <c:pt idx="8">
                  <c:v>35.200000000000003</c:v>
                </c:pt>
                <c:pt idx="9">
                  <c:v>24.5</c:v>
                </c:pt>
                <c:pt idx="10">
                  <c:v>15</c:v>
                </c:pt>
                <c:pt idx="11">
                  <c:v>-3.2</c:v>
                </c:pt>
                <c:pt idx="12">
                  <c:v>-6.02</c:v>
                </c:pt>
                <c:pt idx="13">
                  <c:v>-17.5</c:v>
                </c:pt>
                <c:pt idx="14">
                  <c:v>-27.2</c:v>
                </c:pt>
                <c:pt idx="15">
                  <c:v>-34.700000000000003</c:v>
                </c:pt>
                <c:pt idx="16">
                  <c:v>-39.9</c:v>
                </c:pt>
                <c:pt idx="17">
                  <c:v>-44.5</c:v>
                </c:pt>
                <c:pt idx="18">
                  <c:v>-47.8</c:v>
                </c:pt>
                <c:pt idx="19">
                  <c:v>-49.65</c:v>
                </c:pt>
                <c:pt idx="20">
                  <c:v>-51.4</c:v>
                </c:pt>
                <c:pt idx="21">
                  <c:v>-53.2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4D-4329-8320-F520A6DF9907}"/>
            </c:ext>
          </c:extLst>
        </c:ser>
        <c:ser>
          <c:idx val="1"/>
          <c:order val="1"/>
          <c:tx>
            <c:v>асимптота сверху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Sheet1!$X$116:$X$119</c:f>
              <c:numCache>
                <c:formatCode>0.00</c:formatCode>
                <c:ptCount val="4"/>
                <c:pt idx="0">
                  <c:v>25</c:v>
                </c:pt>
                <c:pt idx="1">
                  <c:v>22.02</c:v>
                </c:pt>
                <c:pt idx="2">
                  <c:v>19.03</c:v>
                </c:pt>
                <c:pt idx="3">
                  <c:v>0</c:v>
                </c:pt>
              </c:numCache>
            </c:numRef>
          </c:xVal>
          <c:yVal>
            <c:numRef>
              <c:f>Sheet1!$Y$116:$Y$120</c:f>
              <c:numCache>
                <c:formatCode>0.00</c:formatCode>
                <c:ptCount val="5"/>
                <c:pt idx="0">
                  <c:v>69.3</c:v>
                </c:pt>
                <c:pt idx="1">
                  <c:v>67.239999999999995</c:v>
                </c:pt>
                <c:pt idx="2">
                  <c:v>65.2</c:v>
                </c:pt>
                <c:pt idx="3">
                  <c:v>52.125999999999998</c:v>
                </c:pt>
                <c:pt idx="4">
                  <c:v>52.125999999999998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4D-4329-8320-F520A6DF990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Sheet1!$X$133:$X$136</c:f>
              <c:numCache>
                <c:formatCode>0.00</c:formatCode>
                <c:ptCount val="4"/>
                <c:pt idx="0">
                  <c:v>0.5</c:v>
                </c:pt>
                <c:pt idx="1">
                  <c:v>-0.55000000000000004</c:v>
                </c:pt>
                <c:pt idx="2" formatCode="General">
                  <c:v>2.64</c:v>
                </c:pt>
                <c:pt idx="3" formatCode="General">
                  <c:v>-2.57</c:v>
                </c:pt>
              </c:numCache>
            </c:numRef>
          </c:xVal>
          <c:yVal>
            <c:numRef>
              <c:f>Sheet1!$Y$133:$Y$136</c:f>
              <c:numCache>
                <c:formatCode>0.00</c:formatCode>
                <c:ptCount val="4"/>
                <c:pt idx="0">
                  <c:v>15</c:v>
                </c:pt>
                <c:pt idx="1">
                  <c:v>-3.2</c:v>
                </c:pt>
                <c:pt idx="2" formatCode="General">
                  <c:v>52.13</c:v>
                </c:pt>
                <c:pt idx="3" formatCode="General">
                  <c:v>-38.340000000000003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4D-4329-8320-F520A6DF9907}"/>
            </c:ext>
          </c:extLst>
        </c:ser>
        <c:ser>
          <c:idx val="3"/>
          <c:order val="3"/>
          <c:tx>
            <c:v>горизонталь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Sheet1!$X$119:$X$120</c:f>
              <c:numCache>
                <c:formatCode>0.00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Sheet1!$Y$119:$Y$120</c:f>
              <c:numCache>
                <c:formatCode>0.00</c:formatCode>
                <c:ptCount val="2"/>
                <c:pt idx="0">
                  <c:v>52.125999999999998</c:v>
                </c:pt>
                <c:pt idx="1">
                  <c:v>52.125999999999998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C4D-4329-8320-F520A6DF9907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Sheet1!$AB$116:$AB$119</c:f>
              <c:numCache>
                <c:formatCode>0.00</c:formatCode>
                <c:ptCount val="4"/>
                <c:pt idx="0">
                  <c:v>-19.059999999999999</c:v>
                </c:pt>
                <c:pt idx="1">
                  <c:v>-22.1</c:v>
                </c:pt>
                <c:pt idx="2">
                  <c:v>-25.05</c:v>
                </c:pt>
                <c:pt idx="3">
                  <c:v>0</c:v>
                </c:pt>
              </c:numCache>
            </c:numRef>
          </c:xVal>
          <c:yVal>
            <c:numRef>
              <c:f>Sheet1!$AC$116:$AC$119</c:f>
              <c:numCache>
                <c:formatCode>0.00</c:formatCode>
                <c:ptCount val="4"/>
                <c:pt idx="0">
                  <c:v>-49.65</c:v>
                </c:pt>
                <c:pt idx="1">
                  <c:v>-51.4</c:v>
                </c:pt>
                <c:pt idx="2">
                  <c:v>-53.2</c:v>
                </c:pt>
                <c:pt idx="3">
                  <c:v>-38.338999999999999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C4D-4329-8320-F520A6DF9907}"/>
            </c:ext>
          </c:extLst>
        </c:ser>
        <c:ser>
          <c:idx val="5"/>
          <c:order val="5"/>
          <c:tx>
            <c:v>горизонталь снизу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Sheet1!$AB$119:$AB$120</c:f>
              <c:numCache>
                <c:formatCode>0.00</c:formatCode>
                <c:ptCount val="2"/>
                <c:pt idx="0">
                  <c:v>0</c:v>
                </c:pt>
                <c:pt idx="1">
                  <c:v>-20</c:v>
                </c:pt>
              </c:numCache>
            </c:numRef>
          </c:xVal>
          <c:yVal>
            <c:numRef>
              <c:f>Sheet1!$AC$119:$AC$120</c:f>
              <c:numCache>
                <c:formatCode>0.00</c:formatCode>
                <c:ptCount val="2"/>
                <c:pt idx="0">
                  <c:v>-38.338999999999999</c:v>
                </c:pt>
                <c:pt idx="1">
                  <c:v>-38.340000000000003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C4D-4329-8320-F520A6DF9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66575"/>
        <c:axId val="2118470735"/>
      </c:scatterChart>
      <c:valAx>
        <c:axId val="21184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U</a:t>
                </a:r>
                <a:r>
                  <a:rPr lang="ru-RU" sz="1500" baseline="0"/>
                  <a:t>з,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70735"/>
        <c:crossesAt val="5"/>
        <c:crossBetween val="midCat"/>
      </c:valAx>
      <c:valAx>
        <c:axId val="21184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I</a:t>
                </a:r>
                <a:r>
                  <a:rPr lang="ru-RU" sz="1500" baseline="0"/>
                  <a:t>з, мкА</a:t>
                </a:r>
              </a:p>
            </c:rich>
          </c:tx>
          <c:layout>
            <c:manualLayout>
              <c:xMode val="edge"/>
              <c:yMode val="edge"/>
              <c:x val="3.5464528071849459E-3"/>
              <c:y val="0.39832670354053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6657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I</a:t>
            </a:r>
            <a:r>
              <a:rPr lang="ru-RU" baseline="0"/>
              <a:t>з от </a:t>
            </a:r>
            <a:r>
              <a:rPr lang="en-US" baseline="0"/>
              <a:t>U</a:t>
            </a:r>
            <a:r>
              <a:rPr lang="ru-RU" baseline="0"/>
              <a:t>з при </a:t>
            </a:r>
            <a:r>
              <a:rPr lang="en-US" baseline="0"/>
              <a:t>I</a:t>
            </a:r>
            <a:r>
              <a:rPr lang="ru-RU" baseline="0"/>
              <a:t>р=</a:t>
            </a:r>
            <a:r>
              <a:rPr lang="en-US" baseline="0"/>
              <a:t>1,51</a:t>
            </a:r>
            <a:r>
              <a:rPr lang="ru-RU" baseline="0"/>
              <a:t>мА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Sheet1!$J$54:$J$75</c:f>
              <c:numCache>
                <c:formatCode>0.00</c:formatCode>
                <c:ptCount val="22"/>
                <c:pt idx="0">
                  <c:v>25.05</c:v>
                </c:pt>
                <c:pt idx="1">
                  <c:v>22.04</c:v>
                </c:pt>
                <c:pt idx="2">
                  <c:v>19.010000000000002</c:v>
                </c:pt>
                <c:pt idx="3">
                  <c:v>16.12</c:v>
                </c:pt>
                <c:pt idx="4">
                  <c:v>13.03</c:v>
                </c:pt>
                <c:pt idx="5">
                  <c:v>10.130000000000001</c:v>
                </c:pt>
                <c:pt idx="6">
                  <c:v>8.0500000000000007</c:v>
                </c:pt>
                <c:pt idx="7">
                  <c:v>6.14</c:v>
                </c:pt>
                <c:pt idx="8">
                  <c:v>3.05</c:v>
                </c:pt>
                <c:pt idx="9">
                  <c:v>2.02</c:v>
                </c:pt>
                <c:pt idx="10">
                  <c:v>0.56000000000000005</c:v>
                </c:pt>
                <c:pt idx="11">
                  <c:v>-0.48</c:v>
                </c:pt>
                <c:pt idx="12">
                  <c:v>-2.097</c:v>
                </c:pt>
                <c:pt idx="13">
                  <c:v>-4.04</c:v>
                </c:pt>
                <c:pt idx="14">
                  <c:v>-6.08</c:v>
                </c:pt>
                <c:pt idx="15">
                  <c:v>-8.11</c:v>
                </c:pt>
                <c:pt idx="16">
                  <c:v>-10.01</c:v>
                </c:pt>
                <c:pt idx="17">
                  <c:v>-13.07</c:v>
                </c:pt>
                <c:pt idx="18">
                  <c:v>-16.05</c:v>
                </c:pt>
                <c:pt idx="19">
                  <c:v>-19.010000000000002</c:v>
                </c:pt>
                <c:pt idx="20">
                  <c:v>-22.02</c:v>
                </c:pt>
                <c:pt idx="21">
                  <c:v>-25.05</c:v>
                </c:pt>
              </c:numCache>
            </c:numRef>
          </c:xVal>
          <c:yVal>
            <c:numRef>
              <c:f>Sheet1!$K$54:$K$75</c:f>
              <c:numCache>
                <c:formatCode>0.00</c:formatCode>
                <c:ptCount val="22"/>
                <c:pt idx="0">
                  <c:v>36.01</c:v>
                </c:pt>
                <c:pt idx="1">
                  <c:v>34.75</c:v>
                </c:pt>
                <c:pt idx="2">
                  <c:v>33.5</c:v>
                </c:pt>
                <c:pt idx="3">
                  <c:v>32.299999999999997</c:v>
                </c:pt>
                <c:pt idx="4">
                  <c:v>30.87</c:v>
                </c:pt>
                <c:pt idx="5">
                  <c:v>28.8</c:v>
                </c:pt>
                <c:pt idx="6">
                  <c:v>26.6</c:v>
                </c:pt>
                <c:pt idx="7">
                  <c:v>23.55</c:v>
                </c:pt>
                <c:pt idx="8">
                  <c:v>18.989999999999998</c:v>
                </c:pt>
                <c:pt idx="9">
                  <c:v>13.08</c:v>
                </c:pt>
                <c:pt idx="10">
                  <c:v>8.1999999999999993</c:v>
                </c:pt>
                <c:pt idx="11">
                  <c:v>3.92</c:v>
                </c:pt>
                <c:pt idx="12">
                  <c:v>-1.84</c:v>
                </c:pt>
                <c:pt idx="13">
                  <c:v>-7.75</c:v>
                </c:pt>
                <c:pt idx="14">
                  <c:v>-12.9</c:v>
                </c:pt>
                <c:pt idx="15">
                  <c:v>-16.62</c:v>
                </c:pt>
                <c:pt idx="16">
                  <c:v>-19.100000000000001</c:v>
                </c:pt>
                <c:pt idx="17">
                  <c:v>-21.32</c:v>
                </c:pt>
                <c:pt idx="18">
                  <c:v>-22.35</c:v>
                </c:pt>
                <c:pt idx="19">
                  <c:v>-23.13</c:v>
                </c:pt>
                <c:pt idx="20">
                  <c:v>-23.93</c:v>
                </c:pt>
                <c:pt idx="21">
                  <c:v>-24.74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6-4C10-A799-73A797C96F28}"/>
            </c:ext>
          </c:extLst>
        </c:ser>
        <c:ser>
          <c:idx val="1"/>
          <c:order val="1"/>
          <c:tx>
            <c:v>асимптота сверху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Sheet1!$AW$117:$AW$120</c:f>
              <c:numCache>
                <c:formatCode>0.00</c:formatCode>
                <c:ptCount val="4"/>
                <c:pt idx="0">
                  <c:v>25.05</c:v>
                </c:pt>
                <c:pt idx="1">
                  <c:v>22.04</c:v>
                </c:pt>
                <c:pt idx="2">
                  <c:v>19.010000000000002</c:v>
                </c:pt>
                <c:pt idx="3">
                  <c:v>0</c:v>
                </c:pt>
              </c:numCache>
            </c:numRef>
          </c:xVal>
          <c:yVal>
            <c:numRef>
              <c:f>Sheet1!$AX$117:$AX$120</c:f>
              <c:numCache>
                <c:formatCode>0.00</c:formatCode>
                <c:ptCount val="4"/>
                <c:pt idx="0">
                  <c:v>36.01</c:v>
                </c:pt>
                <c:pt idx="1">
                  <c:v>34.75</c:v>
                </c:pt>
                <c:pt idx="2">
                  <c:v>33.5</c:v>
                </c:pt>
                <c:pt idx="3">
                  <c:v>25.597000000000001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C6-4C10-A799-73A797C96F28}"/>
            </c:ext>
          </c:extLst>
        </c:ser>
        <c:ser>
          <c:idx val="2"/>
          <c:order val="2"/>
          <c:tx>
            <c:strRef>
              <c:f>Sheet1!$AP$128:$AP$131</c:f>
              <c:strCache>
                <c:ptCount val="4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Sheet1!$AW$134:$AW$137</c:f>
              <c:numCache>
                <c:formatCode>0.00</c:formatCode>
                <c:ptCount val="4"/>
                <c:pt idx="0">
                  <c:v>0.56000000000000005</c:v>
                </c:pt>
                <c:pt idx="1">
                  <c:v>-0.48</c:v>
                </c:pt>
                <c:pt idx="2" formatCode="General">
                  <c:v>4.78</c:v>
                </c:pt>
                <c:pt idx="3" formatCode="General">
                  <c:v>-5.8109999999999999</c:v>
                </c:pt>
              </c:numCache>
            </c:numRef>
          </c:xVal>
          <c:yVal>
            <c:numRef>
              <c:f>Sheet1!$AX$134:$AX$137</c:f>
              <c:numCache>
                <c:formatCode>0.00</c:formatCode>
                <c:ptCount val="4"/>
                <c:pt idx="0">
                  <c:v>8.1999999999999993</c:v>
                </c:pt>
                <c:pt idx="1">
                  <c:v>3.92</c:v>
                </c:pt>
                <c:pt idx="2" formatCode="General">
                  <c:v>25.6</c:v>
                </c:pt>
                <c:pt idx="3" formatCode="General">
                  <c:v>-18.059999999999999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6C6-4C10-A799-73A797C96F28}"/>
            </c:ext>
          </c:extLst>
        </c:ser>
        <c:ser>
          <c:idx val="3"/>
          <c:order val="3"/>
          <c:tx>
            <c:v>горизонталь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Sheet1!$AW$120:$AW$121</c:f>
              <c:numCache>
                <c:formatCode>0.00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Sheet1!$AX$120:$AX$121</c:f>
              <c:numCache>
                <c:formatCode>0.00</c:formatCode>
                <c:ptCount val="2"/>
                <c:pt idx="0">
                  <c:v>25.597000000000001</c:v>
                </c:pt>
                <c:pt idx="1">
                  <c:v>25.597000000000001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C6-4C10-A799-73A797C96F28}"/>
            </c:ext>
          </c:extLst>
        </c:ser>
        <c:ser>
          <c:idx val="4"/>
          <c:order val="4"/>
          <c:tx>
            <c:v>асимптота снизу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Sheet1!$BA$117:$BA$120</c:f>
              <c:numCache>
                <c:formatCode>0.00</c:formatCode>
                <c:ptCount val="4"/>
                <c:pt idx="0">
                  <c:v>-19.010000000000002</c:v>
                </c:pt>
                <c:pt idx="1">
                  <c:v>-22.02</c:v>
                </c:pt>
                <c:pt idx="2">
                  <c:v>-25.05</c:v>
                </c:pt>
                <c:pt idx="3">
                  <c:v>0</c:v>
                </c:pt>
              </c:numCache>
            </c:numRef>
          </c:xVal>
          <c:yVal>
            <c:numRef>
              <c:f>Sheet1!$BB$117:$BB$120</c:f>
              <c:numCache>
                <c:formatCode>0.00</c:formatCode>
                <c:ptCount val="4"/>
                <c:pt idx="0">
                  <c:v>-23.13</c:v>
                </c:pt>
                <c:pt idx="1">
                  <c:v>-23.93</c:v>
                </c:pt>
                <c:pt idx="2">
                  <c:v>-24.74</c:v>
                </c:pt>
                <c:pt idx="3">
                  <c:v>-18.062000000000001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C6-4C10-A799-73A797C96F28}"/>
            </c:ext>
          </c:extLst>
        </c:ser>
        <c:ser>
          <c:idx val="5"/>
          <c:order val="5"/>
          <c:tx>
            <c:v>горизонталь снизу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Sheet1!$BA$120:$BA$121</c:f>
              <c:numCache>
                <c:formatCode>0.00</c:formatCode>
                <c:ptCount val="2"/>
                <c:pt idx="0">
                  <c:v>0</c:v>
                </c:pt>
                <c:pt idx="1">
                  <c:v>-20</c:v>
                </c:pt>
              </c:numCache>
            </c:numRef>
          </c:xVal>
          <c:yVal>
            <c:numRef>
              <c:f>Sheet1!$BB$120:$BB$121</c:f>
              <c:numCache>
                <c:formatCode>0.00</c:formatCode>
                <c:ptCount val="2"/>
                <c:pt idx="0">
                  <c:v>-18.062000000000001</c:v>
                </c:pt>
                <c:pt idx="1">
                  <c:v>-18.059999999999999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C6-4C10-A799-73A797C96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466575"/>
        <c:axId val="2118470735"/>
      </c:scatterChart>
      <c:valAx>
        <c:axId val="211846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U</a:t>
                </a:r>
                <a:r>
                  <a:rPr lang="ru-RU" sz="1500" baseline="0"/>
                  <a:t>з, 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70735"/>
        <c:crossesAt val="6"/>
        <c:crossBetween val="midCat"/>
      </c:valAx>
      <c:valAx>
        <c:axId val="21184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aseline="0"/>
                  <a:t>I</a:t>
                </a:r>
                <a:r>
                  <a:rPr lang="ru-RU" sz="1500" baseline="0"/>
                  <a:t>з, мкА</a:t>
                </a:r>
              </a:p>
            </c:rich>
          </c:tx>
          <c:layout>
            <c:manualLayout>
              <c:xMode val="edge"/>
              <c:yMode val="edge"/>
              <c:x val="3.5464528071849459E-3"/>
              <c:y val="0.39832670354053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1846657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График</a:t>
            </a:r>
            <a:r>
              <a:rPr lang="ru-RU" sz="1800" baseline="0"/>
              <a:t> зависимости </a:t>
            </a:r>
            <a:r>
              <a:rPr lang="en-US" sz="1800" baseline="0"/>
              <a:t>n</a:t>
            </a:r>
            <a:r>
              <a:rPr lang="ru-RU" sz="1400" baseline="0"/>
              <a:t>э</a:t>
            </a:r>
            <a:r>
              <a:rPr lang="ru-RU" sz="1800" baseline="0"/>
              <a:t> от </a:t>
            </a:r>
            <a:r>
              <a:rPr lang="en-US" sz="1800" baseline="0"/>
              <a:t>I</a:t>
            </a:r>
            <a:r>
              <a:rPr lang="ru-RU" sz="1400" baseline="0"/>
              <a:t>р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Sheet1!$BF$23:$BF$25</c:f>
              <c:numCache>
                <c:formatCode>0.00</c:formatCode>
                <c:ptCount val="3"/>
                <c:pt idx="0">
                  <c:v>5.05</c:v>
                </c:pt>
                <c:pt idx="1">
                  <c:v>3.02</c:v>
                </c:pt>
                <c:pt idx="2">
                  <c:v>1.51</c:v>
                </c:pt>
              </c:numCache>
            </c:numRef>
          </c:xVal>
          <c:yVal>
            <c:numRef>
              <c:f>Sheet1!$BG$23:$BG$25</c:f>
              <c:numCache>
                <c:formatCode>0.00</c:formatCode>
                <c:ptCount val="3"/>
                <c:pt idx="0">
                  <c:v>14.934209396636499</c:v>
                </c:pt>
                <c:pt idx="1">
                  <c:v>7.3304049803065601</c:v>
                </c:pt>
                <c:pt idx="2">
                  <c:v>2.6752737247065999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EF-4F00-9730-4E10F1FC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506255"/>
        <c:axId val="228506671"/>
      </c:scatterChart>
      <c:valAx>
        <c:axId val="22850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ru-RU" sz="1000"/>
                  <a:t>р</a:t>
                </a:r>
                <a:r>
                  <a:rPr lang="ru-RU" sz="1400"/>
                  <a:t>,</a:t>
                </a:r>
                <a:r>
                  <a:rPr lang="ru-RU" sz="1400" baseline="0"/>
                  <a:t> мА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506671"/>
        <c:crosses val="autoZero"/>
        <c:crossBetween val="midCat"/>
      </c:valAx>
      <c:valAx>
        <c:axId val="22850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</a:t>
                </a:r>
                <a:r>
                  <a:rPr lang="ru-RU" sz="1200" baseline="0"/>
                  <a:t>э</a:t>
                </a:r>
                <a:r>
                  <a:rPr lang="ru-RU" sz="1600" baseline="0"/>
                  <a:t>, м^(-3) * 10^(16) 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50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График</a:t>
            </a:r>
            <a:r>
              <a:rPr lang="ru-RU" sz="1800" baseline="0"/>
              <a:t> зависимости </a:t>
            </a:r>
            <a:r>
              <a:rPr lang="en-US" sz="1800" baseline="0"/>
              <a:t>T</a:t>
            </a:r>
            <a:r>
              <a:rPr lang="ru-RU" sz="1800" baseline="0"/>
              <a:t>э от </a:t>
            </a:r>
            <a:r>
              <a:rPr lang="en-US" sz="1800" baseline="0"/>
              <a:t>I</a:t>
            </a:r>
            <a:r>
              <a:rPr lang="ru-RU" sz="1400" baseline="0"/>
              <a:t>р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84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Sheet1!$BF$27:$BF$29</c:f>
              <c:numCache>
                <c:formatCode>0.00</c:formatCode>
                <c:ptCount val="3"/>
                <c:pt idx="0">
                  <c:v>5.05</c:v>
                </c:pt>
                <c:pt idx="1">
                  <c:v>3.02</c:v>
                </c:pt>
                <c:pt idx="2">
                  <c:v>1.51</c:v>
                </c:pt>
              </c:numCache>
            </c:numRef>
          </c:xVal>
          <c:yVal>
            <c:numRef>
              <c:f>Sheet1!$BG$27:$BG$29</c:f>
              <c:numCache>
                <c:formatCode>General</c:formatCode>
                <c:ptCount val="3"/>
                <c:pt idx="0">
                  <c:v>11710.144927536232</c:v>
                </c:pt>
                <c:pt idx="1">
                  <c:v>15304.347826086956</c:v>
                </c:pt>
                <c:pt idx="2">
                  <c:v>27710.144927536232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CE-47CA-BCE4-D853A37B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506255"/>
        <c:axId val="228506671"/>
      </c:scatterChart>
      <c:valAx>
        <c:axId val="22850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ru-RU" sz="1000"/>
                  <a:t>р</a:t>
                </a:r>
                <a:r>
                  <a:rPr lang="ru-RU" sz="1400"/>
                  <a:t>,</a:t>
                </a:r>
                <a:r>
                  <a:rPr lang="ru-RU" sz="1400" baseline="0"/>
                  <a:t> мА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506671"/>
        <c:crosses val="autoZero"/>
        <c:crossBetween val="midCat"/>
      </c:valAx>
      <c:valAx>
        <c:axId val="22850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</a:t>
                </a:r>
                <a:r>
                  <a:rPr lang="ru-RU" sz="1600" baseline="0"/>
                  <a:t>э, К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50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212667</xdr:colOff>
      <xdr:row>2</xdr:row>
      <xdr:rowOff>3810</xdr:rowOff>
    </xdr:from>
    <xdr:to>
      <xdr:col>25</xdr:col>
      <xdr:colOff>561802</xdr:colOff>
      <xdr:row>25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3E39D67-D178-4CC1-91FF-C510EFC54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759357</xdr:colOff>
      <xdr:row>91</xdr:row>
      <xdr:rowOff>176835</xdr:rowOff>
    </xdr:from>
    <xdr:to>
      <xdr:col>15</xdr:col>
      <xdr:colOff>598373</xdr:colOff>
      <xdr:row>118</xdr:row>
      <xdr:rowOff>110295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B5FB7F7-3D03-422B-A92F-7687A8978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171718</xdr:colOff>
      <xdr:row>67</xdr:row>
      <xdr:rowOff>85859</xdr:rowOff>
    </xdr:from>
    <xdr:to>
      <xdr:col>21</xdr:col>
      <xdr:colOff>461493</xdr:colOff>
      <xdr:row>82</xdr:row>
      <xdr:rowOff>92298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4182D766-A132-42A8-A9DF-CB7E0E397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57486</xdr:colOff>
      <xdr:row>35</xdr:row>
      <xdr:rowOff>174761</xdr:rowOff>
    </xdr:from>
    <xdr:to>
      <xdr:col>43</xdr:col>
      <xdr:colOff>286571</xdr:colOff>
      <xdr:row>82</xdr:row>
      <xdr:rowOff>144432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7E9F8B9-14AE-4E35-86F6-A988B0DA8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285750</xdr:colOff>
      <xdr:row>83</xdr:row>
      <xdr:rowOff>0</xdr:rowOff>
    </xdr:from>
    <xdr:to>
      <xdr:col>37</xdr:col>
      <xdr:colOff>529578</xdr:colOff>
      <xdr:row>109</xdr:row>
      <xdr:rowOff>123960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6BA9B1AE-E55E-4881-B949-07A60896B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0</xdr:colOff>
      <xdr:row>86</xdr:row>
      <xdr:rowOff>0</xdr:rowOff>
    </xdr:from>
    <xdr:to>
      <xdr:col>61</xdr:col>
      <xdr:colOff>243828</xdr:colOff>
      <xdr:row>112</xdr:row>
      <xdr:rowOff>123960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1BDD2D73-50AA-424E-A21D-0218FD3A8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61</xdr:col>
      <xdr:colOff>507999</xdr:colOff>
      <xdr:row>16</xdr:row>
      <xdr:rowOff>117324</xdr:rowOff>
    </xdr:from>
    <xdr:to>
      <xdr:col>75</xdr:col>
      <xdr:colOff>382209</xdr:colOff>
      <xdr:row>41</xdr:row>
      <xdr:rowOff>84667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CBF94DE2-8B13-4D65-AB33-699851935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46</xdr:col>
      <xdr:colOff>36285</xdr:colOff>
      <xdr:row>27</xdr:row>
      <xdr:rowOff>96762</xdr:rowOff>
    </xdr:from>
    <xdr:to>
      <xdr:col>55</xdr:col>
      <xdr:colOff>67733</xdr:colOff>
      <xdr:row>52</xdr:row>
      <xdr:rowOff>64104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E4C6EB9F-D390-48C2-AC4C-BB6DE3CA99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0.09634</cdr:x>
      <cdr:y>0.18245</cdr:y>
    </cdr:from>
    <cdr:to>
      <cdr:x>0.84285</cdr:x>
      <cdr:y>0.80382</cdr:y>
    </cdr:to>
    <cdr:sp macro="" textlink="">
      <cdr:nvSpPr>
        <cdr:cNvPr id="7" name="Полилиния: фигура 6">
          <a:extLst xmlns:a="http://schemas.openxmlformats.org/drawingml/2006/main">
            <a:ext uri="{FF2B5EF4-FFF2-40B4-BE49-F238E27FC236}">
              <a16:creationId xmlns:a16="http://schemas.microsoft.com/office/drawing/2014/main" id="{CB902172-3FE4-469F-816E-41382B9051B3}"/>
            </a:ext>
          </a:extLst>
        </cdr:cNvPr>
        <cdr:cNvSpPr/>
      </cdr:nvSpPr>
      <cdr:spPr>
        <a:xfrm xmlns:a="http://schemas.openxmlformats.org/drawingml/2006/main">
          <a:off x="896491" y="760795"/>
          <a:ext cx="6946599" cy="2591110"/>
        </a:xfrm>
        <a:custGeom xmlns:a="http://schemas.openxmlformats.org/drawingml/2006/main">
          <a:avLst/>
          <a:gdLst>
            <a:gd name="connsiteX0" fmla="*/ 0 w 4389120"/>
            <a:gd name="connsiteY0" fmla="*/ 0 h 2392680"/>
            <a:gd name="connsiteX1" fmla="*/ 1333500 w 4389120"/>
            <a:gd name="connsiteY1" fmla="*/ 1447800 h 2392680"/>
            <a:gd name="connsiteX2" fmla="*/ 4389120 w 4389120"/>
            <a:gd name="connsiteY2" fmla="*/ 2392680 h 2392680"/>
            <a:gd name="connsiteX0" fmla="*/ 0 w 4389120"/>
            <a:gd name="connsiteY0" fmla="*/ 0 h 2392680"/>
            <a:gd name="connsiteX1" fmla="*/ 1226820 w 4389120"/>
            <a:gd name="connsiteY1" fmla="*/ 1516380 h 2392680"/>
            <a:gd name="connsiteX2" fmla="*/ 4389120 w 4389120"/>
            <a:gd name="connsiteY2" fmla="*/ 2392680 h 2392680"/>
            <a:gd name="connsiteX0" fmla="*/ 0 w 4480560"/>
            <a:gd name="connsiteY0" fmla="*/ 0 h 2385060"/>
            <a:gd name="connsiteX1" fmla="*/ 1318260 w 4480560"/>
            <a:gd name="connsiteY1" fmla="*/ 1508760 h 2385060"/>
            <a:gd name="connsiteX2" fmla="*/ 4480560 w 4480560"/>
            <a:gd name="connsiteY2" fmla="*/ 2385060 h 2385060"/>
            <a:gd name="connsiteX0" fmla="*/ 0 w 4480560"/>
            <a:gd name="connsiteY0" fmla="*/ 0 h 2385060"/>
            <a:gd name="connsiteX1" fmla="*/ 1318260 w 4480560"/>
            <a:gd name="connsiteY1" fmla="*/ 1508760 h 2385060"/>
            <a:gd name="connsiteX2" fmla="*/ 4480560 w 4480560"/>
            <a:gd name="connsiteY2" fmla="*/ 2385060 h 2385060"/>
            <a:gd name="connsiteX0" fmla="*/ 0 w 4686300"/>
            <a:gd name="connsiteY0" fmla="*/ 0 h 2362200"/>
            <a:gd name="connsiteX1" fmla="*/ 1318260 w 4686300"/>
            <a:gd name="connsiteY1" fmla="*/ 1508760 h 2362200"/>
            <a:gd name="connsiteX2" fmla="*/ 4686300 w 4686300"/>
            <a:gd name="connsiteY2" fmla="*/ 2362200 h 2362200"/>
            <a:gd name="connsiteX0" fmla="*/ 0 w 4686300"/>
            <a:gd name="connsiteY0" fmla="*/ 0 h 2362200"/>
            <a:gd name="connsiteX1" fmla="*/ 1318260 w 4686300"/>
            <a:gd name="connsiteY1" fmla="*/ 1508760 h 2362200"/>
            <a:gd name="connsiteX2" fmla="*/ 4686300 w 4686300"/>
            <a:gd name="connsiteY2" fmla="*/ 2362200 h 2362200"/>
            <a:gd name="connsiteX0" fmla="*/ 0 w 4777740"/>
            <a:gd name="connsiteY0" fmla="*/ 0 h 2308860"/>
            <a:gd name="connsiteX1" fmla="*/ 1318260 w 4777740"/>
            <a:gd name="connsiteY1" fmla="*/ 1508760 h 2308860"/>
            <a:gd name="connsiteX2" fmla="*/ 4777740 w 4777740"/>
            <a:gd name="connsiteY2" fmla="*/ 2308860 h 2308860"/>
            <a:gd name="connsiteX0" fmla="*/ 0 w 4678680"/>
            <a:gd name="connsiteY0" fmla="*/ 0 h 2308860"/>
            <a:gd name="connsiteX1" fmla="*/ 1219200 w 4678680"/>
            <a:gd name="connsiteY1" fmla="*/ 1508760 h 2308860"/>
            <a:gd name="connsiteX2" fmla="*/ 4678680 w 4678680"/>
            <a:gd name="connsiteY2" fmla="*/ 2308860 h 2308860"/>
            <a:gd name="connsiteX0" fmla="*/ 24 w 4678704"/>
            <a:gd name="connsiteY0" fmla="*/ 0 h 2308860"/>
            <a:gd name="connsiteX1" fmla="*/ 1219224 w 4678704"/>
            <a:gd name="connsiteY1" fmla="*/ 1508760 h 2308860"/>
            <a:gd name="connsiteX2" fmla="*/ 4678704 w 4678704"/>
            <a:gd name="connsiteY2" fmla="*/ 2308860 h 2308860"/>
            <a:gd name="connsiteX0" fmla="*/ 20 w 4678700"/>
            <a:gd name="connsiteY0" fmla="*/ 0 h 2308860"/>
            <a:gd name="connsiteX1" fmla="*/ 1341140 w 4678700"/>
            <a:gd name="connsiteY1" fmla="*/ 1501140 h 2308860"/>
            <a:gd name="connsiteX2" fmla="*/ 4678700 w 4678700"/>
            <a:gd name="connsiteY2" fmla="*/ 2308860 h 2308860"/>
            <a:gd name="connsiteX0" fmla="*/ 21 w 4678701"/>
            <a:gd name="connsiteY0" fmla="*/ 0 h 2308860"/>
            <a:gd name="connsiteX1" fmla="*/ 1341141 w 4678701"/>
            <a:gd name="connsiteY1" fmla="*/ 1501140 h 2308860"/>
            <a:gd name="connsiteX2" fmla="*/ 4678701 w 4678701"/>
            <a:gd name="connsiteY2" fmla="*/ 2308860 h 2308860"/>
            <a:gd name="connsiteX0" fmla="*/ 21 w 4678701"/>
            <a:gd name="connsiteY0" fmla="*/ 0 h 2308860"/>
            <a:gd name="connsiteX1" fmla="*/ 1341141 w 4678701"/>
            <a:gd name="connsiteY1" fmla="*/ 1501140 h 2308860"/>
            <a:gd name="connsiteX2" fmla="*/ 4678701 w 4678701"/>
            <a:gd name="connsiteY2" fmla="*/ 2308860 h 2308860"/>
            <a:gd name="connsiteX0" fmla="*/ 23 w 4678703"/>
            <a:gd name="connsiteY0" fmla="*/ 0 h 2308860"/>
            <a:gd name="connsiteX1" fmla="*/ 1272563 w 4678703"/>
            <a:gd name="connsiteY1" fmla="*/ 1516380 h 2308860"/>
            <a:gd name="connsiteX2" fmla="*/ 4678703 w 4678703"/>
            <a:gd name="connsiteY2" fmla="*/ 2308860 h 2308860"/>
            <a:gd name="connsiteX0" fmla="*/ 25 w 4602505"/>
            <a:gd name="connsiteY0" fmla="*/ 0 h 2316480"/>
            <a:gd name="connsiteX1" fmla="*/ 1196365 w 4602505"/>
            <a:gd name="connsiteY1" fmla="*/ 1524000 h 2316480"/>
            <a:gd name="connsiteX2" fmla="*/ 4602505 w 4602505"/>
            <a:gd name="connsiteY2" fmla="*/ 2316480 h 2316480"/>
            <a:gd name="connsiteX0" fmla="*/ 21 w 4686321"/>
            <a:gd name="connsiteY0" fmla="*/ 0 h 2286000"/>
            <a:gd name="connsiteX1" fmla="*/ 1280181 w 4686321"/>
            <a:gd name="connsiteY1" fmla="*/ 1493520 h 2286000"/>
            <a:gd name="connsiteX2" fmla="*/ 4686321 w 4686321"/>
            <a:gd name="connsiteY2" fmla="*/ 2286000 h 2286000"/>
            <a:gd name="connsiteX0" fmla="*/ 21 w 4617741"/>
            <a:gd name="connsiteY0" fmla="*/ 0 h 2415540"/>
            <a:gd name="connsiteX1" fmla="*/ 1280181 w 4617741"/>
            <a:gd name="connsiteY1" fmla="*/ 1493520 h 2415540"/>
            <a:gd name="connsiteX2" fmla="*/ 4617741 w 4617741"/>
            <a:gd name="connsiteY2" fmla="*/ 2415540 h 2415540"/>
            <a:gd name="connsiteX0" fmla="*/ 21 w 4617741"/>
            <a:gd name="connsiteY0" fmla="*/ 0 h 2415540"/>
            <a:gd name="connsiteX1" fmla="*/ 1280181 w 4617741"/>
            <a:gd name="connsiteY1" fmla="*/ 1493520 h 2415540"/>
            <a:gd name="connsiteX2" fmla="*/ 4617741 w 4617741"/>
            <a:gd name="connsiteY2" fmla="*/ 2415540 h 2415540"/>
            <a:gd name="connsiteX0" fmla="*/ 83 w 6969354"/>
            <a:gd name="connsiteY0" fmla="*/ 0 h 2503587"/>
            <a:gd name="connsiteX1" fmla="*/ 1280243 w 6969354"/>
            <a:gd name="connsiteY1" fmla="*/ 1493520 h 2503587"/>
            <a:gd name="connsiteX2" fmla="*/ 6969353 w 6969354"/>
            <a:gd name="connsiteY2" fmla="*/ 2503587 h 2503587"/>
            <a:gd name="connsiteX0" fmla="*/ 43 w 6969313"/>
            <a:gd name="connsiteY0" fmla="*/ 0 h 2503587"/>
            <a:gd name="connsiteX1" fmla="*/ 1407495 w 6969313"/>
            <a:gd name="connsiteY1" fmla="*/ 1466428 h 2503587"/>
            <a:gd name="connsiteX2" fmla="*/ 6969313 w 6969313"/>
            <a:gd name="connsiteY2" fmla="*/ 2503587 h 2503587"/>
            <a:gd name="connsiteX0" fmla="*/ 56 w 6895630"/>
            <a:gd name="connsiteY0" fmla="*/ 0 h 2564543"/>
            <a:gd name="connsiteX1" fmla="*/ 1333812 w 6895630"/>
            <a:gd name="connsiteY1" fmla="*/ 1527384 h 2564543"/>
            <a:gd name="connsiteX2" fmla="*/ 6895630 w 6895630"/>
            <a:gd name="connsiteY2" fmla="*/ 2564543 h 2564543"/>
            <a:gd name="connsiteX0" fmla="*/ 0 w 6895574"/>
            <a:gd name="connsiteY0" fmla="*/ 0 h 2564543"/>
            <a:gd name="connsiteX1" fmla="*/ 1333756 w 6895574"/>
            <a:gd name="connsiteY1" fmla="*/ 1527384 h 2564543"/>
            <a:gd name="connsiteX2" fmla="*/ 6895574 w 6895574"/>
            <a:gd name="connsiteY2" fmla="*/ 2564543 h 2564543"/>
            <a:gd name="connsiteX0" fmla="*/ 0 w 7016167"/>
            <a:gd name="connsiteY0" fmla="*/ 0 h 2469722"/>
            <a:gd name="connsiteX1" fmla="*/ 1454349 w 7016167"/>
            <a:gd name="connsiteY1" fmla="*/ 1432563 h 2469722"/>
            <a:gd name="connsiteX2" fmla="*/ 7016167 w 7016167"/>
            <a:gd name="connsiteY2" fmla="*/ 2469722 h 2469722"/>
            <a:gd name="connsiteX0" fmla="*/ 0 w 7016167"/>
            <a:gd name="connsiteY0" fmla="*/ 0 h 2469722"/>
            <a:gd name="connsiteX1" fmla="*/ 1454349 w 7016167"/>
            <a:gd name="connsiteY1" fmla="*/ 1432563 h 2469722"/>
            <a:gd name="connsiteX2" fmla="*/ 7016167 w 7016167"/>
            <a:gd name="connsiteY2" fmla="*/ 2469722 h 2469722"/>
            <a:gd name="connsiteX0" fmla="*/ 0 w 6848678"/>
            <a:gd name="connsiteY0" fmla="*/ 0 h 2381675"/>
            <a:gd name="connsiteX1" fmla="*/ 1454349 w 6848678"/>
            <a:gd name="connsiteY1" fmla="*/ 1432563 h 2381675"/>
            <a:gd name="connsiteX2" fmla="*/ 6848678 w 6848678"/>
            <a:gd name="connsiteY2" fmla="*/ 2381675 h 2381675"/>
            <a:gd name="connsiteX0" fmla="*/ 0 w 6848678"/>
            <a:gd name="connsiteY0" fmla="*/ 0 h 2381675"/>
            <a:gd name="connsiteX1" fmla="*/ 1454349 w 6848678"/>
            <a:gd name="connsiteY1" fmla="*/ 1432563 h 2381675"/>
            <a:gd name="connsiteX2" fmla="*/ 6848678 w 6848678"/>
            <a:gd name="connsiteY2" fmla="*/ 2381675 h 2381675"/>
            <a:gd name="connsiteX0" fmla="*/ 0 w 6828579"/>
            <a:gd name="connsiteY0" fmla="*/ 0 h 2259762"/>
            <a:gd name="connsiteX1" fmla="*/ 1454349 w 6828579"/>
            <a:gd name="connsiteY1" fmla="*/ 1432563 h 2259762"/>
            <a:gd name="connsiteX2" fmla="*/ 6828579 w 6828579"/>
            <a:gd name="connsiteY2" fmla="*/ 2259762 h 2259762"/>
            <a:gd name="connsiteX0" fmla="*/ 0 w 6875476"/>
            <a:gd name="connsiteY0" fmla="*/ 0 h 2666137"/>
            <a:gd name="connsiteX1" fmla="*/ 1454349 w 6875476"/>
            <a:gd name="connsiteY1" fmla="*/ 1432563 h 2666137"/>
            <a:gd name="connsiteX2" fmla="*/ 6875476 w 6875476"/>
            <a:gd name="connsiteY2" fmla="*/ 2666137 h 2666137"/>
            <a:gd name="connsiteX0" fmla="*/ 0 w 6875476"/>
            <a:gd name="connsiteY0" fmla="*/ 0 h 2666137"/>
            <a:gd name="connsiteX1" fmla="*/ 1454349 w 6875476"/>
            <a:gd name="connsiteY1" fmla="*/ 1432563 h 2666137"/>
            <a:gd name="connsiteX2" fmla="*/ 6875476 w 6875476"/>
            <a:gd name="connsiteY2" fmla="*/ 2666137 h 2666137"/>
            <a:gd name="connsiteX0" fmla="*/ 0 w 6886405"/>
            <a:gd name="connsiteY0" fmla="*/ 0 h 2666137"/>
            <a:gd name="connsiteX1" fmla="*/ 1454349 w 6886405"/>
            <a:gd name="connsiteY1" fmla="*/ 1432563 h 2666137"/>
            <a:gd name="connsiteX2" fmla="*/ 6304968 w 6886405"/>
            <a:gd name="connsiteY2" fmla="*/ 2130832 h 2666137"/>
            <a:gd name="connsiteX3" fmla="*/ 6875476 w 6886405"/>
            <a:gd name="connsiteY3" fmla="*/ 2666137 h 2666137"/>
            <a:gd name="connsiteX0" fmla="*/ 0 w 6875476"/>
            <a:gd name="connsiteY0" fmla="*/ 0 h 2666137"/>
            <a:gd name="connsiteX1" fmla="*/ 1454349 w 6875476"/>
            <a:gd name="connsiteY1" fmla="*/ 1432563 h 2666137"/>
            <a:gd name="connsiteX2" fmla="*/ 5842697 w 6875476"/>
            <a:gd name="connsiteY2" fmla="*/ 2130832 h 2666137"/>
            <a:gd name="connsiteX3" fmla="*/ 6875476 w 6875476"/>
            <a:gd name="connsiteY3" fmla="*/ 2666137 h 2666137"/>
            <a:gd name="connsiteX0" fmla="*/ 0 w 6875476"/>
            <a:gd name="connsiteY0" fmla="*/ 0 h 2666137"/>
            <a:gd name="connsiteX1" fmla="*/ 1454349 w 6875476"/>
            <a:gd name="connsiteY1" fmla="*/ 1432563 h 2666137"/>
            <a:gd name="connsiteX2" fmla="*/ 5842697 w 6875476"/>
            <a:gd name="connsiteY2" fmla="*/ 2130832 h 2666137"/>
            <a:gd name="connsiteX3" fmla="*/ 6875476 w 6875476"/>
            <a:gd name="connsiteY3" fmla="*/ 2666137 h 2666137"/>
            <a:gd name="connsiteX0" fmla="*/ 0 w 6828578"/>
            <a:gd name="connsiteY0" fmla="*/ 0 h 2767732"/>
            <a:gd name="connsiteX1" fmla="*/ 1454349 w 6828578"/>
            <a:gd name="connsiteY1" fmla="*/ 1432563 h 2767732"/>
            <a:gd name="connsiteX2" fmla="*/ 5842697 w 6828578"/>
            <a:gd name="connsiteY2" fmla="*/ 2130832 h 2767732"/>
            <a:gd name="connsiteX3" fmla="*/ 6828578 w 6828578"/>
            <a:gd name="connsiteY3" fmla="*/ 2767732 h 2767732"/>
            <a:gd name="connsiteX0" fmla="*/ 0 w 6895574"/>
            <a:gd name="connsiteY0" fmla="*/ 0 h 2693229"/>
            <a:gd name="connsiteX1" fmla="*/ 1454349 w 6895574"/>
            <a:gd name="connsiteY1" fmla="*/ 1432563 h 2693229"/>
            <a:gd name="connsiteX2" fmla="*/ 5842697 w 6895574"/>
            <a:gd name="connsiteY2" fmla="*/ 2130832 h 2693229"/>
            <a:gd name="connsiteX3" fmla="*/ 6895574 w 6895574"/>
            <a:gd name="connsiteY3" fmla="*/ 2693229 h 2693229"/>
            <a:gd name="connsiteX0" fmla="*/ 0 w 6895574"/>
            <a:gd name="connsiteY0" fmla="*/ 0 h 2693229"/>
            <a:gd name="connsiteX1" fmla="*/ 1454349 w 6895574"/>
            <a:gd name="connsiteY1" fmla="*/ 1432563 h 2693229"/>
            <a:gd name="connsiteX2" fmla="*/ 5842697 w 6895574"/>
            <a:gd name="connsiteY2" fmla="*/ 2130832 h 2693229"/>
            <a:gd name="connsiteX3" fmla="*/ 6895574 w 6895574"/>
            <a:gd name="connsiteY3" fmla="*/ 2693229 h 2693229"/>
            <a:gd name="connsiteX0" fmla="*/ 0 w 6962570"/>
            <a:gd name="connsiteY0" fmla="*/ 0 h 2625500"/>
            <a:gd name="connsiteX1" fmla="*/ 1521345 w 6962570"/>
            <a:gd name="connsiteY1" fmla="*/ 1364834 h 2625500"/>
            <a:gd name="connsiteX2" fmla="*/ 5909693 w 6962570"/>
            <a:gd name="connsiteY2" fmla="*/ 2063103 h 2625500"/>
            <a:gd name="connsiteX3" fmla="*/ 6962570 w 6962570"/>
            <a:gd name="connsiteY3" fmla="*/ 2625500 h 2625500"/>
            <a:gd name="connsiteX0" fmla="*/ 0 w 6962570"/>
            <a:gd name="connsiteY0" fmla="*/ 0 h 2625500"/>
            <a:gd name="connsiteX1" fmla="*/ 1521345 w 6962570"/>
            <a:gd name="connsiteY1" fmla="*/ 1364834 h 2625500"/>
            <a:gd name="connsiteX2" fmla="*/ 5909693 w 6962570"/>
            <a:gd name="connsiteY2" fmla="*/ 2063103 h 2625500"/>
            <a:gd name="connsiteX3" fmla="*/ 6962570 w 6962570"/>
            <a:gd name="connsiteY3" fmla="*/ 2625500 h 2625500"/>
            <a:gd name="connsiteX0" fmla="*/ 0 w 6962570"/>
            <a:gd name="connsiteY0" fmla="*/ 0 h 2625500"/>
            <a:gd name="connsiteX1" fmla="*/ 1534743 w 6962570"/>
            <a:gd name="connsiteY1" fmla="*/ 1344515 h 2625500"/>
            <a:gd name="connsiteX2" fmla="*/ 5909693 w 6962570"/>
            <a:gd name="connsiteY2" fmla="*/ 2063103 h 2625500"/>
            <a:gd name="connsiteX3" fmla="*/ 6962570 w 6962570"/>
            <a:gd name="connsiteY3" fmla="*/ 2625500 h 262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62570" h="2625500">
              <a:moveTo>
                <a:pt x="0" y="0"/>
              </a:moveTo>
              <a:cubicBezTo>
                <a:pt x="290971" y="559230"/>
                <a:pt x="549794" y="1000665"/>
                <a:pt x="1534743" y="1344515"/>
              </a:cubicBezTo>
              <a:cubicBezTo>
                <a:pt x="2519692" y="1688365"/>
                <a:pt x="5006172" y="1857507"/>
                <a:pt x="5909693" y="2063103"/>
              </a:cubicBezTo>
              <a:cubicBezTo>
                <a:pt x="6592128" y="2526070"/>
                <a:pt x="6797141" y="2584822"/>
                <a:pt x="6962570" y="2625500"/>
              </a:cubicBezTo>
            </a:path>
          </a:pathLst>
        </a:cu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137"/>
  <sheetViews>
    <sheetView tabSelected="1" topLeftCell="AO1" zoomScale="86" zoomScaleNormal="114" workbookViewId="0">
      <selection activeCell="BG44" sqref="BG44"/>
    </sheetView>
  </sheetViews>
  <sheetFormatPr defaultRowHeight="14.4" x14ac:dyDescent="0.3"/>
  <cols>
    <col min="1" max="1" width="13.33203125" customWidth="1"/>
    <col min="2" max="2" width="14.44140625" customWidth="1"/>
    <col min="3" max="3" width="14.77734375" customWidth="1"/>
    <col min="4" max="4" width="16.6640625" customWidth="1"/>
    <col min="5" max="5" width="12.21875" customWidth="1"/>
    <col min="6" max="6" width="16.21875" customWidth="1"/>
    <col min="7" max="7" width="16.33203125" customWidth="1"/>
    <col min="8" max="8" width="17.21875" customWidth="1"/>
    <col min="9" max="9" width="11.88671875" customWidth="1"/>
    <col min="10" max="10" width="16.77734375" customWidth="1"/>
    <col min="11" max="11" width="16" customWidth="1"/>
    <col min="48" max="48" width="22.6640625" customWidth="1"/>
    <col min="49" max="49" width="22.44140625" customWidth="1"/>
    <col min="50" max="50" width="12.109375" bestFit="1" customWidth="1"/>
    <col min="51" max="51" width="12.88671875" customWidth="1"/>
    <col min="53" max="53" width="12.109375" bestFit="1" customWidth="1"/>
    <col min="55" max="55" width="12.33203125" bestFit="1" customWidth="1"/>
  </cols>
  <sheetData>
    <row r="3" spans="3:55" x14ac:dyDescent="0.3">
      <c r="C3" t="s">
        <v>7</v>
      </c>
      <c r="D3" t="s">
        <v>8</v>
      </c>
      <c r="F3" t="s">
        <v>9</v>
      </c>
      <c r="G3" t="s">
        <v>8</v>
      </c>
    </row>
    <row r="4" spans="3:55" x14ac:dyDescent="0.3">
      <c r="C4" t="s">
        <v>0</v>
      </c>
      <c r="D4" t="s">
        <v>1</v>
      </c>
      <c r="F4" t="s">
        <v>0</v>
      </c>
      <c r="G4" t="s">
        <v>1</v>
      </c>
    </row>
    <row r="5" spans="3:55" x14ac:dyDescent="0.3">
      <c r="C5" s="1">
        <v>34</v>
      </c>
      <c r="D5" s="1">
        <v>0.54500000000000004</v>
      </c>
      <c r="F5" s="1">
        <v>15.1</v>
      </c>
      <c r="G5" s="1">
        <v>4.5</v>
      </c>
    </row>
    <row r="6" spans="3:55" x14ac:dyDescent="0.3">
      <c r="C6" s="1">
        <v>32.6</v>
      </c>
      <c r="D6" s="1">
        <v>0.92800000000000005</v>
      </c>
      <c r="F6" s="1">
        <v>15.6</v>
      </c>
      <c r="G6" s="1">
        <v>4.0199999999999996</v>
      </c>
    </row>
    <row r="7" spans="3:55" x14ac:dyDescent="0.3">
      <c r="C7" s="1">
        <v>31.32</v>
      </c>
      <c r="D7" s="1">
        <v>1.552</v>
      </c>
      <c r="F7" s="1">
        <v>16.260000000000002</v>
      </c>
      <c r="G7" s="1">
        <v>3.53</v>
      </c>
    </row>
    <row r="8" spans="3:55" x14ac:dyDescent="0.3">
      <c r="C8" s="1">
        <v>23.69</v>
      </c>
      <c r="D8" s="1">
        <v>2.1429999999999998</v>
      </c>
      <c r="F8" s="1">
        <v>18.329999999999998</v>
      </c>
      <c r="G8" s="1">
        <v>2.9950000000000001</v>
      </c>
    </row>
    <row r="9" spans="3:55" x14ac:dyDescent="0.3">
      <c r="C9" s="1">
        <v>20.7</v>
      </c>
      <c r="D9" s="1">
        <v>2.5449999999999999</v>
      </c>
      <c r="F9" s="1">
        <v>20.7</v>
      </c>
      <c r="G9" s="1">
        <v>2.5299999999999998</v>
      </c>
    </row>
    <row r="10" spans="3:55" x14ac:dyDescent="0.3">
      <c r="C10" s="1">
        <v>18.05</v>
      </c>
      <c r="D10" s="1">
        <v>3.0670000000000002</v>
      </c>
      <c r="F10" s="1">
        <v>24.7</v>
      </c>
      <c r="G10" s="1">
        <v>2.0299999999999998</v>
      </c>
    </row>
    <row r="11" spans="3:55" x14ac:dyDescent="0.3">
      <c r="C11" s="1">
        <v>16.350000000000001</v>
      </c>
      <c r="D11" s="1">
        <v>3.5310000000000001</v>
      </c>
      <c r="F11" s="1">
        <v>31.26</v>
      </c>
      <c r="G11" s="1">
        <v>1.55</v>
      </c>
    </row>
    <row r="12" spans="3:55" x14ac:dyDescent="0.3">
      <c r="C12" s="1">
        <v>15.72</v>
      </c>
      <c r="D12" s="1">
        <v>4.0650000000000004</v>
      </c>
      <c r="F12" s="1">
        <v>32.299999999999997</v>
      </c>
      <c r="G12" s="1">
        <v>1.04</v>
      </c>
    </row>
    <row r="13" spans="3:55" x14ac:dyDescent="0.3">
      <c r="C13" s="1">
        <v>15.19</v>
      </c>
      <c r="D13" s="1">
        <v>4.508</v>
      </c>
      <c r="F13" s="1">
        <v>34.24</v>
      </c>
      <c r="G13" s="1">
        <v>0.53600000000000003</v>
      </c>
    </row>
    <row r="14" spans="3:55" x14ac:dyDescent="0.3">
      <c r="C14" s="1">
        <v>14.43</v>
      </c>
      <c r="D14" s="1">
        <v>5.09</v>
      </c>
      <c r="AT14" t="s">
        <v>21</v>
      </c>
      <c r="AU14" s="2" t="s">
        <v>17</v>
      </c>
      <c r="AV14" s="2" t="s">
        <v>18</v>
      </c>
      <c r="AW14" t="s">
        <v>19</v>
      </c>
      <c r="AX14" t="s">
        <v>20</v>
      </c>
      <c r="AY14" t="s">
        <v>22</v>
      </c>
      <c r="BB14" t="s">
        <v>31</v>
      </c>
      <c r="BC14">
        <f xml:space="preserve"> 22 * 1.66 * 10^(-27)</f>
        <v>3.6519999999999998E-26</v>
      </c>
    </row>
    <row r="15" spans="3:55" x14ac:dyDescent="0.3">
      <c r="AT15" s="1">
        <v>5.05</v>
      </c>
      <c r="AU15" s="1">
        <v>2.02</v>
      </c>
      <c r="AV15" s="1">
        <v>2.13</v>
      </c>
      <c r="AW15" s="1">
        <v>92.9</v>
      </c>
      <c r="AX15" s="1">
        <v>72.78</v>
      </c>
      <c r="AY15" s="1">
        <v>40.645000000000003</v>
      </c>
      <c r="BB15" t="s">
        <v>32</v>
      </c>
      <c r="BC15">
        <f>PI() * 0.2 * 5.2 * 10^(-6)</f>
        <v>3.2672563597333851E-6</v>
      </c>
    </row>
    <row r="16" spans="3:55" x14ac:dyDescent="0.3">
      <c r="AT16" s="1">
        <v>3.02</v>
      </c>
      <c r="AU16" s="1">
        <v>2.64</v>
      </c>
      <c r="AV16" s="1">
        <v>2.57</v>
      </c>
      <c r="AW16" s="1">
        <v>52.13</v>
      </c>
      <c r="AX16" s="1">
        <v>38.340000000000003</v>
      </c>
      <c r="AY16" s="1">
        <v>17.363</v>
      </c>
      <c r="BB16" t="s">
        <v>36</v>
      </c>
      <c r="BC16" s="3">
        <f xml:space="preserve"> 9.109 *10^(-31)</f>
        <v>9.109000000000001E-31</v>
      </c>
    </row>
    <row r="17" spans="7:59" x14ac:dyDescent="0.3">
      <c r="AT17" s="1">
        <v>1.51</v>
      </c>
      <c r="AU17" s="1">
        <v>4.78</v>
      </c>
      <c r="AV17" s="1">
        <v>5.81</v>
      </c>
      <c r="AW17" s="1">
        <v>25.6</v>
      </c>
      <c r="AX17" s="1">
        <v>18.059999999999999</v>
      </c>
      <c r="AY17" s="1">
        <v>4.1223000000000001</v>
      </c>
      <c r="BB17" t="s">
        <v>38</v>
      </c>
      <c r="BC17">
        <v>300</v>
      </c>
    </row>
    <row r="20" spans="7:59" x14ac:dyDescent="0.3">
      <c r="G20">
        <v>31.4</v>
      </c>
      <c r="H20">
        <v>1.51</v>
      </c>
    </row>
    <row r="21" spans="7:59" x14ac:dyDescent="0.3">
      <c r="G21">
        <v>28.7</v>
      </c>
      <c r="H21">
        <v>1.8</v>
      </c>
    </row>
    <row r="23" spans="7:59" x14ac:dyDescent="0.3">
      <c r="G23">
        <f>(G21-G20)/(H20-H21)*10^3</f>
        <v>9310.3448275862029</v>
      </c>
      <c r="AS23" t="s">
        <v>25</v>
      </c>
      <c r="AT23" t="s">
        <v>24</v>
      </c>
      <c r="AU23" t="s">
        <v>23</v>
      </c>
      <c r="AV23" t="s">
        <v>33</v>
      </c>
      <c r="AW23" s="2" t="s">
        <v>26</v>
      </c>
      <c r="AX23" t="s">
        <v>27</v>
      </c>
      <c r="AY23" t="s">
        <v>28</v>
      </c>
      <c r="AZ23" t="s">
        <v>29</v>
      </c>
      <c r="BA23" t="s">
        <v>30</v>
      </c>
      <c r="BF23" s="1">
        <v>5.05</v>
      </c>
      <c r="BG23" s="1">
        <f>149342093966365000 / 10^16</f>
        <v>14.934209396636499</v>
      </c>
    </row>
    <row r="24" spans="7:59" x14ac:dyDescent="0.3">
      <c r="AS24">
        <v>854</v>
      </c>
      <c r="AT24" s="1">
        <v>5.05</v>
      </c>
      <c r="AU24">
        <f>AU15/2</f>
        <v>1.01</v>
      </c>
      <c r="AV24">
        <f>(2.5 * AW15 * 10^(-6))/($BC$15 * 1.6 * 10^(-19)) * SQRT(($BC$14)/(2 * AU24 * 1.6 * 10^(-19)))</f>
        <v>1.493420939663648E+17</v>
      </c>
      <c r="AW24">
        <f>5.6 * 10 *SQRT(AV24)</f>
        <v>21641090699.835812</v>
      </c>
      <c r="AX24">
        <f>1/AW24 * SQRT((1.6 * 10^(-19) *AU15)/(2 * $BC$16))</f>
        <v>1.946283863597193E-5</v>
      </c>
      <c r="AY24">
        <f>1/AW24 * SQRT((1.38 * 10^(-23) * $BC$17)/( $BC$16))</f>
        <v>3.1151981360385267E-6</v>
      </c>
      <c r="AZ24">
        <f xml:space="preserve"> 4 * PI()/3 * AY24^3 * AV24</f>
        <v>18.911582369959635</v>
      </c>
      <c r="BA24">
        <f>AV24/(6.44 * 10^(22))</f>
        <v>2.3189766143845464E-6</v>
      </c>
      <c r="BF24" s="1">
        <v>3.02</v>
      </c>
      <c r="BG24" s="1">
        <f>73304049803065600 / 10^16</f>
        <v>7.3304049803065601</v>
      </c>
    </row>
    <row r="25" spans="7:59" x14ac:dyDescent="0.3">
      <c r="AS25">
        <v>3333</v>
      </c>
      <c r="AT25" s="1">
        <v>3.02</v>
      </c>
      <c r="AU25">
        <f t="shared" ref="AU25:AU26" si="0">AU16/2</f>
        <v>1.32</v>
      </c>
      <c r="AV25">
        <f t="shared" ref="AV25:AV26" si="1">(2.5 * AW16 * 10^(-6))/($BC$15 * 1.6 * 10^(-19)) * SQRT(($BC$14)/(2 * AU25 * 1.6 * 10^(-19)))</f>
        <v>7.3304049803065616E+16</v>
      </c>
      <c r="AW25">
        <f t="shared" ref="AW25:AW26" si="2">5.6 * 10 *SQRT(AV25)</f>
        <v>15161843561.467508</v>
      </c>
      <c r="AX25">
        <f t="shared" ref="AX25:AX26" si="3">1/AW25 * SQRT((1.6 * 10^(-19) *AU16)/(2 * $BC$16))</f>
        <v>3.1758471677804335E-5</v>
      </c>
      <c r="AY25">
        <f t="shared" ref="AY25:AY26" si="4">1/AW25 * SQRT((1.38 * 10^(-23) * $BC$17)/( $BC$16))</f>
        <v>4.4464438072228744E-6</v>
      </c>
      <c r="AZ25">
        <f xml:space="preserve"> 4 * PI()/3 * AY25^3 * AV25</f>
        <v>26.993239158978611</v>
      </c>
      <c r="BA25">
        <f t="shared" ref="BA25:BA26" si="5">AV25/(6.44 * 10^(22))</f>
        <v>1.1382616429047455E-6</v>
      </c>
      <c r="BF25" s="1">
        <v>1.51</v>
      </c>
      <c r="BG25" s="1">
        <f xml:space="preserve"> 26752737247066000 / 10^16</f>
        <v>2.6752737247065999</v>
      </c>
    </row>
    <row r="26" spans="7:59" x14ac:dyDescent="0.3">
      <c r="AS26">
        <v>9310</v>
      </c>
      <c r="AT26" s="1">
        <v>1.51</v>
      </c>
      <c r="AU26">
        <f t="shared" si="0"/>
        <v>2.39</v>
      </c>
      <c r="AV26">
        <f t="shared" si="1"/>
        <v>2.6752737247066024E+16</v>
      </c>
      <c r="AW26">
        <f t="shared" si="2"/>
        <v>9159507847.4118385</v>
      </c>
      <c r="AX26">
        <f t="shared" si="3"/>
        <v>7.0737784183710166E-5</v>
      </c>
      <c r="AY26">
        <f t="shared" si="4"/>
        <v>7.3602519407217646E-6</v>
      </c>
      <c r="AZ26">
        <f t="shared" ref="AZ25:AZ26" si="6" xml:space="preserve"> 4 * PI()/3 * AY26^3 * AV26</f>
        <v>44.682233605090175</v>
      </c>
      <c r="BA26">
        <f t="shared" si="5"/>
        <v>4.1541517464388233E-7</v>
      </c>
    </row>
    <row r="27" spans="7:59" x14ac:dyDescent="0.3">
      <c r="BF27" s="1">
        <v>5.05</v>
      </c>
      <c r="BG27">
        <f>AU24*1.6*10^(-19)/(1.38*10^(-23))</f>
        <v>11710.144927536232</v>
      </c>
    </row>
    <row r="28" spans="7:59" x14ac:dyDescent="0.3">
      <c r="BF28" s="1">
        <v>3.02</v>
      </c>
      <c r="BG28">
        <f t="shared" ref="BG28:BG29" si="7">AU25*1.6*10^(-19)/(1.38*10^(-23))</f>
        <v>15304.347826086956</v>
      </c>
    </row>
    <row r="29" spans="7:59" x14ac:dyDescent="0.3">
      <c r="BF29" s="1">
        <v>1.51</v>
      </c>
      <c r="BG29">
        <f t="shared" si="7"/>
        <v>27710.144927536232</v>
      </c>
    </row>
    <row r="32" spans="7:59" x14ac:dyDescent="0.3">
      <c r="AS32" t="s">
        <v>25</v>
      </c>
      <c r="AT32" t="s">
        <v>24</v>
      </c>
      <c r="AU32" t="s">
        <v>23</v>
      </c>
      <c r="AV32" t="s">
        <v>35</v>
      </c>
      <c r="AW32" t="s">
        <v>34</v>
      </c>
      <c r="AX32" t="s">
        <v>37</v>
      </c>
      <c r="AY32" t="s">
        <v>39</v>
      </c>
      <c r="AZ32" t="s">
        <v>29</v>
      </c>
      <c r="BA32" t="s">
        <v>40</v>
      </c>
    </row>
    <row r="33" spans="45:53" x14ac:dyDescent="0.3">
      <c r="AS33" s="1">
        <f>AS24</f>
        <v>854</v>
      </c>
      <c r="AT33" s="1">
        <v>5.05</v>
      </c>
      <c r="AU33" s="1">
        <v>1.01</v>
      </c>
      <c r="AV33" s="1">
        <f>149342093966365000 / 10^16</f>
        <v>14.934209396636499</v>
      </c>
      <c r="AW33" s="1">
        <f>21641090699.8358 / 10^9</f>
        <v>21.6410906998358</v>
      </c>
      <c r="AX33" s="1">
        <f>0.0000194628386359719 * 10^6</f>
        <v>19.462838635971899</v>
      </c>
      <c r="AY33" s="1">
        <f>AY24 * 10^6</f>
        <v>3.1151981360385266</v>
      </c>
      <c r="AZ33" s="1">
        <f>AZ24</f>
        <v>18.911582369959635</v>
      </c>
      <c r="BA33" s="1">
        <f>BA24 * 10^7</f>
        <v>23.189766143845464</v>
      </c>
    </row>
    <row r="34" spans="45:53" x14ac:dyDescent="0.3">
      <c r="AS34" s="1">
        <f t="shared" ref="AS34:AS35" si="8">AS25</f>
        <v>3333</v>
      </c>
      <c r="AT34" s="1">
        <v>3.02</v>
      </c>
      <c r="AU34" s="1">
        <v>1.32</v>
      </c>
      <c r="AV34" s="1">
        <f>73304049803065600 / 10^16</f>
        <v>7.3304049803065601</v>
      </c>
      <c r="AW34" s="1">
        <f>15161843561.4675 / 10^9</f>
        <v>15.161843561467501</v>
      </c>
      <c r="AX34" s="1">
        <f>0.0000317584716778043 * 10^6</f>
        <v>31.758471677804302</v>
      </c>
      <c r="AY34" s="1">
        <f t="shared" ref="AY34:AY35" si="9">AY25 * 10^6</f>
        <v>4.4464438072228747</v>
      </c>
      <c r="AZ34" s="1">
        <f t="shared" ref="AZ34:AZ35" si="10">AZ25</f>
        <v>26.993239158978611</v>
      </c>
      <c r="BA34" s="1">
        <f t="shared" ref="BA34:BA35" si="11">BA25 * 10^7</f>
        <v>11.382616429047454</v>
      </c>
    </row>
    <row r="35" spans="45:53" x14ac:dyDescent="0.3">
      <c r="AS35" s="1">
        <f t="shared" si="8"/>
        <v>9310</v>
      </c>
      <c r="AT35" s="1">
        <v>1.51</v>
      </c>
      <c r="AU35" s="1">
        <v>2.39</v>
      </c>
      <c r="AV35" s="1">
        <f xml:space="preserve"> 26752737247066000 / 10^16</f>
        <v>2.6752737247065999</v>
      </c>
      <c r="AW35" s="1">
        <f xml:space="preserve"> 9159507847.41184 / 10^9</f>
        <v>9.1595078474118399</v>
      </c>
      <c r="AX35" s="1">
        <f xml:space="preserve"> 0.0000707377841837102 * 10^6</f>
        <v>70.737784183710204</v>
      </c>
      <c r="AY35" s="1">
        <f t="shared" si="9"/>
        <v>7.3602519407217644</v>
      </c>
      <c r="AZ35" s="1">
        <f t="shared" si="10"/>
        <v>44.682233605090175</v>
      </c>
      <c r="BA35" s="1">
        <f t="shared" si="11"/>
        <v>4.1541517464388233</v>
      </c>
    </row>
    <row r="50" spans="1:11" x14ac:dyDescent="0.3">
      <c r="C50" t="s">
        <v>2</v>
      </c>
    </row>
    <row r="53" spans="1:11" x14ac:dyDescent="0.3">
      <c r="A53" t="s">
        <v>5</v>
      </c>
      <c r="B53" t="s">
        <v>4</v>
      </c>
      <c r="C53" t="s">
        <v>3</v>
      </c>
      <c r="E53" t="s">
        <v>6</v>
      </c>
      <c r="F53" t="s">
        <v>4</v>
      </c>
      <c r="G53" t="s">
        <v>3</v>
      </c>
      <c r="I53" t="s">
        <v>10</v>
      </c>
      <c r="J53" t="s">
        <v>4</v>
      </c>
      <c r="K53" t="s">
        <v>3</v>
      </c>
    </row>
    <row r="54" spans="1:11" x14ac:dyDescent="0.3">
      <c r="B54" s="1">
        <v>25.01</v>
      </c>
      <c r="C54" s="1">
        <v>117.12</v>
      </c>
      <c r="D54" s="1"/>
      <c r="E54" s="1"/>
      <c r="F54" s="1">
        <v>25</v>
      </c>
      <c r="G54" s="1">
        <v>69.3</v>
      </c>
      <c r="H54" s="1"/>
      <c r="I54" s="1"/>
      <c r="J54" s="1">
        <v>25.05</v>
      </c>
      <c r="K54" s="1">
        <v>36.01</v>
      </c>
    </row>
    <row r="55" spans="1:11" x14ac:dyDescent="0.3">
      <c r="B55" s="1">
        <v>22.04</v>
      </c>
      <c r="C55" s="1">
        <v>114.3</v>
      </c>
      <c r="D55" s="1"/>
      <c r="E55" s="1"/>
      <c r="F55" s="1">
        <v>22.02</v>
      </c>
      <c r="G55" s="1">
        <v>67.239999999999995</v>
      </c>
      <c r="H55" s="1"/>
      <c r="I55" s="1"/>
      <c r="J55" s="1">
        <v>22.04</v>
      </c>
      <c r="K55" s="1">
        <v>34.75</v>
      </c>
    </row>
    <row r="56" spans="1:11" x14ac:dyDescent="0.3">
      <c r="B56" s="1">
        <v>19.024999999999999</v>
      </c>
      <c r="C56" s="1">
        <v>111.32</v>
      </c>
      <c r="D56" s="1"/>
      <c r="E56" s="1"/>
      <c r="F56" s="1">
        <v>19.03</v>
      </c>
      <c r="G56" s="1">
        <v>65.2</v>
      </c>
      <c r="H56" s="1"/>
      <c r="I56" s="1"/>
      <c r="J56" s="1">
        <v>19.010000000000002</v>
      </c>
      <c r="K56" s="1">
        <v>33.5</v>
      </c>
    </row>
    <row r="57" spans="1:11" x14ac:dyDescent="0.3">
      <c r="B57" s="1">
        <v>16.2</v>
      </c>
      <c r="C57" s="1">
        <v>107.7</v>
      </c>
      <c r="D57" s="1"/>
      <c r="E57" s="1"/>
      <c r="F57" s="1">
        <v>16.04</v>
      </c>
      <c r="G57" s="1">
        <v>63.1</v>
      </c>
      <c r="H57" s="1"/>
      <c r="I57" s="1"/>
      <c r="J57" s="1">
        <v>16.12</v>
      </c>
      <c r="K57" s="1">
        <v>32.299999999999997</v>
      </c>
    </row>
    <row r="58" spans="1:11" x14ac:dyDescent="0.3">
      <c r="B58" s="1">
        <v>13.15</v>
      </c>
      <c r="C58" s="1">
        <v>101.6</v>
      </c>
      <c r="D58" s="1"/>
      <c r="E58" s="1"/>
      <c r="F58" s="1">
        <v>13.1</v>
      </c>
      <c r="G58" s="1">
        <v>60.33</v>
      </c>
      <c r="H58" s="1"/>
      <c r="I58" s="1"/>
      <c r="J58" s="1">
        <v>13.03</v>
      </c>
      <c r="K58" s="1">
        <v>30.87</v>
      </c>
    </row>
    <row r="59" spans="1:11" x14ac:dyDescent="0.3">
      <c r="B59" s="1">
        <v>10.1</v>
      </c>
      <c r="C59" s="1">
        <v>92.02</v>
      </c>
      <c r="D59" s="1"/>
      <c r="E59" s="1"/>
      <c r="F59" s="1">
        <v>10.130000000000001</v>
      </c>
      <c r="G59" s="1">
        <v>55.8</v>
      </c>
      <c r="H59" s="1"/>
      <c r="I59" s="1"/>
      <c r="J59" s="1">
        <v>10.130000000000001</v>
      </c>
      <c r="K59" s="1">
        <v>28.8</v>
      </c>
    </row>
    <row r="60" spans="1:11" x14ac:dyDescent="0.3">
      <c r="B60" s="1">
        <v>8.09</v>
      </c>
      <c r="C60" s="1">
        <v>83.2</v>
      </c>
      <c r="D60" s="1"/>
      <c r="E60" s="1"/>
      <c r="F60" s="1">
        <v>8.1199999999999992</v>
      </c>
      <c r="G60" s="1">
        <v>50.95</v>
      </c>
      <c r="H60" s="1"/>
      <c r="I60" s="1"/>
      <c r="J60" s="1">
        <v>8.0500000000000007</v>
      </c>
      <c r="K60" s="1">
        <v>26.6</v>
      </c>
    </row>
    <row r="61" spans="1:11" x14ac:dyDescent="0.3">
      <c r="B61" s="1">
        <v>6.1</v>
      </c>
      <c r="C61" s="1">
        <v>72.3</v>
      </c>
      <c r="D61" s="1"/>
      <c r="E61" s="1"/>
      <c r="F61" s="1">
        <v>6.08</v>
      </c>
      <c r="G61" s="1">
        <v>44.1</v>
      </c>
      <c r="H61" s="1"/>
      <c r="I61" s="1"/>
      <c r="J61" s="1">
        <v>6.14</v>
      </c>
      <c r="K61" s="1">
        <v>23.55</v>
      </c>
    </row>
    <row r="62" spans="1:11" x14ac:dyDescent="0.3">
      <c r="B62" s="1">
        <v>4.01</v>
      </c>
      <c r="C62" s="1">
        <v>58.8</v>
      </c>
      <c r="D62" s="1"/>
      <c r="E62" s="1"/>
      <c r="F62" s="1">
        <v>4.04</v>
      </c>
      <c r="G62" s="1">
        <v>35.200000000000003</v>
      </c>
      <c r="H62" s="1"/>
      <c r="I62" s="1"/>
      <c r="J62" s="1">
        <v>3.05</v>
      </c>
      <c r="K62" s="1">
        <v>18.989999999999998</v>
      </c>
    </row>
    <row r="63" spans="1:11" x14ac:dyDescent="0.3">
      <c r="B63" s="1">
        <v>2.1</v>
      </c>
      <c r="C63" s="1">
        <v>45.5</v>
      </c>
      <c r="D63" s="1"/>
      <c r="E63" s="1"/>
      <c r="F63" s="1">
        <v>2.0499999999999998</v>
      </c>
      <c r="G63" s="1">
        <v>24.5</v>
      </c>
      <c r="H63" s="1"/>
      <c r="I63" s="1"/>
      <c r="J63" s="1">
        <v>2.02</v>
      </c>
      <c r="K63" s="1">
        <v>13.08</v>
      </c>
    </row>
    <row r="64" spans="1:11" x14ac:dyDescent="0.3">
      <c r="B64" s="1">
        <v>0.55000000000000004</v>
      </c>
      <c r="C64" s="1">
        <v>33.33</v>
      </c>
      <c r="D64" s="1"/>
      <c r="E64" s="1"/>
      <c r="F64" s="1">
        <v>0.5</v>
      </c>
      <c r="G64" s="1">
        <v>15</v>
      </c>
      <c r="H64" s="1"/>
      <c r="I64" s="1"/>
      <c r="J64" s="1">
        <v>0.56000000000000005</v>
      </c>
      <c r="K64" s="1">
        <v>8.1999999999999993</v>
      </c>
    </row>
    <row r="65" spans="2:11" x14ac:dyDescent="0.3">
      <c r="B65" s="1">
        <v>-0.55600000000000005</v>
      </c>
      <c r="C65" s="1">
        <v>-11.6</v>
      </c>
      <c r="D65" s="1"/>
      <c r="E65" s="1"/>
      <c r="F65" s="1">
        <v>-0.55000000000000004</v>
      </c>
      <c r="G65" s="1">
        <v>-3.2</v>
      </c>
      <c r="H65" s="1"/>
      <c r="I65" s="1"/>
      <c r="J65" s="1">
        <v>-0.48</v>
      </c>
      <c r="K65" s="1">
        <v>3.92</v>
      </c>
    </row>
    <row r="66" spans="2:11" x14ac:dyDescent="0.3">
      <c r="B66" s="1">
        <v>-2.02</v>
      </c>
      <c r="C66" s="1">
        <v>-23.4</v>
      </c>
      <c r="D66" s="1"/>
      <c r="E66" s="1"/>
      <c r="F66" s="1">
        <v>-2.0299999999999998</v>
      </c>
      <c r="G66" s="1">
        <v>-6.02</v>
      </c>
      <c r="H66" s="1"/>
      <c r="I66" s="1"/>
      <c r="J66" s="1">
        <v>-2.097</v>
      </c>
      <c r="K66" s="1">
        <v>-1.84</v>
      </c>
    </row>
    <row r="67" spans="2:11" x14ac:dyDescent="0.3">
      <c r="B67" s="1">
        <v>-4.0359999999999996</v>
      </c>
      <c r="C67" s="1">
        <v>-38.67</v>
      </c>
      <c r="D67" s="1"/>
      <c r="E67" s="1"/>
      <c r="F67" s="1">
        <v>-4.04</v>
      </c>
      <c r="G67" s="1">
        <v>-17.5</v>
      </c>
      <c r="H67" s="1"/>
      <c r="I67" s="1"/>
      <c r="J67" s="1">
        <v>-4.04</v>
      </c>
      <c r="K67" s="1">
        <v>-7.75</v>
      </c>
    </row>
    <row r="68" spans="2:11" x14ac:dyDescent="0.3">
      <c r="B68" s="1">
        <v>-6.03</v>
      </c>
      <c r="C68" s="1">
        <v>-52.37</v>
      </c>
      <c r="D68" s="1"/>
      <c r="E68" s="1"/>
      <c r="F68" s="1">
        <v>-6.07</v>
      </c>
      <c r="G68" s="1">
        <v>-27.2</v>
      </c>
      <c r="H68" s="1"/>
      <c r="I68" s="1"/>
      <c r="J68" s="1">
        <v>-6.08</v>
      </c>
      <c r="K68" s="1">
        <v>-12.9</v>
      </c>
    </row>
    <row r="69" spans="2:11" x14ac:dyDescent="0.3">
      <c r="B69" s="1">
        <v>-8.02</v>
      </c>
      <c r="C69" s="1">
        <v>-64.47</v>
      </c>
      <c r="D69" s="1"/>
      <c r="E69" s="1"/>
      <c r="F69" s="1">
        <v>-8.1300000000000008</v>
      </c>
      <c r="G69" s="1">
        <v>-34.700000000000003</v>
      </c>
      <c r="H69" s="1"/>
      <c r="I69" s="1"/>
      <c r="J69" s="1">
        <v>-8.11</v>
      </c>
      <c r="K69" s="1">
        <v>-16.62</v>
      </c>
    </row>
    <row r="70" spans="2:11" x14ac:dyDescent="0.3">
      <c r="B70" s="1">
        <v>-10.14</v>
      </c>
      <c r="C70" s="1">
        <v>-74.7</v>
      </c>
      <c r="D70" s="1"/>
      <c r="E70" s="1"/>
      <c r="F70" s="1">
        <v>-10.039999999999999</v>
      </c>
      <c r="G70" s="1">
        <v>-39.9</v>
      </c>
      <c r="H70" s="1"/>
      <c r="I70" s="1"/>
      <c r="J70" s="1">
        <v>-10.01</v>
      </c>
      <c r="K70" s="1">
        <v>-19.100000000000001</v>
      </c>
    </row>
    <row r="71" spans="2:11" x14ac:dyDescent="0.3">
      <c r="B71" s="1">
        <v>-13.1</v>
      </c>
      <c r="C71" s="1">
        <v>-84.87</v>
      </c>
      <c r="D71" s="1"/>
      <c r="E71" s="1"/>
      <c r="F71" s="1">
        <v>-13</v>
      </c>
      <c r="G71" s="1">
        <v>-44.5</v>
      </c>
      <c r="H71" s="1"/>
      <c r="I71" s="1"/>
      <c r="J71" s="1">
        <v>-13.07</v>
      </c>
      <c r="K71" s="1">
        <v>-21.32</v>
      </c>
    </row>
    <row r="72" spans="2:11" x14ac:dyDescent="0.3">
      <c r="B72" s="1">
        <v>-16.033000000000001</v>
      </c>
      <c r="C72" s="1">
        <v>-90.93</v>
      </c>
      <c r="D72" s="1"/>
      <c r="E72" s="1"/>
      <c r="F72" s="1">
        <v>-16.04</v>
      </c>
      <c r="G72" s="1">
        <v>-47.8</v>
      </c>
      <c r="H72" s="1"/>
      <c r="I72" s="1"/>
      <c r="J72" s="1">
        <v>-16.05</v>
      </c>
      <c r="K72" s="1">
        <v>-22.35</v>
      </c>
    </row>
    <row r="73" spans="2:11" x14ac:dyDescent="0.3">
      <c r="B73" s="1">
        <v>-19.05</v>
      </c>
      <c r="C73" s="1">
        <v>-94.7</v>
      </c>
      <c r="D73" s="1"/>
      <c r="E73" s="1"/>
      <c r="F73" s="1">
        <v>-19.059999999999999</v>
      </c>
      <c r="G73" s="1">
        <v>-49.65</v>
      </c>
      <c r="H73" s="1"/>
      <c r="I73" s="1"/>
      <c r="J73" s="1">
        <v>-19.010000000000002</v>
      </c>
      <c r="K73" s="1">
        <v>-23.13</v>
      </c>
    </row>
    <row r="74" spans="2:11" x14ac:dyDescent="0.3">
      <c r="B74" s="1">
        <v>-22.06</v>
      </c>
      <c r="C74" s="1">
        <v>-97.7</v>
      </c>
      <c r="D74" s="1"/>
      <c r="E74" s="1"/>
      <c r="F74" s="1">
        <v>-22.1</v>
      </c>
      <c r="G74" s="1">
        <v>-51.4</v>
      </c>
      <c r="H74" s="1"/>
      <c r="I74" s="1"/>
      <c r="J74" s="1">
        <v>-22.02</v>
      </c>
      <c r="K74" s="1">
        <v>-23.93</v>
      </c>
    </row>
    <row r="75" spans="2:11" x14ac:dyDescent="0.3">
      <c r="B75" s="1">
        <v>-25.05</v>
      </c>
      <c r="C75" s="1">
        <v>-100.66</v>
      </c>
      <c r="D75" s="1"/>
      <c r="E75" s="1"/>
      <c r="F75" s="1">
        <v>-25.05</v>
      </c>
      <c r="G75" s="1">
        <v>-53.2</v>
      </c>
      <c r="H75" s="1"/>
      <c r="I75" s="1"/>
      <c r="J75" s="1">
        <v>-25.05</v>
      </c>
      <c r="K75" s="1">
        <v>-24.74</v>
      </c>
    </row>
    <row r="81" spans="1:7" x14ac:dyDescent="0.3">
      <c r="B81" t="s">
        <v>11</v>
      </c>
      <c r="C81" t="s">
        <v>12</v>
      </c>
    </row>
    <row r="82" spans="1:7" x14ac:dyDescent="0.3">
      <c r="A82" t="s">
        <v>13</v>
      </c>
      <c r="B82" s="1">
        <v>25.01</v>
      </c>
      <c r="C82" s="1">
        <v>117.12</v>
      </c>
      <c r="E82" t="s">
        <v>14</v>
      </c>
      <c r="F82" s="1">
        <v>-19.05</v>
      </c>
      <c r="G82" s="1">
        <v>-94.7</v>
      </c>
    </row>
    <row r="83" spans="1:7" x14ac:dyDescent="0.3">
      <c r="B83" s="1">
        <v>22.04</v>
      </c>
      <c r="C83" s="1">
        <v>114.3</v>
      </c>
      <c r="F83" s="1">
        <v>-22.06</v>
      </c>
      <c r="G83" s="1">
        <v>-97.7</v>
      </c>
    </row>
    <row r="84" spans="1:7" x14ac:dyDescent="0.3">
      <c r="B84" s="1">
        <v>19.024999999999999</v>
      </c>
      <c r="C84" s="1">
        <v>111.32</v>
      </c>
      <c r="F84" s="1">
        <v>-25.05</v>
      </c>
      <c r="G84" s="1">
        <v>-100.66</v>
      </c>
    </row>
    <row r="85" spans="1:7" x14ac:dyDescent="0.3">
      <c r="B85" s="1">
        <v>0</v>
      </c>
      <c r="C85" s="1">
        <v>92.900999999999996</v>
      </c>
      <c r="F85" s="1">
        <v>0</v>
      </c>
      <c r="G85" s="1">
        <v>-75.78</v>
      </c>
    </row>
    <row r="86" spans="1:7" x14ac:dyDescent="0.3">
      <c r="A86" t="s">
        <v>15</v>
      </c>
      <c r="B86" s="1">
        <v>20</v>
      </c>
      <c r="C86" s="1">
        <v>92.900999999999996</v>
      </c>
      <c r="E86" t="s">
        <v>15</v>
      </c>
      <c r="F86" s="1">
        <v>-20</v>
      </c>
      <c r="G86" s="1">
        <v>-75.78</v>
      </c>
    </row>
    <row r="98" spans="2:3" x14ac:dyDescent="0.3">
      <c r="B98" t="s">
        <v>16</v>
      </c>
    </row>
    <row r="99" spans="2:3" x14ac:dyDescent="0.3">
      <c r="B99" s="1">
        <v>0.55000000000000004</v>
      </c>
      <c r="C99" s="1">
        <v>33.33</v>
      </c>
    </row>
    <row r="100" spans="2:3" x14ac:dyDescent="0.3">
      <c r="B100" s="1">
        <v>-0.55600000000000005</v>
      </c>
      <c r="C100" s="1">
        <v>-11.6</v>
      </c>
    </row>
    <row r="101" spans="2:3" x14ac:dyDescent="0.3">
      <c r="B101">
        <f>2.02</f>
        <v>2.02</v>
      </c>
      <c r="C101">
        <v>92.9</v>
      </c>
    </row>
    <row r="102" spans="2:3" x14ac:dyDescent="0.3">
      <c r="B102">
        <v>-2.13</v>
      </c>
      <c r="C102">
        <v>-75.78</v>
      </c>
    </row>
    <row r="115" spans="23:54" x14ac:dyDescent="0.3">
      <c r="X115" t="s">
        <v>11</v>
      </c>
      <c r="Y115" t="s">
        <v>12</v>
      </c>
    </row>
    <row r="116" spans="23:54" x14ac:dyDescent="0.3">
      <c r="X116" s="1">
        <v>25</v>
      </c>
      <c r="Y116" s="1">
        <v>69.3</v>
      </c>
      <c r="AA116" t="s">
        <v>14</v>
      </c>
      <c r="AB116" s="1">
        <v>-19.059999999999999</v>
      </c>
      <c r="AC116" s="1">
        <v>-49.65</v>
      </c>
      <c r="AW116" t="s">
        <v>11</v>
      </c>
      <c r="AX116" t="s">
        <v>12</v>
      </c>
    </row>
    <row r="117" spans="23:54" x14ac:dyDescent="0.3">
      <c r="X117" s="1">
        <v>22.02</v>
      </c>
      <c r="Y117" s="1">
        <v>67.239999999999995</v>
      </c>
      <c r="AB117" s="1">
        <v>-22.1</v>
      </c>
      <c r="AC117" s="1">
        <v>-51.4</v>
      </c>
      <c r="AW117" s="1">
        <v>25.05</v>
      </c>
      <c r="AX117" s="1">
        <v>36.01</v>
      </c>
      <c r="AZ117" t="s">
        <v>14</v>
      </c>
      <c r="BA117" s="1">
        <v>-19.010000000000002</v>
      </c>
      <c r="BB117" s="1">
        <v>-23.13</v>
      </c>
    </row>
    <row r="118" spans="23:54" x14ac:dyDescent="0.3">
      <c r="X118" s="1">
        <v>19.03</v>
      </c>
      <c r="Y118" s="1">
        <v>65.2</v>
      </c>
      <c r="AB118" s="1">
        <v>-25.05</v>
      </c>
      <c r="AC118" s="1">
        <v>-53.2</v>
      </c>
      <c r="AW118" s="1">
        <v>22.04</v>
      </c>
      <c r="AX118" s="1">
        <v>34.75</v>
      </c>
      <c r="BA118" s="1">
        <v>-22.02</v>
      </c>
      <c r="BB118" s="1">
        <v>-23.93</v>
      </c>
    </row>
    <row r="119" spans="23:54" x14ac:dyDescent="0.3">
      <c r="W119" t="s">
        <v>15</v>
      </c>
      <c r="X119" s="1">
        <v>0</v>
      </c>
      <c r="Y119" s="1">
        <v>52.125999999999998</v>
      </c>
      <c r="AA119" t="s">
        <v>15</v>
      </c>
      <c r="AB119" s="1">
        <v>0</v>
      </c>
      <c r="AC119" s="1">
        <v>-38.338999999999999</v>
      </c>
      <c r="AW119" s="1">
        <v>19.010000000000002</v>
      </c>
      <c r="AX119" s="1">
        <v>33.5</v>
      </c>
      <c r="BA119" s="1">
        <v>-25.05</v>
      </c>
      <c r="BB119" s="1">
        <v>-24.74</v>
      </c>
    </row>
    <row r="120" spans="23:54" x14ac:dyDescent="0.3">
      <c r="X120" s="1">
        <v>20</v>
      </c>
      <c r="Y120" s="1">
        <v>52.125999999999998</v>
      </c>
      <c r="AB120" s="1">
        <v>-20</v>
      </c>
      <c r="AC120" s="1">
        <v>-38.340000000000003</v>
      </c>
      <c r="AV120" t="s">
        <v>15</v>
      </c>
      <c r="AW120" s="1">
        <v>0</v>
      </c>
      <c r="AX120" s="1">
        <v>25.597000000000001</v>
      </c>
      <c r="AZ120" t="s">
        <v>15</v>
      </c>
      <c r="BA120" s="1">
        <v>0</v>
      </c>
      <c r="BB120" s="1">
        <v>-18.062000000000001</v>
      </c>
    </row>
    <row r="121" spans="23:54" x14ac:dyDescent="0.3">
      <c r="AW121" s="1">
        <v>20</v>
      </c>
      <c r="AX121" s="1">
        <v>25.597000000000001</v>
      </c>
      <c r="BA121" s="1">
        <v>-20</v>
      </c>
      <c r="BB121" s="1">
        <v>-18.059999999999999</v>
      </c>
    </row>
    <row r="132" spans="24:50" x14ac:dyDescent="0.3">
      <c r="X132" t="s">
        <v>16</v>
      </c>
    </row>
    <row r="133" spans="24:50" x14ac:dyDescent="0.3">
      <c r="X133" s="1">
        <v>0.5</v>
      </c>
      <c r="Y133" s="1">
        <v>15</v>
      </c>
      <c r="AW133" t="s">
        <v>16</v>
      </c>
    </row>
    <row r="134" spans="24:50" x14ac:dyDescent="0.3">
      <c r="X134" s="1">
        <v>-0.55000000000000004</v>
      </c>
      <c r="Y134" s="1">
        <v>-3.2</v>
      </c>
      <c r="AW134" s="1">
        <v>0.56000000000000005</v>
      </c>
      <c r="AX134" s="1">
        <v>8.1999999999999993</v>
      </c>
    </row>
    <row r="135" spans="24:50" x14ac:dyDescent="0.3">
      <c r="X135">
        <v>2.64</v>
      </c>
      <c r="Y135">
        <v>52.13</v>
      </c>
      <c r="AW135" s="1">
        <v>-0.48</v>
      </c>
      <c r="AX135" s="1">
        <v>3.92</v>
      </c>
    </row>
    <row r="136" spans="24:50" x14ac:dyDescent="0.3">
      <c r="X136">
        <v>-2.57</v>
      </c>
      <c r="Y136">
        <v>-38.340000000000003</v>
      </c>
      <c r="AW136">
        <v>4.78</v>
      </c>
      <c r="AX136">
        <v>25.6</v>
      </c>
    </row>
    <row r="137" spans="24:50" x14ac:dyDescent="0.3">
      <c r="AW137">
        <v>-5.8109999999999999</v>
      </c>
      <c r="AX137">
        <v>-18.059999999999999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Прамский</dc:creator>
  <cp:lastModifiedBy>Илья Прамский</cp:lastModifiedBy>
  <dcterms:created xsi:type="dcterms:W3CDTF">2015-06-05T18:17:20Z</dcterms:created>
  <dcterms:modified xsi:type="dcterms:W3CDTF">2023-10-31T09:03:08Z</dcterms:modified>
</cp:coreProperties>
</file>