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20" yWindow="-120" windowWidth="20730" windowHeight="11760" firstSheet="1" activeTab="4"/>
  </bookViews>
  <sheets>
    <sheet name="Construction of New City Hall" sheetId="1" r:id="rId1"/>
    <sheet name="New City Hall Var. Improvements" sheetId="3" r:id="rId2"/>
    <sheet name="Traffic Light System" sheetId="4" r:id="rId3"/>
    <sheet name="Digital Infor Board" sheetId="5" r:id="rId4"/>
    <sheet name="Construction of 1F market bldg" sheetId="7" r:id="rId5"/>
    <sheet name="Payment Monitoring" sheetId="6" state="hidden" r:id="rId6"/>
    <sheet name="FDPP LICENSE" sheetId="2" state="veryHidden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F38" i="7" l="1"/>
  <c r="F37" i="7"/>
  <c r="H49" i="6"/>
  <c r="F34" i="7"/>
  <c r="F34" i="3"/>
  <c r="F33" i="3"/>
  <c r="F32" i="3"/>
  <c r="R19" i="6"/>
  <c r="R21" i="6" s="1"/>
  <c r="M19" i="6"/>
  <c r="M21" i="6" s="1"/>
  <c r="H19" i="6"/>
  <c r="H21" i="6" s="1"/>
  <c r="R15" i="6"/>
  <c r="R7" i="6"/>
  <c r="F34" i="1" s="1"/>
  <c r="M7" i="6"/>
  <c r="F33" i="1" s="1"/>
  <c r="H7" i="6"/>
  <c r="F32" i="1" s="1"/>
  <c r="R13" i="6"/>
  <c r="M13" i="6"/>
  <c r="M15" i="6" s="1"/>
  <c r="H13" i="6"/>
  <c r="H15" i="6" s="1"/>
  <c r="B48" i="6"/>
  <c r="F39" i="7" s="1"/>
  <c r="F40" i="7" s="1"/>
  <c r="M44" i="6"/>
  <c r="R43" i="6"/>
  <c r="M43" i="6"/>
  <c r="R42" i="6"/>
  <c r="M42" i="6"/>
  <c r="R41" i="6"/>
  <c r="M41" i="6"/>
  <c r="H48" i="6"/>
  <c r="F36" i="7"/>
  <c r="F41" i="7" s="1"/>
  <c r="M39" i="6"/>
  <c r="M38" i="6"/>
  <c r="B35" i="6"/>
  <c r="M34" i="6"/>
  <c r="R33" i="6"/>
  <c r="M33" i="6"/>
  <c r="H33" i="6"/>
  <c r="R32" i="6"/>
  <c r="M32" i="6"/>
  <c r="H32" i="6"/>
  <c r="R31" i="6"/>
  <c r="M31" i="6"/>
  <c r="H31" i="6"/>
  <c r="R30" i="6"/>
  <c r="M30" i="6"/>
  <c r="R29" i="6"/>
  <c r="M29" i="6"/>
  <c r="B28" i="6"/>
  <c r="R26" i="6"/>
  <c r="M26" i="6"/>
  <c r="R25" i="6"/>
  <c r="M25" i="6"/>
  <c r="R24" i="6"/>
  <c r="M24" i="6"/>
  <c r="F32" i="4" l="1"/>
  <c r="F33" i="4"/>
  <c r="F34" i="4"/>
  <c r="H9" i="6"/>
  <c r="M9" i="6"/>
  <c r="R9" i="6"/>
  <c r="M48" i="6"/>
  <c r="R48" i="6"/>
  <c r="R28" i="6"/>
  <c r="M28" i="6"/>
  <c r="R35" i="6"/>
  <c r="F34" i="5" s="1"/>
  <c r="F38" i="5" s="1"/>
  <c r="H35" i="6"/>
  <c r="M35" i="6"/>
  <c r="F33" i="5" s="1"/>
  <c r="F37" i="5" s="1"/>
  <c r="F40" i="5"/>
  <c r="F40" i="4"/>
  <c r="F38" i="4"/>
  <c r="F37" i="4"/>
  <c r="F36" i="4"/>
  <c r="F41" i="4" s="1"/>
  <c r="F40" i="1"/>
  <c r="F40" i="3"/>
  <c r="F38" i="3"/>
  <c r="F37" i="3"/>
  <c r="F36" i="3"/>
  <c r="F41" i="3" s="1"/>
  <c r="F38" i="1"/>
  <c r="F37" i="1"/>
  <c r="F36" i="1"/>
  <c r="F33" i="7" l="1"/>
  <c r="M50" i="6"/>
  <c r="H36" i="6"/>
  <c r="F32" i="5"/>
  <c r="F36" i="5" s="1"/>
  <c r="F41" i="5" s="1"/>
  <c r="M36" i="6"/>
  <c r="R36" i="6"/>
</calcChain>
</file>

<file path=xl/sharedStrings.xml><?xml version="1.0" encoding="utf-8"?>
<sst xmlns="http://schemas.openxmlformats.org/spreadsheetml/2006/main" count="355" uniqueCount="96">
  <si>
    <t>FDPP Form 2 - Statement of Indebtedness, Payments and Balances</t>
  </si>
  <si>
    <t>(DOF-BLGF Memorandum Circular No. 005-2018 dated January 22, 2018, Annex E)</t>
  </si>
  <si>
    <t>Statement of Indebtedness, Payments and Balances (SIPB)</t>
  </si>
  <si>
    <t>REGION:</t>
  </si>
  <si>
    <t>REGION VII - CENTRAL VISAYAS</t>
  </si>
  <si>
    <t>CALENDAR YEAR:</t>
  </si>
  <si>
    <t>PROVINCE:</t>
  </si>
  <si>
    <t>CEBU</t>
  </si>
  <si>
    <t>QUARTER:</t>
  </si>
  <si>
    <t>CITY/MUNICIPALITY:</t>
  </si>
  <si>
    <t>CITY OF BOGO</t>
  </si>
  <si>
    <t>Instruction: Please prepare a Statement for each kind of loan.</t>
  </si>
  <si>
    <t>ITEM NO.</t>
  </si>
  <si>
    <t>PARTICULARS</t>
  </si>
  <si>
    <t>DETAILS</t>
  </si>
  <si>
    <t>LGU Income Classification</t>
  </si>
  <si>
    <t>Date of Report</t>
  </si>
  <si>
    <r>
      <t>Lending Institution (</t>
    </r>
    <r>
      <rPr>
        <b/>
        <i/>
        <sz val="10"/>
        <color rgb="FF000000"/>
        <rFont val="Calibri"/>
      </rPr>
      <t>Bank</t>
    </r>
    <r>
      <rPr>
        <i/>
        <sz val="10"/>
        <color rgb="FF000000"/>
        <rFont val="Calibri"/>
      </rPr>
      <t xml:space="preserve"> or </t>
    </r>
    <r>
      <rPr>
        <b/>
        <i/>
        <sz val="10"/>
        <color rgb="FF000000"/>
        <rFont val="Calibri"/>
      </rPr>
      <t>Creditor</t>
    </r>
    <r>
      <rPr>
        <sz val="11"/>
        <color rgb="FF000000"/>
        <rFont val="Calibri"/>
      </rPr>
      <t>)</t>
    </r>
  </si>
  <si>
    <t>Certificate Number - NDSC/BC</t>
  </si>
  <si>
    <t>Date of Certification - NDSC/BC</t>
  </si>
  <si>
    <t>Monetary Board (MB) Resolution Number</t>
  </si>
  <si>
    <t>Date of MB Opinion</t>
  </si>
  <si>
    <t>Date of Approval Loan</t>
  </si>
  <si>
    <t>Amount Approved*</t>
  </si>
  <si>
    <t>Maturity Date</t>
  </si>
  <si>
    <r>
      <t>Type of Indebtedness Instrument (</t>
    </r>
    <r>
      <rPr>
        <b/>
        <i/>
        <sz val="10"/>
        <color rgb="FF000000"/>
        <rFont val="Calibri"/>
      </rPr>
      <t>Loan, Bond or other form of indebtedness</t>
    </r>
    <r>
      <rPr>
        <sz val="11"/>
        <color rgb="FF000000"/>
        <rFont val="Calibri"/>
      </rPr>
      <t>)</t>
    </r>
  </si>
  <si>
    <t>Purpose of Indebtedness</t>
  </si>
  <si>
    <t>Terms and Conditions: Fixed or Variable</t>
  </si>
  <si>
    <t>Terms and Conditions: No. of Years of Indebtedness</t>
  </si>
  <si>
    <t>Terms and Conditions: Interest Rate</t>
  </si>
  <si>
    <r>
      <t>Terms and Conditions: Grace Period (</t>
    </r>
    <r>
      <rPr>
        <b/>
        <i/>
        <sz val="10"/>
        <color rgb="FF000000"/>
        <rFont val="Calibri"/>
      </rPr>
      <t>Number of Months or Years</t>
    </r>
    <r>
      <rPr>
        <sz val="11"/>
        <color rgb="FF000000"/>
        <rFont val="Calibri"/>
      </rPr>
      <t>)</t>
    </r>
  </si>
  <si>
    <t>Frequency of Payment</t>
  </si>
  <si>
    <t>Annual Amortization: Principal</t>
  </si>
  <si>
    <t>Annual Amortization: Interest</t>
  </si>
  <si>
    <t>Annual Amortization: Gross Receipt Tax (GRT)</t>
  </si>
  <si>
    <t>Starting Date of Payment</t>
  </si>
  <si>
    <t>Cumulative Payment from Starting Date: Principal</t>
  </si>
  <si>
    <t>Cumulative Payment from Starting Date: Interest</t>
  </si>
  <si>
    <t>Cumulative Payment from Starting Date: GRT</t>
  </si>
  <si>
    <r>
      <t>Total Amount Released (</t>
    </r>
    <r>
      <rPr>
        <b/>
        <i/>
        <sz val="10"/>
        <color rgb="FF000000"/>
        <rFont val="Calibri"/>
      </rPr>
      <t>Availment as of date</t>
    </r>
    <r>
      <rPr>
        <sz val="11"/>
        <color rgb="FF000000"/>
        <rFont val="Calibri"/>
      </rPr>
      <t>)</t>
    </r>
  </si>
  <si>
    <r>
      <t>Remaining Balance to Date / Undrawn Amount (</t>
    </r>
    <r>
      <rPr>
        <b/>
        <i/>
        <sz val="10"/>
        <color rgb="FF000000"/>
        <rFont val="Calibri"/>
      </rPr>
      <t>Line 9-25=26</t>
    </r>
    <r>
      <rPr>
        <sz val="11"/>
        <color rgb="FF000000"/>
        <rFont val="Calibri"/>
      </rPr>
      <t>)</t>
    </r>
  </si>
  <si>
    <r>
      <t>Outstanding Loan Balance After Principal Payment (</t>
    </r>
    <r>
      <rPr>
        <b/>
        <i/>
        <sz val="10"/>
        <color rgb="FF000000"/>
        <rFont val="Calibri"/>
      </rPr>
      <t>Line 9-22=27</t>
    </r>
    <r>
      <rPr>
        <sz val="11"/>
        <color rgb="FF000000"/>
        <rFont val="Calibri"/>
      </rPr>
      <t>)</t>
    </r>
  </si>
  <si>
    <t>Arrears: Principal (if any)</t>
  </si>
  <si>
    <t>Arrears: Interest (if any)</t>
  </si>
  <si>
    <t>Collateral Security</t>
  </si>
  <si>
    <t>Deposit to Bond Sinking Fund for the Year</t>
  </si>
  <si>
    <t>Sinking Fund Balance to Date, if any</t>
  </si>
  <si>
    <t>Breakdown of Fees and Other Related Costs (of loan)</t>
  </si>
  <si>
    <t>Other Relevant Terms and Conditions (of loan)</t>
  </si>
  <si>
    <t>Certified Correct  by:</t>
  </si>
  <si>
    <t>Date Issued:</t>
  </si>
  <si>
    <t xml:space="preserve">                             Local Treasurer</t>
  </si>
  <si>
    <t>Note:</t>
  </si>
  <si>
    <t>*Please indicate if on a staggered basis.</t>
  </si>
  <si>
    <t>CAUTION:</t>
  </si>
  <si>
    <t>TO REDUCE THE RISK OF UPLOADING WRONG TEMPLATE FOR THIS DOCUMENT, DO NOT EDIT/DELETE THIS SHEET.</t>
  </si>
  <si>
    <t>FROM:</t>
  </si>
  <si>
    <t>FDPP TEAM</t>
  </si>
  <si>
    <t>v6</t>
  </si>
  <si>
    <t>6th Class</t>
  </si>
  <si>
    <t>DBP</t>
  </si>
  <si>
    <t>Promissory Note</t>
  </si>
  <si>
    <t>Construction of New City Hall</t>
  </si>
  <si>
    <t>2 months</t>
  </si>
  <si>
    <t>Monthly</t>
  </si>
  <si>
    <t>Quarterly</t>
  </si>
  <si>
    <t>CITY:</t>
  </si>
  <si>
    <t>12-12-249</t>
  </si>
  <si>
    <t>MB Res. No. 126</t>
  </si>
  <si>
    <t>New Bogo City Hall-Various Improvements</t>
  </si>
  <si>
    <t>12 Years</t>
  </si>
  <si>
    <t>11 Years</t>
  </si>
  <si>
    <t>12 months</t>
  </si>
  <si>
    <t>R7-2021-03-096</t>
  </si>
  <si>
    <t>MB Res. No. 1258</t>
  </si>
  <si>
    <t>Completion of Bogo Smart City Project: Installation of Traffic Light System</t>
  </si>
  <si>
    <t>5 Years</t>
  </si>
  <si>
    <t>Completion of Bogo Smart City Project: Installation of Digital Information Board</t>
  </si>
  <si>
    <t>4 years and 10 months</t>
  </si>
  <si>
    <t>City of Bogo</t>
  </si>
  <si>
    <t>Existing Loans</t>
  </si>
  <si>
    <t>PRINCIPAL</t>
  </si>
  <si>
    <t>TOTAL</t>
  </si>
  <si>
    <t>INTEREST</t>
  </si>
  <si>
    <t>GRT</t>
  </si>
  <si>
    <t>Digital Info Board</t>
  </si>
  <si>
    <t>Staggard Basis</t>
  </si>
  <si>
    <t>R7-2020-05-075</t>
  </si>
  <si>
    <t>Construction of One (1) Storey New Commercial Public Market Building</t>
  </si>
  <si>
    <t>1 Year</t>
  </si>
  <si>
    <t>Cumulative Total</t>
  </si>
  <si>
    <t>Installation of Traffic Light System</t>
  </si>
  <si>
    <t>New Bogo City Hall-Various Improvements 2017-001</t>
  </si>
  <si>
    <t>Construction of New City Hall 2013-002</t>
  </si>
  <si>
    <t>JULIO S. URSONAL, JR., CPA</t>
  </si>
  <si>
    <t>MAY 11, 20223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</si>
</sst>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4" x14ac:knownFonts="1">
    <font>
      <sz val="11"/>
      <color rgb="FF000000"/>
      <name val="Calibri"/>
    </font>
    <font>
      <b/>
      <sz val="11"/>
      <color rgb="FF000000"/>
      <name val="Calibri"/>
    </font>
    <font>
      <b/>
      <sz val="18"/>
      <color rgb="FFFF0000"/>
      <name val="Calibri"/>
    </font>
    <font>
      <sz val="7"/>
      <color rgb="FF000000"/>
      <name val="Calibri"/>
    </font>
    <font>
      <i/>
      <sz val="8"/>
      <color rgb="FF000000"/>
      <name val="Calibri"/>
    </font>
    <font>
      <b/>
      <i/>
      <sz val="11"/>
      <color rgb="FF000000"/>
      <name val="Calibri"/>
    </font>
    <font>
      <b/>
      <i/>
      <sz val="10"/>
      <color rgb="FF000000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4" fillId="2" borderId="3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 vertical="center"/>
      <protection locked="0"/>
    </xf>
    <xf numFmtId="16" fontId="0" fillId="2" borderId="0" xfId="0" applyNumberFormat="1" applyFill="1" applyAlignment="1" applyProtection="1">
      <alignment wrapText="1"/>
      <protection locked="0"/>
    </xf>
    <xf numFmtId="14" fontId="0" fillId="2" borderId="4" xfId="0" applyNumberFormat="1" applyFill="1" applyBorder="1" applyProtection="1">
      <protection locked="0"/>
    </xf>
    <xf numFmtId="164" fontId="0" fillId="2" borderId="4" xfId="1" applyFont="1" applyFill="1" applyBorder="1" applyProtection="1">
      <protection locked="0"/>
    </xf>
    <xf numFmtId="9" fontId="0" fillId="2" borderId="4" xfId="0" applyNumberFormat="1" applyFill="1" applyBorder="1" applyProtection="1">
      <protection locked="0"/>
    </xf>
    <xf numFmtId="164" fontId="0" fillId="2" borderId="4" xfId="0" applyNumberFormat="1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0" borderId="0" xfId="0"/>
    <xf numFmtId="0" fontId="9" fillId="0" borderId="0" xfId="0" applyFont="1"/>
    <xf numFmtId="0" fontId="9" fillId="0" borderId="13" xfId="0" applyFont="1" applyBorder="1"/>
    <xf numFmtId="164" fontId="10" fillId="0" borderId="14" xfId="1" applyFont="1" applyBorder="1"/>
    <xf numFmtId="164" fontId="0" fillId="0" borderId="14" xfId="1" applyFont="1" applyBorder="1"/>
    <xf numFmtId="164" fontId="9" fillId="0" borderId="15" xfId="1" applyFont="1" applyBorder="1"/>
    <xf numFmtId="0" fontId="0" fillId="0" borderId="16" xfId="0" applyBorder="1"/>
    <xf numFmtId="164" fontId="10" fillId="0" borderId="0" xfId="1" applyFont="1" applyBorder="1"/>
    <xf numFmtId="164" fontId="0" fillId="0" borderId="0" xfId="1" applyFont="1" applyBorder="1"/>
    <xf numFmtId="164" fontId="9" fillId="0" borderId="0" xfId="1" applyFont="1" applyBorder="1"/>
    <xf numFmtId="164" fontId="9" fillId="0" borderId="17" xfId="1" applyFont="1" applyBorder="1"/>
    <xf numFmtId="0" fontId="9" fillId="0" borderId="16" xfId="0" applyFont="1" applyBorder="1"/>
    <xf numFmtId="164" fontId="11" fillId="0" borderId="0" xfId="1" applyFont="1" applyBorder="1"/>
    <xf numFmtId="0" fontId="0" fillId="0" borderId="18" xfId="0" applyBorder="1"/>
    <xf numFmtId="0" fontId="0" fillId="0" borderId="19" xfId="0" applyBorder="1"/>
    <xf numFmtId="164" fontId="0" fillId="0" borderId="19" xfId="1" applyFont="1" applyBorder="1"/>
    <xf numFmtId="164" fontId="9" fillId="0" borderId="20" xfId="1" applyFont="1" applyBorder="1"/>
    <xf numFmtId="1" fontId="10" fillId="2" borderId="14" xfId="1" applyNumberFormat="1" applyFont="1" applyFill="1" applyBorder="1"/>
    <xf numFmtId="0" fontId="0" fillId="0" borderId="14" xfId="0" applyBorder="1"/>
    <xf numFmtId="164" fontId="0" fillId="0" borderId="0" xfId="1" applyFont="1"/>
    <xf numFmtId="0" fontId="12" fillId="0" borderId="0" xfId="0" applyFont="1"/>
    <xf numFmtId="0" fontId="12" fillId="2" borderId="4" xfId="0" applyFont="1" applyFill="1" applyBorder="1" applyProtection="1">
      <protection locked="0"/>
    </xf>
    <xf numFmtId="0" fontId="12" fillId="2" borderId="4" xfId="0" applyFont="1" applyFill="1" applyBorder="1" applyAlignment="1" applyProtection="1">
      <alignment wrapText="1"/>
      <protection locked="0"/>
    </xf>
    <xf numFmtId="0" fontId="12" fillId="2" borderId="0" xfId="0" applyFont="1" applyFill="1" applyProtection="1">
      <protection locked="0"/>
    </xf>
    <xf numFmtId="0" fontId="12" fillId="2" borderId="4" xfId="0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7" xfId="0" applyFont="1" applyBorder="1"/>
    <xf numFmtId="0" fontId="9" fillId="0" borderId="17" xfId="0" applyFont="1" applyBorder="1" applyAlignment="1">
      <alignment horizontal="center" vertical="center"/>
    </xf>
    <xf numFmtId="0" fontId="13" fillId="0" borderId="18" xfId="0" applyFont="1" applyBorder="1"/>
    <xf numFmtId="0" fontId="0" fillId="0" borderId="13" xfId="0" applyBorder="1"/>
    <xf numFmtId="0" fontId="0" fillId="0" borderId="0" xfId="0" applyBorder="1"/>
    <xf numFmtId="0" fontId="13" fillId="0" borderId="0" xfId="0" applyFont="1" applyBorder="1"/>
    <xf numFmtId="164" fontId="3" fillId="2" borderId="0" xfId="1" applyFont="1" applyFill="1" applyAlignment="1" applyProtection="1">
      <alignment vertical="center" wrapText="1"/>
      <protection locked="0"/>
    </xf>
    <xf numFmtId="164" fontId="3" fillId="2" borderId="0" xfId="1" applyFont="1" applyFill="1" applyAlignment="1" applyProtection="1">
      <alignment vertical="top" wrapText="1"/>
      <protection locked="0"/>
    </xf>
    <xf numFmtId="164" fontId="1" fillId="2" borderId="0" xfId="1" applyFont="1" applyFill="1" applyProtection="1">
      <protection locked="0"/>
    </xf>
    <xf numFmtId="164" fontId="1" fillId="2" borderId="0" xfId="1" applyFont="1" applyFill="1" applyAlignment="1" applyProtection="1">
      <alignment vertical="center"/>
      <protection locked="0"/>
    </xf>
    <xf numFmtId="164" fontId="0" fillId="2" borderId="0" xfId="1" applyFont="1" applyFill="1" applyAlignment="1" applyProtection="1">
      <alignment wrapText="1"/>
      <protection locked="0"/>
    </xf>
    <xf numFmtId="164" fontId="0" fillId="2" borderId="0" xfId="1" applyFont="1" applyFill="1"/>
    <xf numFmtId="164" fontId="9" fillId="0" borderId="17" xfId="1" applyFont="1" applyBorder="1" applyAlignment="1">
      <alignment horizontal="center" vertical="center"/>
    </xf>
    <xf numFmtId="0" fontId="12" fillId="0" borderId="16" xfId="0" applyFont="1" applyBorder="1"/>
    <xf numFmtId="164" fontId="12" fillId="0" borderId="0" xfId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9" fillId="0" borderId="18" xfId="0" applyFont="1" applyBorder="1"/>
    <xf numFmtId="164" fontId="12" fillId="0" borderId="19" xfId="1" applyFont="1" applyBorder="1" applyAlignment="1">
      <alignment horizontal="center" vertical="center"/>
    </xf>
    <xf numFmtId="164" fontId="0" fillId="0" borderId="19" xfId="1" applyFont="1" applyBorder="1" applyAlignment="1">
      <alignment horizontal="center" vertical="center"/>
    </xf>
    <xf numFmtId="164" fontId="9" fillId="0" borderId="20" xfId="1" applyFont="1" applyBorder="1" applyAlignment="1">
      <alignment horizontal="center" vertical="center"/>
    </xf>
    <xf numFmtId="0" fontId="12" fillId="0" borderId="13" xfId="0" applyFont="1" applyBorder="1"/>
    <xf numFmtId="164" fontId="12" fillId="0" borderId="14" xfId="1" applyFont="1" applyBorder="1" applyAlignment="1">
      <alignment horizontal="center" vertical="center"/>
    </xf>
    <xf numFmtId="164" fontId="0" fillId="0" borderId="14" xfId="1" applyFont="1" applyBorder="1" applyAlignment="1">
      <alignment horizontal="center" vertical="center"/>
    </xf>
    <xf numFmtId="164" fontId="9" fillId="0" borderId="15" xfId="1" applyFont="1" applyBorder="1" applyAlignment="1">
      <alignment horizontal="center" vertical="center"/>
    </xf>
    <xf numFmtId="0" fontId="13" fillId="0" borderId="13" xfId="0" applyFont="1" applyBorder="1"/>
    <xf numFmtId="0" fontId="0" fillId="0" borderId="17" xfId="0" applyBorder="1"/>
    <xf numFmtId="0" fontId="0" fillId="0" borderId="15" xfId="0" applyBorder="1"/>
    <xf numFmtId="0" fontId="0" fillId="0" borderId="20" xfId="0" applyBorder="1"/>
    <xf numFmtId="14" fontId="10" fillId="0" borderId="15" xfId="0" applyNumberFormat="1" applyFont="1" applyBorder="1"/>
    <xf numFmtId="14" fontId="10" fillId="0" borderId="17" xfId="0" applyNumberFormat="1" applyFont="1" applyBorder="1"/>
    <xf numFmtId="14" fontId="11" fillId="0" borderId="17" xfId="0" applyNumberFormat="1" applyFont="1" applyBorder="1"/>
    <xf numFmtId="0" fontId="12" fillId="2" borderId="22" xfId="0" applyFont="1" applyFill="1" applyBorder="1" applyProtection="1">
      <protection locked="0"/>
    </xf>
    <xf numFmtId="0" fontId="12" fillId="2" borderId="21" xfId="0" applyFont="1" applyFill="1" applyBorder="1" applyProtection="1">
      <protection locked="0"/>
    </xf>
    <xf numFmtId="164" fontId="12" fillId="2" borderId="4" xfId="0" applyNumberFormat="1" applyFont="1" applyFill="1" applyBorder="1" applyProtection="1">
      <protection locked="0"/>
    </xf>
    <xf numFmtId="0" fontId="12" fillId="2" borderId="1" xfId="0" applyFont="1" applyFill="1" applyBorder="1" applyProtection="1">
      <protection locked="0"/>
    </xf>
    <xf numFmtId="0" fontId="13" fillId="2" borderId="5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 wrapText="1"/>
      <protection locked="0"/>
    </xf>
    <xf numFmtId="0" fontId="0" fillId="2" borderId="9" xfId="0" applyFill="1" applyBorder="1" applyAlignment="1" applyProtection="1">
      <alignment horizontal="left" wrapText="1"/>
      <protection locked="0"/>
    </xf>
    <xf numFmtId="0" fontId="0" fillId="2" borderId="7" xfId="0" applyFill="1" applyBorder="1" applyAlignment="1" applyProtection="1">
      <alignment horizontal="left" wrapText="1"/>
      <protection locked="0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48</xdr:row>
      <xdr:rowOff>152400</xdr:rowOff>
    </xdr:from>
    <xdr:to>
      <xdr:col>1</xdr:col>
      <xdr:colOff>713014</xdr:colOff>
      <xdr:row>53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296400"/>
          <a:ext cx="1436914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48</xdr:row>
      <xdr:rowOff>133350</xdr:rowOff>
    </xdr:from>
    <xdr:to>
      <xdr:col>1</xdr:col>
      <xdr:colOff>1074964</xdr:colOff>
      <xdr:row>53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9277350"/>
          <a:ext cx="1436914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48</xdr:row>
      <xdr:rowOff>85726</xdr:rowOff>
    </xdr:from>
    <xdr:to>
      <xdr:col>1</xdr:col>
      <xdr:colOff>913040</xdr:colOff>
      <xdr:row>53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410701"/>
          <a:ext cx="1436914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48</xdr:row>
      <xdr:rowOff>76200</xdr:rowOff>
    </xdr:from>
    <xdr:to>
      <xdr:col>1</xdr:col>
      <xdr:colOff>1036864</xdr:colOff>
      <xdr:row>53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9401175"/>
          <a:ext cx="1436914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48</xdr:row>
      <xdr:rowOff>85725</xdr:rowOff>
    </xdr:from>
    <xdr:to>
      <xdr:col>1</xdr:col>
      <xdr:colOff>989239</xdr:colOff>
      <xdr:row>53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410700"/>
          <a:ext cx="1436914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7"/>
  <sheetViews>
    <sheetView workbookViewId="0">
      <selection activeCell="B44" sqref="B44:E44"/>
    </sheetView>
  </sheetViews>
  <sheetFormatPr defaultRowHeight="15" x14ac:dyDescent="0.25"/>
  <cols>
    <col min="1" max="1" width="18.85546875" style="5" customWidth="1"/>
    <col min="2" max="2" width="19.85546875" style="5" customWidth="1"/>
    <col min="3" max="3" width="15.140625" style="5" customWidth="1"/>
    <col min="4" max="4" width="19.85546875" style="5" customWidth="1"/>
    <col min="5" max="5" width="10.140625" style="5" customWidth="1"/>
    <col min="6" max="6" width="27.140625" style="5" customWidth="1"/>
    <col min="7" max="7" width="8.85546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14" t="s">
        <v>2</v>
      </c>
      <c r="B5" s="115"/>
      <c r="C5" s="115"/>
      <c r="D5" s="115"/>
      <c r="E5" s="115"/>
      <c r="F5" s="116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1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20" t="s">
        <v>11</v>
      </c>
      <c r="B13" s="121"/>
      <c r="C13" s="121"/>
      <c r="D13" s="121"/>
      <c r="E13" s="121"/>
      <c r="F13" s="32"/>
    </row>
    <row r="14" spans="1:8" x14ac:dyDescent="0.25">
      <c r="A14" s="31" t="s">
        <v>12</v>
      </c>
      <c r="B14" s="117" t="s">
        <v>13</v>
      </c>
      <c r="C14" s="118"/>
      <c r="D14" s="118"/>
      <c r="E14" s="119"/>
      <c r="F14" s="31" t="s">
        <v>14</v>
      </c>
    </row>
    <row r="15" spans="1:8" x14ac:dyDescent="0.25">
      <c r="A15" s="17">
        <v>1</v>
      </c>
      <c r="B15" s="108" t="s">
        <v>15</v>
      </c>
      <c r="C15" s="109"/>
      <c r="D15" s="109"/>
      <c r="E15" s="110"/>
      <c r="F15" s="18" t="s">
        <v>59</v>
      </c>
    </row>
    <row r="16" spans="1:8" x14ac:dyDescent="0.25">
      <c r="A16" s="17">
        <v>2</v>
      </c>
      <c r="B16" s="108" t="s">
        <v>16</v>
      </c>
      <c r="C16" s="109"/>
      <c r="D16" s="109"/>
      <c r="E16" s="110"/>
      <c r="F16" s="38">
        <v>45016</v>
      </c>
    </row>
    <row r="17" spans="1:6" x14ac:dyDescent="0.25">
      <c r="A17" s="17">
        <v>3</v>
      </c>
      <c r="B17" s="108" t="s">
        <v>17</v>
      </c>
      <c r="C17" s="109"/>
      <c r="D17" s="109"/>
      <c r="E17" s="110"/>
      <c r="F17" s="18" t="s">
        <v>60</v>
      </c>
    </row>
    <row r="18" spans="1:6" x14ac:dyDescent="0.25">
      <c r="A18" s="17">
        <v>4</v>
      </c>
      <c r="B18" s="108" t="s">
        <v>18</v>
      </c>
      <c r="C18" s="109"/>
      <c r="D18" s="109"/>
      <c r="E18" s="110"/>
      <c r="F18" s="18"/>
    </row>
    <row r="19" spans="1:6" x14ac:dyDescent="0.25">
      <c r="A19" s="17">
        <v>5</v>
      </c>
      <c r="B19" s="108" t="s">
        <v>19</v>
      </c>
      <c r="C19" s="109"/>
      <c r="D19" s="109"/>
      <c r="E19" s="110"/>
      <c r="F19" s="18"/>
    </row>
    <row r="20" spans="1:6" x14ac:dyDescent="0.25">
      <c r="A20" s="17">
        <v>6</v>
      </c>
      <c r="B20" s="108" t="s">
        <v>20</v>
      </c>
      <c r="C20" s="109"/>
      <c r="D20" s="109"/>
      <c r="E20" s="110"/>
      <c r="F20" s="18"/>
    </row>
    <row r="21" spans="1:6" x14ac:dyDescent="0.25">
      <c r="A21" s="17">
        <v>7</v>
      </c>
      <c r="B21" s="108" t="s">
        <v>21</v>
      </c>
      <c r="C21" s="109"/>
      <c r="D21" s="109"/>
      <c r="E21" s="110"/>
      <c r="F21" s="18"/>
    </row>
    <row r="22" spans="1:6" x14ac:dyDescent="0.25">
      <c r="A22" s="17">
        <v>8</v>
      </c>
      <c r="B22" s="108" t="s">
        <v>22</v>
      </c>
      <c r="C22" s="109"/>
      <c r="D22" s="109"/>
      <c r="E22" s="110"/>
      <c r="F22" s="18"/>
    </row>
    <row r="23" spans="1:6" x14ac:dyDescent="0.25">
      <c r="A23" s="17">
        <v>9</v>
      </c>
      <c r="B23" s="108" t="s">
        <v>23</v>
      </c>
      <c r="C23" s="109"/>
      <c r="D23" s="109"/>
      <c r="E23" s="110"/>
      <c r="F23" s="39">
        <v>99450674.640000001</v>
      </c>
    </row>
    <row r="24" spans="1:6" x14ac:dyDescent="0.25">
      <c r="A24" s="17">
        <v>10</v>
      </c>
      <c r="B24" s="108" t="s">
        <v>24</v>
      </c>
      <c r="C24" s="109"/>
      <c r="D24" s="109"/>
      <c r="E24" s="110"/>
      <c r="F24" s="38">
        <v>45373</v>
      </c>
    </row>
    <row r="25" spans="1:6" x14ac:dyDescent="0.25">
      <c r="A25" s="17">
        <v>11</v>
      </c>
      <c r="B25" s="111" t="s">
        <v>25</v>
      </c>
      <c r="C25" s="112"/>
      <c r="D25" s="112"/>
      <c r="E25" s="113"/>
      <c r="F25" s="18" t="s">
        <v>61</v>
      </c>
    </row>
    <row r="26" spans="1:6" x14ac:dyDescent="0.25">
      <c r="A26" s="17">
        <v>12</v>
      </c>
      <c r="B26" s="108" t="s">
        <v>26</v>
      </c>
      <c r="C26" s="109"/>
      <c r="D26" s="109"/>
      <c r="E26" s="110"/>
      <c r="F26" s="18" t="s">
        <v>62</v>
      </c>
    </row>
    <row r="27" spans="1:6" x14ac:dyDescent="0.25">
      <c r="A27" s="17">
        <v>13</v>
      </c>
      <c r="B27" s="108" t="s">
        <v>27</v>
      </c>
      <c r="C27" s="109"/>
      <c r="D27" s="109"/>
      <c r="E27" s="110"/>
      <c r="F27" s="18"/>
    </row>
    <row r="28" spans="1:6" x14ac:dyDescent="0.25">
      <c r="A28" s="17">
        <v>14</v>
      </c>
      <c r="B28" s="108" t="s">
        <v>28</v>
      </c>
      <c r="C28" s="109"/>
      <c r="D28" s="109"/>
      <c r="E28" s="110"/>
      <c r="F28" s="18" t="s">
        <v>71</v>
      </c>
    </row>
    <row r="29" spans="1:6" x14ac:dyDescent="0.25">
      <c r="A29" s="17">
        <v>15</v>
      </c>
      <c r="B29" s="108" t="s">
        <v>29</v>
      </c>
      <c r="C29" s="109"/>
      <c r="D29" s="109"/>
      <c r="E29" s="110"/>
      <c r="F29" s="40">
        <v>0.08</v>
      </c>
    </row>
    <row r="30" spans="1:6" x14ac:dyDescent="0.25">
      <c r="A30" s="17">
        <v>16</v>
      </c>
      <c r="B30" s="108" t="s">
        <v>30</v>
      </c>
      <c r="C30" s="109"/>
      <c r="D30" s="109"/>
      <c r="E30" s="110"/>
      <c r="F30" s="18" t="s">
        <v>63</v>
      </c>
    </row>
    <row r="31" spans="1:6" x14ac:dyDescent="0.25">
      <c r="A31" s="17">
        <v>17</v>
      </c>
      <c r="B31" s="108" t="s">
        <v>31</v>
      </c>
      <c r="C31" s="109"/>
      <c r="D31" s="109"/>
      <c r="E31" s="110"/>
      <c r="F31" s="18" t="s">
        <v>64</v>
      </c>
    </row>
    <row r="32" spans="1:6" x14ac:dyDescent="0.25">
      <c r="A32" s="17">
        <v>18</v>
      </c>
      <c r="B32" s="108" t="s">
        <v>32</v>
      </c>
      <c r="C32" s="109"/>
      <c r="D32" s="109"/>
      <c r="E32" s="110"/>
      <c r="F32" s="39">
        <f>'Payment Monitoring'!H7</f>
        <v>2260242.6</v>
      </c>
    </row>
    <row r="33" spans="1:6" x14ac:dyDescent="0.25">
      <c r="A33" s="17">
        <v>19</v>
      </c>
      <c r="B33" s="108" t="s">
        <v>33</v>
      </c>
      <c r="C33" s="109"/>
      <c r="D33" s="109"/>
      <c r="E33" s="110"/>
      <c r="F33" s="39">
        <f>'Payment Monitoring'!M7</f>
        <v>195598.89</v>
      </c>
    </row>
    <row r="34" spans="1:6" x14ac:dyDescent="0.25">
      <c r="A34" s="17">
        <v>20</v>
      </c>
      <c r="B34" s="108" t="s">
        <v>34</v>
      </c>
      <c r="C34" s="109"/>
      <c r="D34" s="109"/>
      <c r="E34" s="110"/>
      <c r="F34" s="39">
        <f>'Payment Monitoring'!R7</f>
        <v>9779.9500000000007</v>
      </c>
    </row>
    <row r="35" spans="1:6" x14ac:dyDescent="0.25">
      <c r="A35" s="17">
        <v>21</v>
      </c>
      <c r="B35" s="108" t="s">
        <v>35</v>
      </c>
      <c r="C35" s="109"/>
      <c r="D35" s="109"/>
      <c r="E35" s="110"/>
      <c r="F35" s="38">
        <v>44948</v>
      </c>
    </row>
    <row r="36" spans="1:6" x14ac:dyDescent="0.25">
      <c r="A36" s="17">
        <v>22</v>
      </c>
      <c r="B36" s="108" t="s">
        <v>36</v>
      </c>
      <c r="C36" s="109"/>
      <c r="D36" s="109"/>
      <c r="E36" s="110"/>
      <c r="F36" s="41">
        <f>88149461.4+F32</f>
        <v>90409704</v>
      </c>
    </row>
    <row r="37" spans="1:6" x14ac:dyDescent="0.25">
      <c r="A37" s="17">
        <v>23</v>
      </c>
      <c r="B37" s="108" t="s">
        <v>37</v>
      </c>
      <c r="C37" s="109"/>
      <c r="D37" s="109"/>
      <c r="E37" s="110"/>
      <c r="F37" s="41">
        <f>39742435.41+F33</f>
        <v>39938034.299999997</v>
      </c>
    </row>
    <row r="38" spans="1:6" x14ac:dyDescent="0.25">
      <c r="A38" s="17">
        <v>24</v>
      </c>
      <c r="B38" s="108" t="s">
        <v>38</v>
      </c>
      <c r="C38" s="109"/>
      <c r="D38" s="109"/>
      <c r="E38" s="110"/>
      <c r="F38" s="41">
        <f>651830.69+F34</f>
        <v>661610.6399999999</v>
      </c>
    </row>
    <row r="39" spans="1:6" x14ac:dyDescent="0.25">
      <c r="A39" s="17">
        <v>25</v>
      </c>
      <c r="B39" s="108" t="s">
        <v>39</v>
      </c>
      <c r="C39" s="109"/>
      <c r="D39" s="109"/>
      <c r="E39" s="110"/>
      <c r="F39" s="39">
        <v>99450674.640000001</v>
      </c>
    </row>
    <row r="40" spans="1:6" x14ac:dyDescent="0.25">
      <c r="A40" s="17">
        <v>26</v>
      </c>
      <c r="B40" s="108" t="s">
        <v>40</v>
      </c>
      <c r="C40" s="109"/>
      <c r="D40" s="109"/>
      <c r="E40" s="110"/>
      <c r="F40" s="41">
        <f>F23-F39</f>
        <v>0</v>
      </c>
    </row>
    <row r="41" spans="1:6" x14ac:dyDescent="0.25">
      <c r="A41" s="17">
        <v>27</v>
      </c>
      <c r="B41" s="108" t="s">
        <v>41</v>
      </c>
      <c r="C41" s="109"/>
      <c r="D41" s="109"/>
      <c r="E41" s="110"/>
      <c r="F41" s="41">
        <f>F23-F36</f>
        <v>9040970.6400000006</v>
      </c>
    </row>
    <row r="42" spans="1:6" x14ac:dyDescent="0.25">
      <c r="A42" s="17">
        <v>28</v>
      </c>
      <c r="B42" s="108" t="s">
        <v>42</v>
      </c>
      <c r="C42" s="109"/>
      <c r="D42" s="109"/>
      <c r="E42" s="110"/>
      <c r="F42" s="18"/>
    </row>
    <row r="43" spans="1:6" x14ac:dyDescent="0.25">
      <c r="A43" s="17">
        <v>29</v>
      </c>
      <c r="B43" s="108" t="s">
        <v>43</v>
      </c>
      <c r="C43" s="109"/>
      <c r="D43" s="109"/>
      <c r="E43" s="110"/>
      <c r="F43" s="18"/>
    </row>
    <row r="44" spans="1:6" x14ac:dyDescent="0.25">
      <c r="A44" s="17">
        <v>30</v>
      </c>
      <c r="B44" s="108" t="s">
        <v>44</v>
      </c>
      <c r="C44" s="109"/>
      <c r="D44" s="109"/>
      <c r="E44" s="110"/>
      <c r="F44" s="18"/>
    </row>
    <row r="45" spans="1:6" x14ac:dyDescent="0.25">
      <c r="A45" s="17">
        <v>31</v>
      </c>
      <c r="B45" s="108" t="s">
        <v>45</v>
      </c>
      <c r="C45" s="109"/>
      <c r="D45" s="109"/>
      <c r="E45" s="110"/>
      <c r="F45" s="18"/>
    </row>
    <row r="46" spans="1:6" x14ac:dyDescent="0.25">
      <c r="A46" s="17">
        <v>32</v>
      </c>
      <c r="B46" s="108" t="s">
        <v>46</v>
      </c>
      <c r="C46" s="109"/>
      <c r="D46" s="109"/>
      <c r="E46" s="110"/>
      <c r="F46" s="18"/>
    </row>
    <row r="47" spans="1:6" x14ac:dyDescent="0.25">
      <c r="A47" s="17">
        <v>33</v>
      </c>
      <c r="B47" s="108" t="s">
        <v>47</v>
      </c>
      <c r="C47" s="109"/>
      <c r="D47" s="109"/>
      <c r="E47" s="110"/>
      <c r="F47" s="18"/>
    </row>
    <row r="48" spans="1:6" x14ac:dyDescent="0.25">
      <c r="A48" s="17">
        <v>34</v>
      </c>
      <c r="B48" s="108" t="s">
        <v>48</v>
      </c>
      <c r="C48" s="109"/>
      <c r="D48" s="109"/>
      <c r="E48" s="110"/>
      <c r="F48" s="18"/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06" t="s">
        <v>94</v>
      </c>
      <c r="B52" s="107"/>
      <c r="C52" s="20"/>
      <c r="D52" s="20"/>
      <c r="E52" s="105" t="s">
        <v>95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 formatCells="0" formatColumns="0" formatRows="0" insertColumns="0" insertRows="0" insertHyperlinks="0" deleteColumns="0" deleteRows="0" sort="0" autoFilter="0" pivotTables="0"/>
  <mergeCells count="38">
    <mergeCell ref="B16:E16"/>
    <mergeCell ref="B17:E17"/>
    <mergeCell ref="B18:E18"/>
    <mergeCell ref="A5:F5"/>
    <mergeCell ref="B14:E14"/>
    <mergeCell ref="A13:E13"/>
    <mergeCell ref="B15:E15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A52:B52"/>
    <mergeCell ref="B39:E39"/>
    <mergeCell ref="B40:E40"/>
    <mergeCell ref="B41:E41"/>
    <mergeCell ref="B42:E42"/>
    <mergeCell ref="B48:E48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57"/>
  <sheetViews>
    <sheetView topLeftCell="A37" workbookViewId="0">
      <selection activeCell="A52" sqref="A52:F52"/>
    </sheetView>
  </sheetViews>
  <sheetFormatPr defaultRowHeight="15" x14ac:dyDescent="0.25"/>
  <cols>
    <col min="1" max="1" width="11.28515625" style="5" customWidth="1"/>
    <col min="2" max="2" width="19.85546875" style="5" customWidth="1"/>
    <col min="3" max="3" width="15.140625" style="5" customWidth="1"/>
    <col min="4" max="4" width="19.85546875" style="5" customWidth="1"/>
    <col min="5" max="5" width="10.5703125" style="5" customWidth="1"/>
    <col min="6" max="6" width="39.28515625" style="5" customWidth="1"/>
    <col min="7" max="7" width="8.85546875" style="5" customWidth="1"/>
    <col min="8" max="8" width="11.5703125" style="82" bestFit="1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77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77"/>
    </row>
    <row r="3" spans="1:8" x14ac:dyDescent="0.25">
      <c r="A3" s="3"/>
      <c r="B3" s="3"/>
      <c r="C3" s="3"/>
      <c r="D3" s="3"/>
      <c r="E3" s="4"/>
      <c r="F3" s="4"/>
      <c r="G3" s="4"/>
      <c r="H3" s="77"/>
    </row>
    <row r="4" spans="1:8" x14ac:dyDescent="0.25">
      <c r="A4" s="6"/>
      <c r="B4" s="6"/>
      <c r="C4" s="6"/>
      <c r="D4" s="6"/>
      <c r="E4" s="6"/>
      <c r="F4" s="6"/>
      <c r="G4" s="7"/>
      <c r="H4" s="78"/>
    </row>
    <row r="5" spans="1:8" x14ac:dyDescent="0.25">
      <c r="A5" s="114" t="s">
        <v>2</v>
      </c>
      <c r="B5" s="115"/>
      <c r="C5" s="115"/>
      <c r="D5" s="115"/>
      <c r="E5" s="115"/>
      <c r="F5" s="116"/>
      <c r="G5" s="8"/>
      <c r="H5" s="79"/>
    </row>
    <row r="6" spans="1:8" x14ac:dyDescent="0.25">
      <c r="A6" s="9"/>
      <c r="B6" s="9"/>
      <c r="C6" s="9"/>
      <c r="D6" s="9"/>
      <c r="E6" s="9"/>
      <c r="F6" s="10"/>
      <c r="G6" s="8"/>
      <c r="H6" s="79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80"/>
    </row>
    <row r="8" spans="1:8" x14ac:dyDescent="0.25">
      <c r="A8" s="1" t="s">
        <v>6</v>
      </c>
      <c r="B8" s="35" t="s">
        <v>7</v>
      </c>
      <c r="D8" s="1" t="s">
        <v>8</v>
      </c>
      <c r="E8" s="22">
        <v>1</v>
      </c>
      <c r="F8" s="13"/>
      <c r="G8" s="14"/>
      <c r="H8" s="81"/>
    </row>
    <row r="9" spans="1:8" x14ac:dyDescent="0.25">
      <c r="A9" s="1" t="s">
        <v>66</v>
      </c>
      <c r="B9" s="35" t="s">
        <v>10</v>
      </c>
      <c r="D9" s="8"/>
      <c r="F9" s="15"/>
      <c r="H9" s="81"/>
    </row>
    <row r="10" spans="1:8" x14ac:dyDescent="0.25">
      <c r="C10" s="8"/>
      <c r="D10" s="8"/>
      <c r="F10" s="15"/>
      <c r="H10" s="81"/>
    </row>
    <row r="11" spans="1:8" x14ac:dyDescent="0.25">
      <c r="A11" s="16"/>
      <c r="E11" s="14"/>
      <c r="F11" s="13"/>
      <c r="G11" s="14"/>
      <c r="H11" s="81"/>
    </row>
    <row r="12" spans="1:8" x14ac:dyDescent="0.25">
      <c r="A12" s="16"/>
      <c r="F12" s="15"/>
    </row>
    <row r="13" spans="1:8" x14ac:dyDescent="0.25">
      <c r="A13" s="120" t="s">
        <v>11</v>
      </c>
      <c r="B13" s="121"/>
      <c r="C13" s="121"/>
      <c r="D13" s="121"/>
      <c r="E13" s="121"/>
      <c r="F13" s="32"/>
    </row>
    <row r="14" spans="1:8" x14ac:dyDescent="0.25">
      <c r="A14" s="31" t="s">
        <v>12</v>
      </c>
      <c r="B14" s="117" t="s">
        <v>13</v>
      </c>
      <c r="C14" s="118"/>
      <c r="D14" s="118"/>
      <c r="E14" s="119"/>
      <c r="F14" s="31" t="s">
        <v>14</v>
      </c>
    </row>
    <row r="15" spans="1:8" x14ac:dyDescent="0.25">
      <c r="A15" s="17">
        <v>1</v>
      </c>
      <c r="B15" s="108" t="s">
        <v>15</v>
      </c>
      <c r="C15" s="109"/>
      <c r="D15" s="109"/>
      <c r="E15" s="110"/>
      <c r="F15" s="18" t="s">
        <v>59</v>
      </c>
    </row>
    <row r="16" spans="1:8" x14ac:dyDescent="0.25">
      <c r="A16" s="17">
        <v>2</v>
      </c>
      <c r="B16" s="108" t="s">
        <v>16</v>
      </c>
      <c r="C16" s="109"/>
      <c r="D16" s="109"/>
      <c r="E16" s="110"/>
      <c r="F16" s="38">
        <v>45016</v>
      </c>
    </row>
    <row r="17" spans="1:6" x14ac:dyDescent="0.25">
      <c r="A17" s="17">
        <v>3</v>
      </c>
      <c r="B17" s="108" t="s">
        <v>17</v>
      </c>
      <c r="C17" s="109"/>
      <c r="D17" s="109"/>
      <c r="E17" s="110"/>
      <c r="F17" s="18" t="s">
        <v>60</v>
      </c>
    </row>
    <row r="18" spans="1:6" x14ac:dyDescent="0.25">
      <c r="A18" s="17">
        <v>4</v>
      </c>
      <c r="B18" s="108" t="s">
        <v>18</v>
      </c>
      <c r="C18" s="109"/>
      <c r="D18" s="109"/>
      <c r="E18" s="110"/>
      <c r="F18" s="18" t="s">
        <v>67</v>
      </c>
    </row>
    <row r="19" spans="1:6" x14ac:dyDescent="0.25">
      <c r="A19" s="17">
        <v>5</v>
      </c>
      <c r="B19" s="108" t="s">
        <v>19</v>
      </c>
      <c r="C19" s="109"/>
      <c r="D19" s="109"/>
      <c r="E19" s="110"/>
      <c r="F19" s="38">
        <v>41257</v>
      </c>
    </row>
    <row r="20" spans="1:6" x14ac:dyDescent="0.25">
      <c r="A20" s="17">
        <v>6</v>
      </c>
      <c r="B20" s="108" t="s">
        <v>20</v>
      </c>
      <c r="C20" s="109"/>
      <c r="D20" s="109"/>
      <c r="E20" s="110"/>
      <c r="F20" s="18" t="s">
        <v>68</v>
      </c>
    </row>
    <row r="21" spans="1:6" x14ac:dyDescent="0.25">
      <c r="A21" s="17">
        <v>7</v>
      </c>
      <c r="B21" s="108" t="s">
        <v>21</v>
      </c>
      <c r="C21" s="109"/>
      <c r="D21" s="109"/>
      <c r="E21" s="110"/>
      <c r="F21" s="38">
        <v>41299</v>
      </c>
    </row>
    <row r="22" spans="1:6" x14ac:dyDescent="0.25">
      <c r="A22" s="17">
        <v>8</v>
      </c>
      <c r="B22" s="108" t="s">
        <v>22</v>
      </c>
      <c r="C22" s="109"/>
      <c r="D22" s="109"/>
      <c r="E22" s="110"/>
      <c r="F22" s="18"/>
    </row>
    <row r="23" spans="1:6" x14ac:dyDescent="0.25">
      <c r="A23" s="17">
        <v>9</v>
      </c>
      <c r="B23" s="108" t="s">
        <v>23</v>
      </c>
      <c r="C23" s="109"/>
      <c r="D23" s="109"/>
      <c r="E23" s="110"/>
      <c r="F23" s="39">
        <v>89759000</v>
      </c>
    </row>
    <row r="24" spans="1:6" x14ac:dyDescent="0.25">
      <c r="A24" s="17">
        <v>10</v>
      </c>
      <c r="B24" s="108" t="s">
        <v>24</v>
      </c>
      <c r="C24" s="109"/>
      <c r="D24" s="109"/>
      <c r="E24" s="110"/>
      <c r="F24" s="38">
        <v>45798</v>
      </c>
    </row>
    <row r="25" spans="1:6" x14ac:dyDescent="0.25">
      <c r="A25" s="17">
        <v>11</v>
      </c>
      <c r="B25" s="111" t="s">
        <v>25</v>
      </c>
      <c r="C25" s="112"/>
      <c r="D25" s="112"/>
      <c r="E25" s="113"/>
      <c r="F25" s="18" t="s">
        <v>61</v>
      </c>
    </row>
    <row r="26" spans="1:6" x14ac:dyDescent="0.25">
      <c r="A26" s="17">
        <v>12</v>
      </c>
      <c r="B26" s="108" t="s">
        <v>26</v>
      </c>
      <c r="C26" s="109"/>
      <c r="D26" s="109"/>
      <c r="E26" s="110"/>
      <c r="F26" s="18" t="s">
        <v>69</v>
      </c>
    </row>
    <row r="27" spans="1:6" x14ac:dyDescent="0.25">
      <c r="A27" s="17">
        <v>13</v>
      </c>
      <c r="B27" s="108" t="s">
        <v>27</v>
      </c>
      <c r="C27" s="109"/>
      <c r="D27" s="109"/>
      <c r="E27" s="110"/>
      <c r="F27" s="18"/>
    </row>
    <row r="28" spans="1:6" x14ac:dyDescent="0.25">
      <c r="A28" s="17">
        <v>14</v>
      </c>
      <c r="B28" s="108" t="s">
        <v>28</v>
      </c>
      <c r="C28" s="109"/>
      <c r="D28" s="109"/>
      <c r="E28" s="110"/>
      <c r="F28" s="18" t="s">
        <v>70</v>
      </c>
    </row>
    <row r="29" spans="1:6" x14ac:dyDescent="0.25">
      <c r="A29" s="17">
        <v>15</v>
      </c>
      <c r="B29" s="108" t="s">
        <v>29</v>
      </c>
      <c r="C29" s="109"/>
      <c r="D29" s="109"/>
      <c r="E29" s="110"/>
      <c r="F29" s="40">
        <v>0.08</v>
      </c>
    </row>
    <row r="30" spans="1:6" x14ac:dyDescent="0.25">
      <c r="A30" s="17">
        <v>16</v>
      </c>
      <c r="B30" s="108" t="s">
        <v>30</v>
      </c>
      <c r="C30" s="109"/>
      <c r="D30" s="109"/>
      <c r="E30" s="110"/>
      <c r="F30" s="18" t="s">
        <v>72</v>
      </c>
    </row>
    <row r="31" spans="1:6" x14ac:dyDescent="0.25">
      <c r="A31" s="17">
        <v>17</v>
      </c>
      <c r="B31" s="108" t="s">
        <v>31</v>
      </c>
      <c r="C31" s="109"/>
      <c r="D31" s="109"/>
      <c r="E31" s="110"/>
      <c r="F31" s="18" t="s">
        <v>64</v>
      </c>
    </row>
    <row r="32" spans="1:6" x14ac:dyDescent="0.25">
      <c r="A32" s="17">
        <v>18</v>
      </c>
      <c r="B32" s="108" t="s">
        <v>32</v>
      </c>
      <c r="C32" s="109"/>
      <c r="D32" s="109"/>
      <c r="E32" s="110"/>
      <c r="F32" s="39">
        <f>'Payment Monitoring'!H13</f>
        <v>2152899.54</v>
      </c>
    </row>
    <row r="33" spans="1:6" x14ac:dyDescent="0.25">
      <c r="A33" s="17">
        <v>19</v>
      </c>
      <c r="B33" s="108" t="s">
        <v>33</v>
      </c>
      <c r="C33" s="109"/>
      <c r="D33" s="109"/>
      <c r="E33" s="110"/>
      <c r="F33" s="39">
        <f>'Payment Monitoring'!M13</f>
        <v>311775.59000000003</v>
      </c>
    </row>
    <row r="34" spans="1:6" x14ac:dyDescent="0.25">
      <c r="A34" s="17">
        <v>20</v>
      </c>
      <c r="B34" s="108" t="s">
        <v>34</v>
      </c>
      <c r="C34" s="109"/>
      <c r="D34" s="109"/>
      <c r="E34" s="110"/>
      <c r="F34" s="39">
        <f>'Payment Monitoring'!R13</f>
        <v>18608.830000000002</v>
      </c>
    </row>
    <row r="35" spans="1:6" x14ac:dyDescent="0.25">
      <c r="A35" s="17">
        <v>21</v>
      </c>
      <c r="B35" s="108" t="s">
        <v>35</v>
      </c>
      <c r="C35" s="109"/>
      <c r="D35" s="109"/>
      <c r="E35" s="110"/>
      <c r="F35" s="38">
        <v>45070</v>
      </c>
    </row>
    <row r="36" spans="1:6" x14ac:dyDescent="0.25">
      <c r="A36" s="17">
        <v>22</v>
      </c>
      <c r="B36" s="108" t="s">
        <v>36</v>
      </c>
      <c r="C36" s="109"/>
      <c r="D36" s="109"/>
      <c r="E36" s="110"/>
      <c r="F36" s="41">
        <f>68947637.74+F32</f>
        <v>71100537.280000001</v>
      </c>
    </row>
    <row r="37" spans="1:6" x14ac:dyDescent="0.25">
      <c r="A37" s="17">
        <v>23</v>
      </c>
      <c r="B37" s="108" t="s">
        <v>37</v>
      </c>
      <c r="C37" s="109"/>
      <c r="D37" s="109"/>
      <c r="E37" s="110"/>
      <c r="F37" s="41">
        <f>34395544.59+F33</f>
        <v>34707320.180000007</v>
      </c>
    </row>
    <row r="38" spans="1:6" x14ac:dyDescent="0.25">
      <c r="A38" s="17">
        <v>24</v>
      </c>
      <c r="B38" s="108" t="s">
        <v>38</v>
      </c>
      <c r="C38" s="109"/>
      <c r="D38" s="109"/>
      <c r="E38" s="110"/>
      <c r="F38" s="41">
        <f>555215.92+F34</f>
        <v>573824.75</v>
      </c>
    </row>
    <row r="39" spans="1:6" x14ac:dyDescent="0.25">
      <c r="A39" s="17">
        <v>25</v>
      </c>
      <c r="B39" s="108" t="s">
        <v>39</v>
      </c>
      <c r="C39" s="109"/>
      <c r="D39" s="109"/>
      <c r="E39" s="110"/>
      <c r="F39" s="39">
        <v>89759000</v>
      </c>
    </row>
    <row r="40" spans="1:6" x14ac:dyDescent="0.25">
      <c r="A40" s="17">
        <v>26</v>
      </c>
      <c r="B40" s="108" t="s">
        <v>40</v>
      </c>
      <c r="C40" s="109"/>
      <c r="D40" s="109"/>
      <c r="E40" s="110"/>
      <c r="F40" s="41">
        <f>F23-F39</f>
        <v>0</v>
      </c>
    </row>
    <row r="41" spans="1:6" x14ac:dyDescent="0.25">
      <c r="A41" s="17">
        <v>27</v>
      </c>
      <c r="B41" s="108" t="s">
        <v>41</v>
      </c>
      <c r="C41" s="109"/>
      <c r="D41" s="109"/>
      <c r="E41" s="110"/>
      <c r="F41" s="41">
        <f>F23-F36</f>
        <v>18658462.719999999</v>
      </c>
    </row>
    <row r="42" spans="1:6" x14ac:dyDescent="0.25">
      <c r="A42" s="17">
        <v>28</v>
      </c>
      <c r="B42" s="108" t="s">
        <v>42</v>
      </c>
      <c r="C42" s="109"/>
      <c r="D42" s="109"/>
      <c r="E42" s="110"/>
      <c r="F42" s="18"/>
    </row>
    <row r="43" spans="1:6" x14ac:dyDescent="0.25">
      <c r="A43" s="17">
        <v>29</v>
      </c>
      <c r="B43" s="108" t="s">
        <v>43</v>
      </c>
      <c r="C43" s="109"/>
      <c r="D43" s="109"/>
      <c r="E43" s="110"/>
      <c r="F43" s="18"/>
    </row>
    <row r="44" spans="1:6" x14ac:dyDescent="0.25">
      <c r="A44" s="17">
        <v>30</v>
      </c>
      <c r="B44" s="108" t="s">
        <v>44</v>
      </c>
      <c r="C44" s="109"/>
      <c r="D44" s="109"/>
      <c r="E44" s="110"/>
      <c r="F44" s="18"/>
    </row>
    <row r="45" spans="1:6" x14ac:dyDescent="0.25">
      <c r="A45" s="17">
        <v>31</v>
      </c>
      <c r="B45" s="108" t="s">
        <v>45</v>
      </c>
      <c r="C45" s="109"/>
      <c r="D45" s="109"/>
      <c r="E45" s="110"/>
      <c r="F45" s="18"/>
    </row>
    <row r="46" spans="1:6" x14ac:dyDescent="0.25">
      <c r="A46" s="17">
        <v>32</v>
      </c>
      <c r="B46" s="108" t="s">
        <v>46</v>
      </c>
      <c r="C46" s="109"/>
      <c r="D46" s="109"/>
      <c r="E46" s="110"/>
      <c r="F46" s="18"/>
    </row>
    <row r="47" spans="1:6" x14ac:dyDescent="0.25">
      <c r="A47" s="17">
        <v>33</v>
      </c>
      <c r="B47" s="108" t="s">
        <v>47</v>
      </c>
      <c r="C47" s="109"/>
      <c r="D47" s="109"/>
      <c r="E47" s="110"/>
      <c r="F47" s="18"/>
    </row>
    <row r="48" spans="1:6" x14ac:dyDescent="0.25">
      <c r="A48" s="17">
        <v>34</v>
      </c>
      <c r="B48" s="108" t="s">
        <v>48</v>
      </c>
      <c r="C48" s="109"/>
      <c r="D48" s="109"/>
      <c r="E48" s="110"/>
      <c r="F48" s="18"/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06" t="s">
        <v>94</v>
      </c>
      <c r="B52" s="107"/>
      <c r="C52" s="20"/>
      <c r="D52" s="20"/>
      <c r="E52" s="105" t="s">
        <v>95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 formatCells="0" formatColumns="0" formatRows="0" insertColumns="0" insertRows="0" insertHyperlinks="0" deleteColumns="0" deleteRows="0" sort="0" autoFilter="0" pivotTables="0"/>
  <mergeCells count="38">
    <mergeCell ref="B17:E17"/>
    <mergeCell ref="A5:F5"/>
    <mergeCell ref="A13:E13"/>
    <mergeCell ref="B14:E14"/>
    <mergeCell ref="B15:E15"/>
    <mergeCell ref="B16:E16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8:E48"/>
    <mergeCell ref="A52:B52"/>
    <mergeCell ref="B42:E42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57"/>
  <sheetViews>
    <sheetView topLeftCell="A42" workbookViewId="0">
      <selection activeCell="D64" sqref="D64"/>
    </sheetView>
  </sheetViews>
  <sheetFormatPr defaultRowHeight="15" x14ac:dyDescent="0.25"/>
  <cols>
    <col min="1" max="1" width="11.28515625" style="5" customWidth="1"/>
    <col min="2" max="2" width="19.85546875" style="5" customWidth="1"/>
    <col min="3" max="3" width="15.140625" style="5" customWidth="1"/>
    <col min="4" max="4" width="19.85546875" style="5" customWidth="1"/>
    <col min="5" max="5" width="10.140625" style="5" customWidth="1"/>
    <col min="6" max="6" width="35.7109375" style="5" customWidth="1"/>
    <col min="7" max="7" width="8.85546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14" t="s">
        <v>2</v>
      </c>
      <c r="B5" s="115"/>
      <c r="C5" s="115"/>
      <c r="D5" s="115"/>
      <c r="E5" s="115"/>
      <c r="F5" s="116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1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20" t="s">
        <v>11</v>
      </c>
      <c r="B13" s="121"/>
      <c r="C13" s="121"/>
      <c r="D13" s="121"/>
      <c r="E13" s="121"/>
      <c r="F13" s="32"/>
    </row>
    <row r="14" spans="1:8" x14ac:dyDescent="0.25">
      <c r="A14" s="31" t="s">
        <v>12</v>
      </c>
      <c r="B14" s="117" t="s">
        <v>13</v>
      </c>
      <c r="C14" s="118"/>
      <c r="D14" s="118"/>
      <c r="E14" s="119"/>
      <c r="F14" s="31" t="s">
        <v>14</v>
      </c>
    </row>
    <row r="15" spans="1:8" x14ac:dyDescent="0.25">
      <c r="A15" s="17">
        <v>1</v>
      </c>
      <c r="B15" s="108" t="s">
        <v>15</v>
      </c>
      <c r="C15" s="109"/>
      <c r="D15" s="109"/>
      <c r="E15" s="110"/>
      <c r="F15" s="18" t="s">
        <v>59</v>
      </c>
    </row>
    <row r="16" spans="1:8" x14ac:dyDescent="0.25">
      <c r="A16" s="17">
        <v>2</v>
      </c>
      <c r="B16" s="108" t="s">
        <v>16</v>
      </c>
      <c r="C16" s="109"/>
      <c r="D16" s="109"/>
      <c r="E16" s="110"/>
      <c r="F16" s="38">
        <v>45016</v>
      </c>
    </row>
    <row r="17" spans="1:6" x14ac:dyDescent="0.25">
      <c r="A17" s="17">
        <v>3</v>
      </c>
      <c r="B17" s="108" t="s">
        <v>17</v>
      </c>
      <c r="C17" s="109"/>
      <c r="D17" s="109"/>
      <c r="E17" s="110"/>
      <c r="F17" s="18" t="s">
        <v>60</v>
      </c>
    </row>
    <row r="18" spans="1:6" x14ac:dyDescent="0.25">
      <c r="A18" s="17">
        <v>4</v>
      </c>
      <c r="B18" s="108" t="s">
        <v>18</v>
      </c>
      <c r="C18" s="109"/>
      <c r="D18" s="109"/>
      <c r="E18" s="110"/>
      <c r="F18" s="18" t="s">
        <v>73</v>
      </c>
    </row>
    <row r="19" spans="1:6" x14ac:dyDescent="0.25">
      <c r="A19" s="17">
        <v>5</v>
      </c>
      <c r="B19" s="108" t="s">
        <v>19</v>
      </c>
      <c r="C19" s="109"/>
      <c r="D19" s="109"/>
      <c r="E19" s="110"/>
      <c r="F19" s="38">
        <v>44274</v>
      </c>
    </row>
    <row r="20" spans="1:6" x14ac:dyDescent="0.25">
      <c r="A20" s="17">
        <v>6</v>
      </c>
      <c r="B20" s="108" t="s">
        <v>20</v>
      </c>
      <c r="C20" s="109"/>
      <c r="D20" s="109"/>
      <c r="E20" s="110"/>
      <c r="F20" s="18" t="s">
        <v>74</v>
      </c>
    </row>
    <row r="21" spans="1:6" x14ac:dyDescent="0.25">
      <c r="A21" s="17">
        <v>7</v>
      </c>
      <c r="B21" s="108" t="s">
        <v>21</v>
      </c>
      <c r="C21" s="109"/>
      <c r="D21" s="109"/>
      <c r="E21" s="110"/>
      <c r="F21" s="38">
        <v>44462</v>
      </c>
    </row>
    <row r="22" spans="1:6" x14ac:dyDescent="0.25">
      <c r="A22" s="17">
        <v>8</v>
      </c>
      <c r="B22" s="108" t="s">
        <v>22</v>
      </c>
      <c r="C22" s="109"/>
      <c r="D22" s="109"/>
      <c r="E22" s="110"/>
      <c r="F22" s="38">
        <v>44322</v>
      </c>
    </row>
    <row r="23" spans="1:6" x14ac:dyDescent="0.25">
      <c r="A23" s="17">
        <v>9</v>
      </c>
      <c r="B23" s="108" t="s">
        <v>23</v>
      </c>
      <c r="C23" s="109"/>
      <c r="D23" s="109"/>
      <c r="E23" s="110"/>
      <c r="F23" s="39">
        <v>11999000</v>
      </c>
    </row>
    <row r="24" spans="1:6" x14ac:dyDescent="0.25">
      <c r="A24" s="17">
        <v>10</v>
      </c>
      <c r="B24" s="108" t="s">
        <v>24</v>
      </c>
      <c r="C24" s="109"/>
      <c r="D24" s="109"/>
      <c r="E24" s="110"/>
      <c r="F24" s="38">
        <v>46363</v>
      </c>
    </row>
    <row r="25" spans="1:6" x14ac:dyDescent="0.25">
      <c r="A25" s="17">
        <v>11</v>
      </c>
      <c r="B25" s="111" t="s">
        <v>25</v>
      </c>
      <c r="C25" s="112"/>
      <c r="D25" s="112"/>
      <c r="E25" s="113"/>
      <c r="F25" s="18" t="s">
        <v>61</v>
      </c>
    </row>
    <row r="26" spans="1:6" ht="29.25" customHeight="1" x14ac:dyDescent="0.25">
      <c r="A26" s="17">
        <v>12</v>
      </c>
      <c r="B26" s="108" t="s">
        <v>26</v>
      </c>
      <c r="C26" s="109"/>
      <c r="D26" s="109"/>
      <c r="E26" s="110"/>
      <c r="F26" s="65" t="s">
        <v>75</v>
      </c>
    </row>
    <row r="27" spans="1:6" x14ac:dyDescent="0.25">
      <c r="A27" s="17">
        <v>13</v>
      </c>
      <c r="B27" s="108" t="s">
        <v>27</v>
      </c>
      <c r="C27" s="109"/>
      <c r="D27" s="109"/>
      <c r="E27" s="110"/>
      <c r="F27" s="18"/>
    </row>
    <row r="28" spans="1:6" x14ac:dyDescent="0.25">
      <c r="A28" s="17">
        <v>14</v>
      </c>
      <c r="B28" s="108" t="s">
        <v>28</v>
      </c>
      <c r="C28" s="109"/>
      <c r="D28" s="109"/>
      <c r="E28" s="110"/>
      <c r="F28" s="18" t="s">
        <v>76</v>
      </c>
    </row>
    <row r="29" spans="1:6" x14ac:dyDescent="0.25">
      <c r="A29" s="17">
        <v>15</v>
      </c>
      <c r="B29" s="108" t="s">
        <v>29</v>
      </c>
      <c r="C29" s="109"/>
      <c r="D29" s="109"/>
      <c r="E29" s="110"/>
      <c r="F29" s="40">
        <v>7.0000000000000007E-2</v>
      </c>
    </row>
    <row r="30" spans="1:6" x14ac:dyDescent="0.25">
      <c r="A30" s="17">
        <v>16</v>
      </c>
      <c r="B30" s="108" t="s">
        <v>30</v>
      </c>
      <c r="C30" s="109"/>
      <c r="D30" s="109"/>
      <c r="E30" s="110"/>
      <c r="F30" s="18" t="s">
        <v>72</v>
      </c>
    </row>
    <row r="31" spans="1:6" x14ac:dyDescent="0.25">
      <c r="A31" s="17">
        <v>17</v>
      </c>
      <c r="B31" s="108" t="s">
        <v>31</v>
      </c>
      <c r="C31" s="109"/>
      <c r="D31" s="109"/>
      <c r="E31" s="110"/>
      <c r="F31" s="5" t="s">
        <v>65</v>
      </c>
    </row>
    <row r="32" spans="1:6" x14ac:dyDescent="0.25">
      <c r="A32" s="17">
        <v>18</v>
      </c>
      <c r="B32" s="108" t="s">
        <v>32</v>
      </c>
      <c r="C32" s="109"/>
      <c r="D32" s="109"/>
      <c r="E32" s="110"/>
      <c r="F32" s="39">
        <f>'Payment Monitoring'!H19</f>
        <v>749937.5</v>
      </c>
    </row>
    <row r="33" spans="1:6" x14ac:dyDescent="0.25">
      <c r="A33" s="17">
        <v>19</v>
      </c>
      <c r="B33" s="108" t="s">
        <v>33</v>
      </c>
      <c r="C33" s="109"/>
      <c r="D33" s="109"/>
      <c r="E33" s="110"/>
      <c r="F33" s="39">
        <f>'Payment Monitoring'!M19</f>
        <v>205316.22</v>
      </c>
    </row>
    <row r="34" spans="1:6" x14ac:dyDescent="0.25">
      <c r="A34" s="17">
        <v>20</v>
      </c>
      <c r="B34" s="108" t="s">
        <v>34</v>
      </c>
      <c r="C34" s="109"/>
      <c r="D34" s="109"/>
      <c r="E34" s="110"/>
      <c r="F34" s="39">
        <f>'Payment Monitoring'!R19</f>
        <v>10265.81</v>
      </c>
    </row>
    <row r="35" spans="1:6" x14ac:dyDescent="0.25">
      <c r="A35" s="17">
        <v>21</v>
      </c>
      <c r="B35" s="108" t="s">
        <v>35</v>
      </c>
      <c r="C35" s="109"/>
      <c r="D35" s="109"/>
      <c r="E35" s="110"/>
      <c r="F35" s="38">
        <v>44627</v>
      </c>
    </row>
    <row r="36" spans="1:6" x14ac:dyDescent="0.25">
      <c r="A36" s="17">
        <v>22</v>
      </c>
      <c r="B36" s="108" t="s">
        <v>36</v>
      </c>
      <c r="C36" s="109"/>
      <c r="D36" s="109"/>
      <c r="E36" s="110"/>
      <c r="F36" s="41">
        <f>F32</f>
        <v>749937.5</v>
      </c>
    </row>
    <row r="37" spans="1:6" x14ac:dyDescent="0.25">
      <c r="A37" s="17">
        <v>23</v>
      </c>
      <c r="B37" s="108" t="s">
        <v>37</v>
      </c>
      <c r="C37" s="109"/>
      <c r="D37" s="109"/>
      <c r="E37" s="110"/>
      <c r="F37" s="41">
        <f>299308.38+F33</f>
        <v>504624.6</v>
      </c>
    </row>
    <row r="38" spans="1:6" x14ac:dyDescent="0.25">
      <c r="A38" s="17">
        <v>24</v>
      </c>
      <c r="B38" s="108" t="s">
        <v>38</v>
      </c>
      <c r="C38" s="109"/>
      <c r="D38" s="109"/>
      <c r="E38" s="110"/>
      <c r="F38" s="41">
        <f>9065.91+F34</f>
        <v>19331.72</v>
      </c>
    </row>
    <row r="39" spans="1:6" x14ac:dyDescent="0.25">
      <c r="A39" s="17">
        <v>25</v>
      </c>
      <c r="B39" s="108" t="s">
        <v>39</v>
      </c>
      <c r="C39" s="109"/>
      <c r="D39" s="109"/>
      <c r="E39" s="110"/>
      <c r="F39" s="39">
        <v>11999000</v>
      </c>
    </row>
    <row r="40" spans="1:6" x14ac:dyDescent="0.25">
      <c r="A40" s="17">
        <v>26</v>
      </c>
      <c r="B40" s="108" t="s">
        <v>40</v>
      </c>
      <c r="C40" s="109"/>
      <c r="D40" s="109"/>
      <c r="E40" s="110"/>
      <c r="F40" s="41">
        <f>F23-F39</f>
        <v>0</v>
      </c>
    </row>
    <row r="41" spans="1:6" x14ac:dyDescent="0.25">
      <c r="A41" s="17">
        <v>27</v>
      </c>
      <c r="B41" s="108" t="s">
        <v>41</v>
      </c>
      <c r="C41" s="109"/>
      <c r="D41" s="109"/>
      <c r="E41" s="110"/>
      <c r="F41" s="41">
        <f>F23-F36</f>
        <v>11249062.5</v>
      </c>
    </row>
    <row r="42" spans="1:6" x14ac:dyDescent="0.25">
      <c r="A42" s="17">
        <v>28</v>
      </c>
      <c r="B42" s="108" t="s">
        <v>42</v>
      </c>
      <c r="C42" s="109"/>
      <c r="D42" s="109"/>
      <c r="E42" s="110"/>
      <c r="F42" s="18"/>
    </row>
    <row r="43" spans="1:6" x14ac:dyDescent="0.25">
      <c r="A43" s="17">
        <v>29</v>
      </c>
      <c r="B43" s="108" t="s">
        <v>43</v>
      </c>
      <c r="C43" s="109"/>
      <c r="D43" s="109"/>
      <c r="E43" s="110"/>
      <c r="F43" s="18"/>
    </row>
    <row r="44" spans="1:6" x14ac:dyDescent="0.25">
      <c r="A44" s="17">
        <v>30</v>
      </c>
      <c r="B44" s="108" t="s">
        <v>44</v>
      </c>
      <c r="C44" s="109"/>
      <c r="D44" s="109"/>
      <c r="E44" s="110"/>
      <c r="F44" s="18"/>
    </row>
    <row r="45" spans="1:6" x14ac:dyDescent="0.25">
      <c r="A45" s="17">
        <v>31</v>
      </c>
      <c r="B45" s="108" t="s">
        <v>45</v>
      </c>
      <c r="C45" s="109"/>
      <c r="D45" s="109"/>
      <c r="E45" s="110"/>
      <c r="F45" s="18"/>
    </row>
    <row r="46" spans="1:6" x14ac:dyDescent="0.25">
      <c r="A46" s="17">
        <v>32</v>
      </c>
      <c r="B46" s="108" t="s">
        <v>46</v>
      </c>
      <c r="C46" s="109"/>
      <c r="D46" s="109"/>
      <c r="E46" s="110"/>
      <c r="F46" s="18"/>
    </row>
    <row r="47" spans="1:6" x14ac:dyDescent="0.25">
      <c r="A47" s="17">
        <v>33</v>
      </c>
      <c r="B47" s="108" t="s">
        <v>47</v>
      </c>
      <c r="C47" s="109"/>
      <c r="D47" s="109"/>
      <c r="E47" s="110"/>
      <c r="F47" s="18"/>
    </row>
    <row r="48" spans="1:6" x14ac:dyDescent="0.25">
      <c r="A48" s="17">
        <v>34</v>
      </c>
      <c r="B48" s="108" t="s">
        <v>48</v>
      </c>
      <c r="C48" s="109"/>
      <c r="D48" s="109"/>
      <c r="E48" s="110"/>
      <c r="F48" s="18"/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06" t="s">
        <v>94</v>
      </c>
      <c r="B52" s="107"/>
      <c r="C52" s="20"/>
      <c r="D52" s="20"/>
      <c r="E52" s="105" t="s">
        <v>95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 formatCells="0" formatColumns="0" formatRows="0" insertColumns="0" insertRows="0" insertHyperlinks="0" deleteColumns="0" deleteRows="0" sort="0" autoFilter="0" pivotTables="0"/>
  <mergeCells count="38">
    <mergeCell ref="B17:E17"/>
    <mergeCell ref="A5:F5"/>
    <mergeCell ref="A13:E13"/>
    <mergeCell ref="B14:E14"/>
    <mergeCell ref="B15:E15"/>
    <mergeCell ref="B16:E16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8:E48"/>
    <mergeCell ref="A52:B52"/>
    <mergeCell ref="B42:E42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57"/>
  <sheetViews>
    <sheetView topLeftCell="A37" workbookViewId="0">
      <selection activeCell="D60" sqref="D60"/>
    </sheetView>
  </sheetViews>
  <sheetFormatPr defaultRowHeight="15" x14ac:dyDescent="0.25"/>
  <cols>
    <col min="1" max="1" width="11.28515625" style="5" customWidth="1"/>
    <col min="2" max="2" width="19.85546875" style="5" customWidth="1"/>
    <col min="3" max="3" width="15.140625" style="5" customWidth="1"/>
    <col min="4" max="4" width="19.85546875" style="5" customWidth="1"/>
    <col min="5" max="5" width="10.140625" style="5" customWidth="1"/>
    <col min="6" max="6" width="35.7109375" style="5" customWidth="1"/>
    <col min="7" max="7" width="8.85546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14" t="s">
        <v>2</v>
      </c>
      <c r="B5" s="115"/>
      <c r="C5" s="115"/>
      <c r="D5" s="115"/>
      <c r="E5" s="115"/>
      <c r="F5" s="116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1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20" t="s">
        <v>11</v>
      </c>
      <c r="B13" s="121"/>
      <c r="C13" s="121"/>
      <c r="D13" s="121"/>
      <c r="E13" s="121"/>
      <c r="F13" s="32"/>
    </row>
    <row r="14" spans="1:8" x14ac:dyDescent="0.25">
      <c r="A14" s="31" t="s">
        <v>12</v>
      </c>
      <c r="B14" s="117" t="s">
        <v>13</v>
      </c>
      <c r="C14" s="118"/>
      <c r="D14" s="118"/>
      <c r="E14" s="119"/>
      <c r="F14" s="31" t="s">
        <v>14</v>
      </c>
    </row>
    <row r="15" spans="1:8" x14ac:dyDescent="0.25">
      <c r="A15" s="17">
        <v>1</v>
      </c>
      <c r="B15" s="108" t="s">
        <v>15</v>
      </c>
      <c r="C15" s="109"/>
      <c r="D15" s="109"/>
      <c r="E15" s="110"/>
      <c r="F15" s="18" t="s">
        <v>59</v>
      </c>
    </row>
    <row r="16" spans="1:8" x14ac:dyDescent="0.25">
      <c r="A16" s="17">
        <v>2</v>
      </c>
      <c r="B16" s="108" t="s">
        <v>16</v>
      </c>
      <c r="C16" s="109"/>
      <c r="D16" s="109"/>
      <c r="E16" s="110"/>
      <c r="F16" s="38">
        <v>45016</v>
      </c>
    </row>
    <row r="17" spans="1:6" x14ac:dyDescent="0.25">
      <c r="A17" s="17">
        <v>3</v>
      </c>
      <c r="B17" s="108" t="s">
        <v>17</v>
      </c>
      <c r="C17" s="109"/>
      <c r="D17" s="109"/>
      <c r="E17" s="110"/>
      <c r="F17" s="18" t="s">
        <v>60</v>
      </c>
    </row>
    <row r="18" spans="1:6" x14ac:dyDescent="0.25">
      <c r="A18" s="17">
        <v>4</v>
      </c>
      <c r="B18" s="108" t="s">
        <v>18</v>
      </c>
      <c r="C18" s="109"/>
      <c r="D18" s="109"/>
      <c r="E18" s="110"/>
      <c r="F18" s="18" t="s">
        <v>73</v>
      </c>
    </row>
    <row r="19" spans="1:6" x14ac:dyDescent="0.25">
      <c r="A19" s="17">
        <v>5</v>
      </c>
      <c r="B19" s="108" t="s">
        <v>19</v>
      </c>
      <c r="C19" s="109"/>
      <c r="D19" s="109"/>
      <c r="E19" s="110"/>
      <c r="F19" s="38">
        <v>44274</v>
      </c>
    </row>
    <row r="20" spans="1:6" x14ac:dyDescent="0.25">
      <c r="A20" s="17">
        <v>6</v>
      </c>
      <c r="B20" s="108" t="s">
        <v>20</v>
      </c>
      <c r="C20" s="109"/>
      <c r="D20" s="109"/>
      <c r="E20" s="110"/>
      <c r="F20" s="18" t="s">
        <v>74</v>
      </c>
    </row>
    <row r="21" spans="1:6" x14ac:dyDescent="0.25">
      <c r="A21" s="17">
        <v>7</v>
      </c>
      <c r="B21" s="108" t="s">
        <v>21</v>
      </c>
      <c r="C21" s="109"/>
      <c r="D21" s="109"/>
      <c r="E21" s="110"/>
      <c r="F21" s="38">
        <v>44462</v>
      </c>
    </row>
    <row r="22" spans="1:6" x14ac:dyDescent="0.25">
      <c r="A22" s="17">
        <v>8</v>
      </c>
      <c r="B22" s="108" t="s">
        <v>22</v>
      </c>
      <c r="C22" s="109"/>
      <c r="D22" s="109"/>
      <c r="E22" s="110"/>
      <c r="F22" s="38">
        <v>44322</v>
      </c>
    </row>
    <row r="23" spans="1:6" x14ac:dyDescent="0.25">
      <c r="A23" s="17">
        <v>9</v>
      </c>
      <c r="B23" s="108" t="s">
        <v>23</v>
      </c>
      <c r="C23" s="109"/>
      <c r="D23" s="109"/>
      <c r="E23" s="110"/>
      <c r="F23" s="39">
        <v>10880480</v>
      </c>
    </row>
    <row r="24" spans="1:6" x14ac:dyDescent="0.25">
      <c r="A24" s="17">
        <v>10</v>
      </c>
      <c r="B24" s="108" t="s">
        <v>24</v>
      </c>
      <c r="C24" s="109"/>
      <c r="D24" s="109"/>
      <c r="E24" s="110"/>
      <c r="F24" s="38">
        <v>46363</v>
      </c>
    </row>
    <row r="25" spans="1:6" x14ac:dyDescent="0.25">
      <c r="A25" s="17">
        <v>11</v>
      </c>
      <c r="B25" s="111" t="s">
        <v>25</v>
      </c>
      <c r="C25" s="112"/>
      <c r="D25" s="112"/>
      <c r="E25" s="113"/>
      <c r="F25" s="18" t="s">
        <v>61</v>
      </c>
    </row>
    <row r="26" spans="1:6" ht="29.25" customHeight="1" x14ac:dyDescent="0.25">
      <c r="A26" s="17">
        <v>12</v>
      </c>
      <c r="B26" s="108" t="s">
        <v>26</v>
      </c>
      <c r="C26" s="109"/>
      <c r="D26" s="109"/>
      <c r="E26" s="110"/>
      <c r="F26" s="42" t="s">
        <v>77</v>
      </c>
    </row>
    <row r="27" spans="1:6" x14ac:dyDescent="0.25">
      <c r="A27" s="17">
        <v>13</v>
      </c>
      <c r="B27" s="108" t="s">
        <v>27</v>
      </c>
      <c r="C27" s="109"/>
      <c r="D27" s="109"/>
      <c r="E27" s="110"/>
      <c r="F27" s="18"/>
    </row>
    <row r="28" spans="1:6" x14ac:dyDescent="0.25">
      <c r="A28" s="17">
        <v>14</v>
      </c>
      <c r="B28" s="108" t="s">
        <v>28</v>
      </c>
      <c r="C28" s="109"/>
      <c r="D28" s="109"/>
      <c r="E28" s="110"/>
      <c r="F28" s="18" t="s">
        <v>78</v>
      </c>
    </row>
    <row r="29" spans="1:6" x14ac:dyDescent="0.25">
      <c r="A29" s="17">
        <v>15</v>
      </c>
      <c r="B29" s="108" t="s">
        <v>29</v>
      </c>
      <c r="C29" s="109"/>
      <c r="D29" s="109"/>
      <c r="E29" s="110"/>
      <c r="F29" s="40">
        <v>7.0000000000000007E-2</v>
      </c>
    </row>
    <row r="30" spans="1:6" x14ac:dyDescent="0.25">
      <c r="A30" s="17">
        <v>16</v>
      </c>
      <c r="B30" s="108" t="s">
        <v>30</v>
      </c>
      <c r="C30" s="109"/>
      <c r="D30" s="109"/>
      <c r="E30" s="110"/>
      <c r="F30" s="18"/>
    </row>
    <row r="31" spans="1:6" x14ac:dyDescent="0.25">
      <c r="A31" s="17">
        <v>17</v>
      </c>
      <c r="B31" s="108" t="s">
        <v>31</v>
      </c>
      <c r="C31" s="109"/>
      <c r="D31" s="109"/>
      <c r="E31" s="110"/>
    </row>
    <row r="32" spans="1:6" x14ac:dyDescent="0.25">
      <c r="A32" s="17">
        <v>18</v>
      </c>
      <c r="B32" s="108" t="s">
        <v>32</v>
      </c>
      <c r="C32" s="109"/>
      <c r="D32" s="109"/>
      <c r="E32" s="110"/>
      <c r="F32" s="39">
        <f>'Payment Monitoring'!H35</f>
        <v>606250</v>
      </c>
    </row>
    <row r="33" spans="1:6" x14ac:dyDescent="0.25">
      <c r="A33" s="17">
        <v>19</v>
      </c>
      <c r="B33" s="108" t="s">
        <v>33</v>
      </c>
      <c r="C33" s="109"/>
      <c r="D33" s="109"/>
      <c r="E33" s="110"/>
      <c r="F33" s="39">
        <f>'Payment Monitoring'!M35</f>
        <v>167877.66</v>
      </c>
    </row>
    <row r="34" spans="1:6" x14ac:dyDescent="0.25">
      <c r="A34" s="17">
        <v>20</v>
      </c>
      <c r="B34" s="108" t="s">
        <v>34</v>
      </c>
      <c r="C34" s="109"/>
      <c r="D34" s="109"/>
      <c r="E34" s="110"/>
      <c r="F34" s="39">
        <f>'Payment Monitoring'!R35</f>
        <v>8298.9</v>
      </c>
    </row>
    <row r="35" spans="1:6" x14ac:dyDescent="0.25">
      <c r="A35" s="17">
        <v>21</v>
      </c>
      <c r="B35" s="108" t="s">
        <v>35</v>
      </c>
      <c r="C35" s="109"/>
      <c r="D35" s="109"/>
      <c r="E35" s="110"/>
      <c r="F35" s="38">
        <v>44627</v>
      </c>
    </row>
    <row r="36" spans="1:6" x14ac:dyDescent="0.25">
      <c r="A36" s="17">
        <v>22</v>
      </c>
      <c r="B36" s="108" t="s">
        <v>36</v>
      </c>
      <c r="C36" s="109"/>
      <c r="D36" s="109"/>
      <c r="E36" s="110"/>
      <c r="F36" s="41">
        <f>F32</f>
        <v>606250</v>
      </c>
    </row>
    <row r="37" spans="1:6" x14ac:dyDescent="0.25">
      <c r="A37" s="17">
        <v>23</v>
      </c>
      <c r="B37" s="108" t="s">
        <v>37</v>
      </c>
      <c r="C37" s="109"/>
      <c r="D37" s="109"/>
      <c r="E37" s="110"/>
      <c r="F37" s="41">
        <f>39816.69+F33</f>
        <v>207694.35</v>
      </c>
    </row>
    <row r="38" spans="1:6" x14ac:dyDescent="0.25">
      <c r="A38" s="17">
        <v>24</v>
      </c>
      <c r="B38" s="108" t="s">
        <v>38</v>
      </c>
      <c r="C38" s="109"/>
      <c r="D38" s="109"/>
      <c r="E38" s="110"/>
      <c r="F38" s="41">
        <f>480+F34</f>
        <v>8778.9</v>
      </c>
    </row>
    <row r="39" spans="1:6" x14ac:dyDescent="0.25">
      <c r="A39" s="17">
        <v>25</v>
      </c>
      <c r="B39" s="108" t="s">
        <v>39</v>
      </c>
      <c r="C39" s="109"/>
      <c r="D39" s="109"/>
      <c r="E39" s="110"/>
      <c r="F39" s="39">
        <v>9700000</v>
      </c>
    </row>
    <row r="40" spans="1:6" x14ac:dyDescent="0.25">
      <c r="A40" s="17">
        <v>26</v>
      </c>
      <c r="B40" s="108" t="s">
        <v>40</v>
      </c>
      <c r="C40" s="109"/>
      <c r="D40" s="109"/>
      <c r="E40" s="110"/>
      <c r="F40" s="41">
        <f>F23-F39</f>
        <v>1180480</v>
      </c>
    </row>
    <row r="41" spans="1:6" x14ac:dyDescent="0.25">
      <c r="A41" s="17">
        <v>27</v>
      </c>
      <c r="B41" s="108" t="s">
        <v>41</v>
      </c>
      <c r="C41" s="109"/>
      <c r="D41" s="109"/>
      <c r="E41" s="110"/>
      <c r="F41" s="41">
        <f>F23-F36</f>
        <v>10274230</v>
      </c>
    </row>
    <row r="42" spans="1:6" x14ac:dyDescent="0.25">
      <c r="A42" s="17">
        <v>28</v>
      </c>
      <c r="B42" s="108" t="s">
        <v>42</v>
      </c>
      <c r="C42" s="109"/>
      <c r="D42" s="109"/>
      <c r="E42" s="110"/>
      <c r="F42" s="18"/>
    </row>
    <row r="43" spans="1:6" x14ac:dyDescent="0.25">
      <c r="A43" s="17">
        <v>29</v>
      </c>
      <c r="B43" s="108" t="s">
        <v>43</v>
      </c>
      <c r="C43" s="109"/>
      <c r="D43" s="109"/>
      <c r="E43" s="110"/>
      <c r="F43" s="18"/>
    </row>
    <row r="44" spans="1:6" x14ac:dyDescent="0.25">
      <c r="A44" s="17">
        <v>30</v>
      </c>
      <c r="B44" s="108" t="s">
        <v>44</v>
      </c>
      <c r="C44" s="109"/>
      <c r="D44" s="109"/>
      <c r="E44" s="110"/>
      <c r="F44" s="18"/>
    </row>
    <row r="45" spans="1:6" x14ac:dyDescent="0.25">
      <c r="A45" s="17">
        <v>31</v>
      </c>
      <c r="B45" s="108" t="s">
        <v>45</v>
      </c>
      <c r="C45" s="109"/>
      <c r="D45" s="109"/>
      <c r="E45" s="110"/>
      <c r="F45" s="18"/>
    </row>
    <row r="46" spans="1:6" x14ac:dyDescent="0.25">
      <c r="A46" s="17">
        <v>32</v>
      </c>
      <c r="B46" s="108" t="s">
        <v>46</v>
      </c>
      <c r="C46" s="109"/>
      <c r="D46" s="109"/>
      <c r="E46" s="110"/>
      <c r="F46" s="18"/>
    </row>
    <row r="47" spans="1:6" x14ac:dyDescent="0.25">
      <c r="A47" s="17">
        <v>33</v>
      </c>
      <c r="B47" s="108" t="s">
        <v>47</v>
      </c>
      <c r="C47" s="109"/>
      <c r="D47" s="109"/>
      <c r="E47" s="110"/>
      <c r="F47" s="18"/>
    </row>
    <row r="48" spans="1:6" x14ac:dyDescent="0.25">
      <c r="A48" s="17">
        <v>34</v>
      </c>
      <c r="B48" s="108" t="s">
        <v>48</v>
      </c>
      <c r="C48" s="109"/>
      <c r="D48" s="109"/>
      <c r="E48" s="110"/>
      <c r="F48" s="64" t="s">
        <v>86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06" t="s">
        <v>94</v>
      </c>
      <c r="B52" s="107"/>
      <c r="C52" s="20"/>
      <c r="D52" s="20"/>
      <c r="E52" s="105" t="s">
        <v>95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 formatCells="0" formatColumns="0" formatRows="0" insertColumns="0" insertRows="0" insertHyperlinks="0" deleteColumns="0" deleteRows="0" sort="0" autoFilter="0" pivotTables="0"/>
  <mergeCells count="38">
    <mergeCell ref="B17:E17"/>
    <mergeCell ref="A5:F5"/>
    <mergeCell ref="A13:E13"/>
    <mergeCell ref="B14:E14"/>
    <mergeCell ref="B15:E15"/>
    <mergeCell ref="B16:E16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8:E48"/>
    <mergeCell ref="A52:B52"/>
    <mergeCell ref="B42:E42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57"/>
  <sheetViews>
    <sheetView tabSelected="1" workbookViewId="0">
      <selection activeCell="B21" sqref="B21:E21"/>
    </sheetView>
  </sheetViews>
  <sheetFormatPr defaultRowHeight="15" x14ac:dyDescent="0.25"/>
  <cols>
    <col min="1" max="1" width="11.28515625" style="5" customWidth="1"/>
    <col min="2" max="2" width="19.85546875" style="5" customWidth="1"/>
    <col min="3" max="3" width="15.140625" style="5" customWidth="1"/>
    <col min="4" max="4" width="19.85546875" style="5" customWidth="1"/>
    <col min="5" max="5" width="10.140625" style="5" customWidth="1"/>
    <col min="6" max="6" width="35.7109375" style="5" customWidth="1"/>
    <col min="7" max="7" width="8.85546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14" t="s">
        <v>2</v>
      </c>
      <c r="B5" s="115"/>
      <c r="C5" s="115"/>
      <c r="D5" s="115"/>
      <c r="E5" s="115"/>
      <c r="F5" s="116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1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20" t="s">
        <v>11</v>
      </c>
      <c r="B13" s="121"/>
      <c r="C13" s="121"/>
      <c r="D13" s="121"/>
      <c r="E13" s="121"/>
      <c r="F13" s="32"/>
    </row>
    <row r="14" spans="1:8" x14ac:dyDescent="0.25">
      <c r="A14" s="31" t="s">
        <v>12</v>
      </c>
      <c r="B14" s="117" t="s">
        <v>13</v>
      </c>
      <c r="C14" s="118"/>
      <c r="D14" s="118"/>
      <c r="E14" s="119"/>
      <c r="F14" s="31" t="s">
        <v>14</v>
      </c>
    </row>
    <row r="15" spans="1:8" x14ac:dyDescent="0.25">
      <c r="A15" s="17">
        <v>1</v>
      </c>
      <c r="B15" s="108" t="s">
        <v>15</v>
      </c>
      <c r="C15" s="109"/>
      <c r="D15" s="109"/>
      <c r="E15" s="110"/>
      <c r="F15" s="18" t="s">
        <v>59</v>
      </c>
    </row>
    <row r="16" spans="1:8" x14ac:dyDescent="0.25">
      <c r="A16" s="17">
        <v>2</v>
      </c>
      <c r="B16" s="108" t="s">
        <v>16</v>
      </c>
      <c r="C16" s="109"/>
      <c r="D16" s="109"/>
      <c r="E16" s="110"/>
      <c r="F16" s="38">
        <v>45016</v>
      </c>
    </row>
    <row r="17" spans="1:6" x14ac:dyDescent="0.25">
      <c r="A17" s="17">
        <v>3</v>
      </c>
      <c r="B17" s="108" t="s">
        <v>17</v>
      </c>
      <c r="C17" s="109"/>
      <c r="D17" s="109"/>
      <c r="E17" s="110"/>
      <c r="F17" s="18" t="s">
        <v>60</v>
      </c>
    </row>
    <row r="18" spans="1:6" x14ac:dyDescent="0.25">
      <c r="A18" s="17">
        <v>4</v>
      </c>
      <c r="B18" s="108" t="s">
        <v>18</v>
      </c>
      <c r="C18" s="109"/>
      <c r="D18" s="109"/>
      <c r="E18" s="110"/>
      <c r="F18" s="64" t="s">
        <v>87</v>
      </c>
    </row>
    <row r="19" spans="1:6" x14ac:dyDescent="0.25">
      <c r="A19" s="17">
        <v>5</v>
      </c>
      <c r="B19" s="108" t="s">
        <v>19</v>
      </c>
      <c r="C19" s="109"/>
      <c r="D19" s="109"/>
      <c r="E19" s="110"/>
      <c r="F19" s="38">
        <v>43964</v>
      </c>
    </row>
    <row r="20" spans="1:6" x14ac:dyDescent="0.25">
      <c r="A20" s="17">
        <v>6</v>
      </c>
      <c r="B20" s="108" t="s">
        <v>20</v>
      </c>
      <c r="C20" s="109"/>
      <c r="D20" s="109"/>
      <c r="E20" s="110"/>
      <c r="F20" s="18" t="s">
        <v>74</v>
      </c>
    </row>
    <row r="21" spans="1:6" x14ac:dyDescent="0.25">
      <c r="A21" s="17">
        <v>7</v>
      </c>
      <c r="B21" s="108" t="s">
        <v>21</v>
      </c>
      <c r="C21" s="109"/>
      <c r="D21" s="109"/>
      <c r="E21" s="110"/>
      <c r="F21" s="38">
        <v>44462</v>
      </c>
    </row>
    <row r="22" spans="1:6" x14ac:dyDescent="0.25">
      <c r="A22" s="17">
        <v>8</v>
      </c>
      <c r="B22" s="108" t="s">
        <v>22</v>
      </c>
      <c r="C22" s="109"/>
      <c r="D22" s="109"/>
      <c r="E22" s="110"/>
      <c r="F22" s="38">
        <v>44322</v>
      </c>
    </row>
    <row r="23" spans="1:6" x14ac:dyDescent="0.25">
      <c r="A23" s="17">
        <v>9</v>
      </c>
      <c r="B23" s="108" t="s">
        <v>23</v>
      </c>
      <c r="C23" s="109"/>
      <c r="D23" s="109"/>
      <c r="E23" s="110"/>
      <c r="F23" s="39">
        <v>33803219.950000003</v>
      </c>
    </row>
    <row r="24" spans="1:6" x14ac:dyDescent="0.25">
      <c r="A24" s="17">
        <v>10</v>
      </c>
      <c r="B24" s="108" t="s">
        <v>24</v>
      </c>
      <c r="C24" s="109"/>
      <c r="D24" s="109"/>
      <c r="E24" s="110"/>
      <c r="F24" s="38">
        <v>49228</v>
      </c>
    </row>
    <row r="25" spans="1:6" x14ac:dyDescent="0.25">
      <c r="A25" s="17">
        <v>11</v>
      </c>
      <c r="B25" s="111" t="s">
        <v>25</v>
      </c>
      <c r="C25" s="112"/>
      <c r="D25" s="112"/>
      <c r="E25" s="113"/>
      <c r="F25" s="18" t="s">
        <v>61</v>
      </c>
    </row>
    <row r="26" spans="1:6" ht="29.25" customHeight="1" x14ac:dyDescent="0.25">
      <c r="A26" s="17">
        <v>12</v>
      </c>
      <c r="B26" s="108" t="s">
        <v>26</v>
      </c>
      <c r="C26" s="109"/>
      <c r="D26" s="109"/>
      <c r="E26" s="110"/>
      <c r="F26" s="65" t="s">
        <v>88</v>
      </c>
    </row>
    <row r="27" spans="1:6" x14ac:dyDescent="0.25">
      <c r="A27" s="17">
        <v>13</v>
      </c>
      <c r="B27" s="108" t="s">
        <v>27</v>
      </c>
      <c r="C27" s="109"/>
      <c r="D27" s="109"/>
      <c r="E27" s="110"/>
      <c r="F27" s="18"/>
    </row>
    <row r="28" spans="1:6" x14ac:dyDescent="0.25">
      <c r="A28" s="17">
        <v>14</v>
      </c>
      <c r="B28" s="108" t="s">
        <v>28</v>
      </c>
      <c r="C28" s="109"/>
      <c r="D28" s="109"/>
      <c r="E28" s="110"/>
      <c r="F28" s="64" t="s">
        <v>70</v>
      </c>
    </row>
    <row r="29" spans="1:6" x14ac:dyDescent="0.25">
      <c r="A29" s="17">
        <v>15</v>
      </c>
      <c r="B29" s="108" t="s">
        <v>29</v>
      </c>
      <c r="C29" s="109"/>
      <c r="D29" s="109"/>
      <c r="E29" s="110"/>
      <c r="F29" s="40">
        <v>5.6800000000000003E-2</v>
      </c>
    </row>
    <row r="30" spans="1:6" x14ac:dyDescent="0.25">
      <c r="A30" s="17">
        <v>16</v>
      </c>
      <c r="B30" s="108" t="s">
        <v>30</v>
      </c>
      <c r="C30" s="109"/>
      <c r="D30" s="109"/>
      <c r="E30" s="110"/>
      <c r="F30" s="64" t="s">
        <v>89</v>
      </c>
    </row>
    <row r="31" spans="1:6" x14ac:dyDescent="0.25">
      <c r="A31" s="17">
        <v>17</v>
      </c>
      <c r="B31" s="108" t="s">
        <v>31</v>
      </c>
      <c r="C31" s="109"/>
      <c r="D31" s="109"/>
      <c r="E31" s="110"/>
      <c r="F31" s="66" t="s">
        <v>65</v>
      </c>
    </row>
    <row r="32" spans="1:6" x14ac:dyDescent="0.25">
      <c r="A32" s="17">
        <v>18</v>
      </c>
      <c r="B32" s="108" t="s">
        <v>32</v>
      </c>
      <c r="C32" s="109"/>
      <c r="D32" s="109"/>
      <c r="E32" s="110"/>
      <c r="F32" s="39"/>
    </row>
    <row r="33" spans="1:6" x14ac:dyDescent="0.25">
      <c r="A33" s="17">
        <v>19</v>
      </c>
      <c r="B33" s="108" t="s">
        <v>33</v>
      </c>
      <c r="C33" s="109"/>
      <c r="D33" s="109"/>
      <c r="E33" s="110"/>
      <c r="F33" s="39">
        <f>'Payment Monitoring'!M48</f>
        <v>371239.59</v>
      </c>
    </row>
    <row r="34" spans="1:6" x14ac:dyDescent="0.25">
      <c r="A34" s="17">
        <v>20</v>
      </c>
      <c r="B34" s="108" t="s">
        <v>34</v>
      </c>
      <c r="C34" s="109"/>
      <c r="D34" s="109"/>
      <c r="E34" s="110"/>
      <c r="F34" s="39">
        <f>'Payment Monitoring'!R48</f>
        <v>3186.95</v>
      </c>
    </row>
    <row r="35" spans="1:6" x14ac:dyDescent="0.25">
      <c r="A35" s="17">
        <v>21</v>
      </c>
      <c r="B35" s="108" t="s">
        <v>35</v>
      </c>
      <c r="C35" s="109"/>
      <c r="D35" s="109"/>
      <c r="E35" s="110"/>
      <c r="F35" s="38">
        <v>44627</v>
      </c>
    </row>
    <row r="36" spans="1:6" x14ac:dyDescent="0.25">
      <c r="A36" s="17">
        <v>22</v>
      </c>
      <c r="B36" s="108" t="s">
        <v>36</v>
      </c>
      <c r="C36" s="109"/>
      <c r="D36" s="109"/>
      <c r="E36" s="110"/>
      <c r="F36" s="41">
        <f>F32</f>
        <v>0</v>
      </c>
    </row>
    <row r="37" spans="1:6" x14ac:dyDescent="0.25">
      <c r="A37" s="17">
        <v>23</v>
      </c>
      <c r="B37" s="108" t="s">
        <v>37</v>
      </c>
      <c r="C37" s="109"/>
      <c r="D37" s="109"/>
      <c r="E37" s="110"/>
      <c r="F37" s="104">
        <f>F33</f>
        <v>371239.59</v>
      </c>
    </row>
    <row r="38" spans="1:6" x14ac:dyDescent="0.25">
      <c r="A38" s="17">
        <v>24</v>
      </c>
      <c r="B38" s="108" t="s">
        <v>38</v>
      </c>
      <c r="C38" s="109"/>
      <c r="D38" s="109"/>
      <c r="E38" s="110"/>
      <c r="F38" s="41">
        <f>F34</f>
        <v>3186.95</v>
      </c>
    </row>
    <row r="39" spans="1:6" x14ac:dyDescent="0.25">
      <c r="A39" s="17">
        <v>25</v>
      </c>
      <c r="B39" s="108" t="s">
        <v>39</v>
      </c>
      <c r="C39" s="109"/>
      <c r="D39" s="109"/>
      <c r="E39" s="110"/>
      <c r="F39" s="39">
        <f>'Payment Monitoring'!B48</f>
        <v>26200000</v>
      </c>
    </row>
    <row r="40" spans="1:6" x14ac:dyDescent="0.25">
      <c r="A40" s="17">
        <v>26</v>
      </c>
      <c r="B40" s="108" t="s">
        <v>40</v>
      </c>
      <c r="C40" s="109"/>
      <c r="D40" s="109"/>
      <c r="E40" s="110"/>
      <c r="F40" s="41">
        <f>F23-F39</f>
        <v>7603219.950000003</v>
      </c>
    </row>
    <row r="41" spans="1:6" x14ac:dyDescent="0.25">
      <c r="A41" s="17">
        <v>27</v>
      </c>
      <c r="B41" s="108" t="s">
        <v>41</v>
      </c>
      <c r="C41" s="109"/>
      <c r="D41" s="109"/>
      <c r="E41" s="110"/>
      <c r="F41" s="41">
        <f>F23-F36</f>
        <v>33803219.950000003</v>
      </c>
    </row>
    <row r="42" spans="1:6" x14ac:dyDescent="0.25">
      <c r="A42" s="17">
        <v>28</v>
      </c>
      <c r="B42" s="108" t="s">
        <v>42</v>
      </c>
      <c r="C42" s="109"/>
      <c r="D42" s="109"/>
      <c r="E42" s="110"/>
      <c r="F42" s="18"/>
    </row>
    <row r="43" spans="1:6" x14ac:dyDescent="0.25">
      <c r="A43" s="17">
        <v>29</v>
      </c>
      <c r="B43" s="108" t="s">
        <v>43</v>
      </c>
      <c r="C43" s="109"/>
      <c r="D43" s="109"/>
      <c r="E43" s="110"/>
      <c r="F43" s="18"/>
    </row>
    <row r="44" spans="1:6" x14ac:dyDescent="0.25">
      <c r="A44" s="17">
        <v>30</v>
      </c>
      <c r="B44" s="108" t="s">
        <v>44</v>
      </c>
      <c r="C44" s="109"/>
      <c r="D44" s="109"/>
      <c r="E44" s="110"/>
      <c r="F44" s="18"/>
    </row>
    <row r="45" spans="1:6" x14ac:dyDescent="0.25">
      <c r="A45" s="17">
        <v>31</v>
      </c>
      <c r="B45" s="108" t="s">
        <v>45</v>
      </c>
      <c r="C45" s="109"/>
      <c r="D45" s="109"/>
      <c r="E45" s="110"/>
      <c r="F45" s="18"/>
    </row>
    <row r="46" spans="1:6" x14ac:dyDescent="0.25">
      <c r="A46" s="17">
        <v>32</v>
      </c>
      <c r="B46" s="108" t="s">
        <v>46</v>
      </c>
      <c r="C46" s="109"/>
      <c r="D46" s="109"/>
      <c r="E46" s="110"/>
      <c r="F46" s="18"/>
    </row>
    <row r="47" spans="1:6" x14ac:dyDescent="0.25">
      <c r="A47" s="17">
        <v>33</v>
      </c>
      <c r="B47" s="108" t="s">
        <v>47</v>
      </c>
      <c r="C47" s="109"/>
      <c r="D47" s="109"/>
      <c r="E47" s="110"/>
      <c r="F47" s="18"/>
    </row>
    <row r="48" spans="1:6" x14ac:dyDescent="0.25">
      <c r="A48" s="17">
        <v>34</v>
      </c>
      <c r="B48" s="108" t="s">
        <v>48</v>
      </c>
      <c r="C48" s="109"/>
      <c r="D48" s="109"/>
      <c r="E48" s="110"/>
      <c r="F48" s="64" t="s">
        <v>86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06" t="s">
        <v>94</v>
      </c>
      <c r="B52" s="107"/>
      <c r="C52" s="20"/>
      <c r="D52" s="20"/>
      <c r="E52" s="105" t="s">
        <v>95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17:E17"/>
    <mergeCell ref="A5:F5"/>
    <mergeCell ref="A13:E13"/>
    <mergeCell ref="B14:E14"/>
    <mergeCell ref="B15:E15"/>
    <mergeCell ref="B16:E16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8:E48"/>
    <mergeCell ref="A52:B52"/>
    <mergeCell ref="B42:E42"/>
    <mergeCell ref="B43:E43"/>
    <mergeCell ref="B44:E44"/>
    <mergeCell ref="B45:E45"/>
    <mergeCell ref="B46:E46"/>
    <mergeCell ref="B47:E47"/>
  </mergeCells>
  <pageMargins left="0.7" right="0.7" top="0.75" bottom="0.75" header="0.3" footer="0.3"/>
  <pageSetup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16" workbookViewId="0">
      <selection activeCell="Y37" sqref="Y37:Z38"/>
    </sheetView>
  </sheetViews>
  <sheetFormatPr defaultRowHeight="15" x14ac:dyDescent="0.25"/>
  <cols>
    <col min="1" max="1" width="9.140625" style="43"/>
    <col min="2" max="2" width="11.85546875" style="43" customWidth="1"/>
    <col min="3" max="3" width="9.140625" style="96"/>
    <col min="4" max="4" width="13.28515625" style="43" bestFit="1" customWidth="1"/>
    <col min="5" max="7" width="9.140625" style="43"/>
    <col min="8" max="8" width="14.5703125" style="71" customWidth="1"/>
    <col min="9" max="9" width="11.5703125" style="43" bestFit="1" customWidth="1"/>
    <col min="10" max="12" width="10.5703125" style="43" bestFit="1" customWidth="1"/>
    <col min="13" max="13" width="15.5703125" style="71" customWidth="1"/>
    <col min="14" max="14" width="10.5703125" style="43" bestFit="1" customWidth="1"/>
    <col min="15" max="15" width="9.5703125" style="43" bestFit="1" customWidth="1"/>
    <col min="16" max="17" width="9.140625" style="43"/>
    <col min="18" max="18" width="12.140625" style="71" customWidth="1"/>
    <col min="19" max="16384" width="9.140625" style="43"/>
  </cols>
  <sheetData>
    <row r="1" spans="1:18" x14ac:dyDescent="0.25">
      <c r="B1" s="43" t="s">
        <v>79</v>
      </c>
    </row>
    <row r="2" spans="1:18" x14ac:dyDescent="0.25">
      <c r="B2" s="43" t="s">
        <v>80</v>
      </c>
    </row>
    <row r="3" spans="1:18" x14ac:dyDescent="0.25">
      <c r="A3" s="63"/>
      <c r="D3" s="122" t="s">
        <v>81</v>
      </c>
      <c r="E3" s="123"/>
      <c r="F3" s="123"/>
      <c r="G3" s="123"/>
      <c r="H3" s="72" t="s">
        <v>82</v>
      </c>
      <c r="I3" s="123" t="s">
        <v>83</v>
      </c>
      <c r="J3" s="123"/>
      <c r="K3" s="123"/>
      <c r="L3" s="123"/>
      <c r="M3" s="72" t="s">
        <v>82</v>
      </c>
      <c r="N3" s="123" t="s">
        <v>84</v>
      </c>
      <c r="O3" s="123"/>
      <c r="P3" s="123"/>
      <c r="Q3" s="123"/>
      <c r="R3" s="72" t="s">
        <v>82</v>
      </c>
    </row>
    <row r="4" spans="1:18" x14ac:dyDescent="0.25">
      <c r="A4" s="63"/>
      <c r="D4" s="69">
        <v>1</v>
      </c>
      <c r="E4" s="70">
        <v>2</v>
      </c>
      <c r="F4" s="70">
        <v>3</v>
      </c>
      <c r="G4" s="70">
        <v>4</v>
      </c>
      <c r="H4" s="72"/>
      <c r="I4" s="70">
        <v>1</v>
      </c>
      <c r="J4" s="70">
        <v>2</v>
      </c>
      <c r="K4" s="70">
        <v>3</v>
      </c>
      <c r="L4" s="70">
        <v>4</v>
      </c>
      <c r="M4" s="72"/>
      <c r="N4" s="70">
        <v>1</v>
      </c>
      <c r="O4" s="70">
        <v>2</v>
      </c>
      <c r="P4" s="70">
        <v>3</v>
      </c>
      <c r="Q4" s="70">
        <v>4</v>
      </c>
      <c r="R4" s="72"/>
    </row>
    <row r="5" spans="1:18" x14ac:dyDescent="0.25">
      <c r="A5" s="103" t="s">
        <v>93</v>
      </c>
      <c r="B5" s="61"/>
      <c r="C5" s="97"/>
      <c r="D5" s="47"/>
      <c r="E5" s="47"/>
      <c r="F5" s="47"/>
      <c r="G5" s="47"/>
      <c r="H5" s="48"/>
      <c r="I5" s="47"/>
      <c r="J5" s="47"/>
      <c r="K5" s="47"/>
      <c r="L5" s="47"/>
      <c r="M5" s="48"/>
      <c r="N5" s="47"/>
      <c r="O5" s="47"/>
      <c r="P5" s="47"/>
      <c r="Q5" s="47"/>
      <c r="R5" s="48"/>
    </row>
    <row r="6" spans="1:18" x14ac:dyDescent="0.25">
      <c r="A6" s="84">
        <v>2022</v>
      </c>
      <c r="B6" s="75"/>
      <c r="D6" s="85"/>
      <c r="E6" s="86"/>
      <c r="F6" s="86"/>
      <c r="G6" s="86"/>
      <c r="H6" s="83">
        <v>88149461.400000006</v>
      </c>
      <c r="I6" s="86"/>
      <c r="J6" s="86"/>
      <c r="K6" s="86"/>
      <c r="L6" s="86"/>
      <c r="M6" s="83">
        <v>39742435.409999996</v>
      </c>
      <c r="N6" s="86"/>
      <c r="O6" s="86"/>
      <c r="P6" s="86"/>
      <c r="Q6" s="86"/>
      <c r="R6" s="83">
        <v>651830.68999999994</v>
      </c>
    </row>
    <row r="7" spans="1:18" x14ac:dyDescent="0.25">
      <c r="A7" s="84">
        <v>2023</v>
      </c>
      <c r="B7" s="75"/>
      <c r="D7" s="85">
        <v>2260242.6</v>
      </c>
      <c r="E7" s="86"/>
      <c r="F7" s="86"/>
      <c r="G7" s="86"/>
      <c r="H7" s="83">
        <f>SUM(D7:G7)</f>
        <v>2260242.6</v>
      </c>
      <c r="I7" s="86">
        <v>195598.89</v>
      </c>
      <c r="J7" s="86"/>
      <c r="K7" s="86"/>
      <c r="L7" s="86"/>
      <c r="M7" s="83">
        <f>SUM(I7:L7)</f>
        <v>195598.89</v>
      </c>
      <c r="N7" s="86">
        <v>9779.9500000000007</v>
      </c>
      <c r="O7" s="86"/>
      <c r="P7" s="86"/>
      <c r="Q7" s="86"/>
      <c r="R7" s="83">
        <f>SUM(N7:Q7)</f>
        <v>9779.9500000000007</v>
      </c>
    </row>
    <row r="8" spans="1:18" x14ac:dyDescent="0.25">
      <c r="A8" s="84"/>
      <c r="B8" s="75"/>
      <c r="D8" s="85"/>
      <c r="E8" s="86"/>
      <c r="F8" s="86"/>
      <c r="G8" s="86"/>
      <c r="H8" s="83"/>
      <c r="I8" s="86"/>
      <c r="J8" s="86"/>
      <c r="K8" s="86"/>
      <c r="L8" s="86"/>
      <c r="M8" s="83"/>
      <c r="N8" s="86"/>
      <c r="O8" s="86"/>
      <c r="P8" s="86"/>
      <c r="Q8" s="86"/>
      <c r="R8" s="83"/>
    </row>
    <row r="9" spans="1:18" x14ac:dyDescent="0.25">
      <c r="A9" s="87" t="s">
        <v>82</v>
      </c>
      <c r="B9" s="57"/>
      <c r="C9" s="98"/>
      <c r="D9" s="88"/>
      <c r="E9" s="89"/>
      <c r="F9" s="89"/>
      <c r="G9" s="89"/>
      <c r="H9" s="90">
        <f>SUM(H5:H8)</f>
        <v>90409704</v>
      </c>
      <c r="I9" s="89"/>
      <c r="J9" s="89"/>
      <c r="K9" s="89"/>
      <c r="L9" s="89"/>
      <c r="M9" s="90">
        <f>SUM(M6:M8)</f>
        <v>39938034.299999997</v>
      </c>
      <c r="N9" s="89"/>
      <c r="O9" s="89"/>
      <c r="P9" s="89"/>
      <c r="Q9" s="89"/>
      <c r="R9" s="90">
        <f>SUM(R6:R8)</f>
        <v>661610.6399999999</v>
      </c>
    </row>
    <row r="10" spans="1:18" x14ac:dyDescent="0.25">
      <c r="A10" s="91"/>
      <c r="B10" s="61"/>
      <c r="C10" s="97"/>
      <c r="D10" s="92"/>
      <c r="E10" s="93"/>
      <c r="F10" s="93"/>
      <c r="G10" s="93"/>
      <c r="H10" s="94"/>
      <c r="I10" s="93"/>
      <c r="J10" s="93"/>
      <c r="K10" s="93"/>
      <c r="L10" s="93"/>
      <c r="M10" s="94"/>
      <c r="N10" s="93"/>
      <c r="O10" s="93"/>
      <c r="P10" s="93"/>
      <c r="Q10" s="93"/>
      <c r="R10" s="94"/>
    </row>
    <row r="11" spans="1:18" x14ac:dyDescent="0.25">
      <c r="A11" s="102" t="s">
        <v>92</v>
      </c>
      <c r="B11" s="75"/>
      <c r="D11" s="85"/>
      <c r="E11" s="86"/>
      <c r="F11" s="86"/>
      <c r="G11" s="86"/>
      <c r="H11" s="83"/>
      <c r="I11" s="86"/>
      <c r="J11" s="86"/>
      <c r="K11" s="86"/>
      <c r="L11" s="86"/>
      <c r="M11" s="83"/>
      <c r="N11" s="86"/>
      <c r="O11" s="86"/>
      <c r="P11" s="86"/>
      <c r="Q11" s="86"/>
      <c r="R11" s="83"/>
    </row>
    <row r="12" spans="1:18" x14ac:dyDescent="0.25">
      <c r="A12" s="84">
        <v>2022</v>
      </c>
      <c r="B12" s="75"/>
      <c r="D12" s="85"/>
      <c r="E12" s="86"/>
      <c r="F12" s="86"/>
      <c r="G12" s="86"/>
      <c r="H12" s="83">
        <v>68947637.739999995</v>
      </c>
      <c r="I12" s="86"/>
      <c r="J12" s="86"/>
      <c r="K12" s="86"/>
      <c r="L12" s="86"/>
      <c r="M12" s="83">
        <v>34398544.590000004</v>
      </c>
      <c r="N12" s="86"/>
      <c r="O12" s="86"/>
      <c r="P12" s="86"/>
      <c r="Q12" s="86"/>
      <c r="R12" s="83">
        <v>555215.92000000004</v>
      </c>
    </row>
    <row r="13" spans="1:18" x14ac:dyDescent="0.25">
      <c r="A13" s="84">
        <v>2023</v>
      </c>
      <c r="B13" s="75"/>
      <c r="D13" s="85">
        <v>2152899.54</v>
      </c>
      <c r="E13" s="86"/>
      <c r="F13" s="86"/>
      <c r="G13" s="86"/>
      <c r="H13" s="83">
        <f>SUM(D13:G13)</f>
        <v>2152899.54</v>
      </c>
      <c r="I13" s="86">
        <v>311775.59000000003</v>
      </c>
      <c r="J13" s="86"/>
      <c r="K13" s="86"/>
      <c r="L13" s="86"/>
      <c r="M13" s="83">
        <f>SUM(I13:L13)</f>
        <v>311775.59000000003</v>
      </c>
      <c r="N13" s="86">
        <v>18608.830000000002</v>
      </c>
      <c r="O13" s="86"/>
      <c r="P13" s="86"/>
      <c r="Q13" s="86"/>
      <c r="R13" s="83">
        <f>SUM(N13:Q13)</f>
        <v>18608.830000000002</v>
      </c>
    </row>
    <row r="14" spans="1:18" x14ac:dyDescent="0.25">
      <c r="A14" s="84"/>
      <c r="B14" s="75"/>
      <c r="D14" s="85"/>
      <c r="E14" s="86"/>
      <c r="F14" s="86"/>
      <c r="G14" s="86"/>
      <c r="H14" s="83"/>
      <c r="I14" s="86"/>
      <c r="J14" s="86"/>
      <c r="K14" s="86"/>
      <c r="L14" s="86"/>
      <c r="M14" s="83"/>
      <c r="N14" s="86"/>
      <c r="O14" s="86"/>
      <c r="P14" s="86"/>
      <c r="Q14" s="86"/>
      <c r="R14" s="83"/>
    </row>
    <row r="15" spans="1:18" x14ac:dyDescent="0.25">
      <c r="A15" s="73" t="s">
        <v>82</v>
      </c>
      <c r="B15" s="57"/>
      <c r="C15" s="98"/>
      <c r="D15" s="88"/>
      <c r="E15" s="89"/>
      <c r="F15" s="89"/>
      <c r="G15" s="89"/>
      <c r="H15" s="90">
        <f>SUM(H12:H14)</f>
        <v>71100537.280000001</v>
      </c>
      <c r="I15" s="89"/>
      <c r="J15" s="89"/>
      <c r="K15" s="89"/>
      <c r="L15" s="89"/>
      <c r="M15" s="90">
        <f>SUM(M12:M14)</f>
        <v>34710320.180000007</v>
      </c>
      <c r="N15" s="89"/>
      <c r="O15" s="89"/>
      <c r="P15" s="89"/>
      <c r="Q15" s="89"/>
      <c r="R15" s="90">
        <f>SUM(R12:R14)</f>
        <v>573824.75</v>
      </c>
    </row>
    <row r="16" spans="1:18" x14ac:dyDescent="0.25">
      <c r="A16" s="91"/>
      <c r="B16" s="61"/>
      <c r="C16" s="97"/>
      <c r="D16" s="92"/>
      <c r="E16" s="93"/>
      <c r="F16" s="93"/>
      <c r="G16" s="93"/>
      <c r="H16" s="94"/>
      <c r="I16" s="93"/>
      <c r="J16" s="93"/>
      <c r="K16" s="93"/>
      <c r="L16" s="93"/>
      <c r="M16" s="94"/>
      <c r="N16" s="93"/>
      <c r="O16" s="93"/>
      <c r="P16" s="93"/>
      <c r="Q16" s="93"/>
      <c r="R16" s="94"/>
    </row>
    <row r="17" spans="1:18" x14ac:dyDescent="0.25">
      <c r="A17" s="84" t="s">
        <v>91</v>
      </c>
      <c r="B17" s="75"/>
      <c r="D17" s="85"/>
      <c r="E17" s="86"/>
      <c r="F17" s="86"/>
      <c r="G17" s="86"/>
      <c r="H17" s="83"/>
      <c r="I17" s="86"/>
      <c r="J17" s="86"/>
      <c r="K17" s="86"/>
      <c r="L17" s="86"/>
      <c r="M17" s="83"/>
      <c r="N17" s="86"/>
      <c r="O17" s="86"/>
      <c r="P17" s="86"/>
      <c r="Q17" s="86"/>
      <c r="R17" s="83"/>
    </row>
    <row r="18" spans="1:18" x14ac:dyDescent="0.25">
      <c r="A18" s="84">
        <v>2022</v>
      </c>
      <c r="B18" s="75"/>
      <c r="D18" s="85"/>
      <c r="E18" s="86"/>
      <c r="F18" s="86"/>
      <c r="G18" s="86"/>
      <c r="H18" s="83"/>
      <c r="I18" s="86"/>
      <c r="J18" s="86"/>
      <c r="K18" s="86"/>
      <c r="L18" s="86"/>
      <c r="M18" s="83">
        <v>299308.38</v>
      </c>
      <c r="N18" s="86"/>
      <c r="O18" s="86"/>
      <c r="P18" s="86"/>
      <c r="Q18" s="86"/>
      <c r="R18" s="83">
        <v>9065.91</v>
      </c>
    </row>
    <row r="19" spans="1:18" x14ac:dyDescent="0.25">
      <c r="A19" s="84">
        <v>2023</v>
      </c>
      <c r="B19" s="75"/>
      <c r="D19" s="85">
        <v>749937.5</v>
      </c>
      <c r="E19" s="86"/>
      <c r="F19" s="86"/>
      <c r="G19" s="86"/>
      <c r="H19" s="83">
        <f>SUM(D19:G19)</f>
        <v>749937.5</v>
      </c>
      <c r="I19" s="86">
        <v>205316.22</v>
      </c>
      <c r="J19" s="86"/>
      <c r="K19" s="86"/>
      <c r="L19" s="86"/>
      <c r="M19" s="83">
        <f>SUM(I19:L19)</f>
        <v>205316.22</v>
      </c>
      <c r="N19" s="86">
        <v>10265.81</v>
      </c>
      <c r="O19" s="86"/>
      <c r="P19" s="86"/>
      <c r="Q19" s="86"/>
      <c r="R19" s="83">
        <f>SUM(N19:Q19)</f>
        <v>10265.81</v>
      </c>
    </row>
    <row r="20" spans="1:18" x14ac:dyDescent="0.25">
      <c r="A20" s="84"/>
      <c r="B20" s="75"/>
      <c r="D20" s="85"/>
      <c r="E20" s="86"/>
      <c r="F20" s="86"/>
      <c r="G20" s="86"/>
      <c r="H20" s="83"/>
      <c r="I20" s="86"/>
      <c r="J20" s="86"/>
      <c r="K20" s="86"/>
      <c r="L20" s="86"/>
      <c r="M20" s="83"/>
      <c r="N20" s="86"/>
      <c r="O20" s="86"/>
      <c r="P20" s="86"/>
      <c r="Q20" s="86"/>
      <c r="R20" s="83"/>
    </row>
    <row r="21" spans="1:18" x14ac:dyDescent="0.25">
      <c r="A21" s="73" t="s">
        <v>82</v>
      </c>
      <c r="B21" s="57"/>
      <c r="C21" s="98"/>
      <c r="D21" s="88"/>
      <c r="E21" s="89"/>
      <c r="F21" s="89"/>
      <c r="G21" s="89"/>
      <c r="H21" s="90">
        <f>SUM(H18:H20)</f>
        <v>749937.5</v>
      </c>
      <c r="I21" s="89"/>
      <c r="J21" s="89"/>
      <c r="K21" s="89"/>
      <c r="L21" s="89"/>
      <c r="M21" s="90">
        <f>SUM(M18:M20)</f>
        <v>504624.6</v>
      </c>
      <c r="N21" s="89"/>
      <c r="O21" s="89"/>
      <c r="P21" s="89"/>
      <c r="Q21" s="89"/>
      <c r="R21" s="90">
        <f>SUM(R18:R20)</f>
        <v>19331.72</v>
      </c>
    </row>
    <row r="22" spans="1:18" x14ac:dyDescent="0.25">
      <c r="A22" s="95"/>
      <c r="B22" s="61"/>
      <c r="C22" s="97"/>
      <c r="D22" s="92"/>
      <c r="E22" s="93"/>
      <c r="F22" s="93"/>
      <c r="G22" s="93"/>
      <c r="H22" s="94"/>
      <c r="I22" s="93"/>
      <c r="J22" s="93"/>
      <c r="K22" s="93"/>
      <c r="L22" s="93"/>
      <c r="M22" s="94"/>
      <c r="N22" s="93"/>
      <c r="O22" s="93"/>
      <c r="P22" s="93"/>
      <c r="Q22" s="93"/>
      <c r="R22" s="94"/>
    </row>
    <row r="23" spans="1:18" x14ac:dyDescent="0.25">
      <c r="A23" s="84" t="s">
        <v>85</v>
      </c>
      <c r="B23" s="75"/>
      <c r="D23" s="85"/>
      <c r="E23" s="86"/>
      <c r="F23" s="86"/>
      <c r="G23" s="86"/>
      <c r="H23" s="83"/>
      <c r="I23" s="86"/>
      <c r="J23" s="86"/>
      <c r="K23" s="86"/>
      <c r="L23" s="86"/>
      <c r="M23" s="83"/>
      <c r="N23" s="86"/>
      <c r="O23" s="86"/>
      <c r="P23" s="86"/>
      <c r="Q23" s="86"/>
      <c r="R23" s="83"/>
    </row>
    <row r="24" spans="1:18" x14ac:dyDescent="0.25">
      <c r="A24" s="45">
        <v>2022</v>
      </c>
      <c r="B24" s="46">
        <v>1200000</v>
      </c>
      <c r="C24" s="99">
        <v>44601</v>
      </c>
      <c r="D24" s="47"/>
      <c r="E24" s="47"/>
      <c r="F24" s="47"/>
      <c r="G24" s="47"/>
      <c r="H24" s="48"/>
      <c r="I24" s="47">
        <v>3466.67</v>
      </c>
      <c r="J24" s="47">
        <v>6133.34</v>
      </c>
      <c r="K24" s="47">
        <v>6133.34</v>
      </c>
      <c r="L24" s="47">
        <v>5666.67</v>
      </c>
      <c r="M24" s="48">
        <f>SUM(I24:L24)</f>
        <v>21400.02</v>
      </c>
      <c r="N24" s="47">
        <v>173.33</v>
      </c>
      <c r="O24" s="47">
        <v>306.67</v>
      </c>
      <c r="P24" s="47"/>
      <c r="Q24" s="47"/>
      <c r="R24" s="48">
        <f>SUM(N24:Q24)</f>
        <v>480</v>
      </c>
    </row>
    <row r="25" spans="1:18" x14ac:dyDescent="0.25">
      <c r="A25" s="49"/>
      <c r="B25" s="50">
        <v>3900000</v>
      </c>
      <c r="C25" s="100">
        <v>44817</v>
      </c>
      <c r="D25" s="51"/>
      <c r="E25" s="51"/>
      <c r="F25" s="51"/>
      <c r="G25" s="51"/>
      <c r="H25" s="53"/>
      <c r="I25" s="51"/>
      <c r="J25" s="51"/>
      <c r="K25" s="51"/>
      <c r="L25" s="51">
        <v>18416.669999999998</v>
      </c>
      <c r="M25" s="53">
        <f t="shared" ref="M25:M39" si="0">SUM(I25:L25)</f>
        <v>18416.669999999998</v>
      </c>
      <c r="N25" s="51"/>
      <c r="O25" s="51"/>
      <c r="P25" s="51"/>
      <c r="Q25" s="51"/>
      <c r="R25" s="53">
        <f t="shared" ref="R25:R33" si="1">SUM(N25:Q25)</f>
        <v>0</v>
      </c>
    </row>
    <row r="26" spans="1:18" x14ac:dyDescent="0.25">
      <c r="A26" s="49"/>
      <c r="B26" s="50">
        <v>4600000</v>
      </c>
      <c r="C26" s="100">
        <v>44904</v>
      </c>
      <c r="D26" s="51"/>
      <c r="E26" s="51"/>
      <c r="F26" s="51"/>
      <c r="G26" s="51"/>
      <c r="H26" s="53"/>
      <c r="I26" s="51"/>
      <c r="J26" s="51"/>
      <c r="K26" s="51"/>
      <c r="L26" s="51"/>
      <c r="M26" s="53">
        <f t="shared" si="0"/>
        <v>0</v>
      </c>
      <c r="N26" s="51"/>
      <c r="O26" s="51"/>
      <c r="P26" s="51"/>
      <c r="Q26" s="51"/>
      <c r="R26" s="53">
        <f t="shared" si="1"/>
        <v>0</v>
      </c>
    </row>
    <row r="27" spans="1:18" x14ac:dyDescent="0.25">
      <c r="A27" s="49"/>
      <c r="B27" s="50"/>
      <c r="C27" s="100"/>
      <c r="D27" s="51"/>
      <c r="E27" s="51"/>
      <c r="F27" s="51"/>
      <c r="G27" s="51"/>
      <c r="H27" s="53"/>
      <c r="I27" s="51"/>
      <c r="J27" s="51"/>
      <c r="K27" s="51"/>
      <c r="L27" s="51"/>
      <c r="M27" s="53"/>
      <c r="N27" s="51"/>
      <c r="O27" s="51"/>
      <c r="P27" s="51"/>
      <c r="Q27" s="51"/>
      <c r="R27" s="53"/>
    </row>
    <row r="28" spans="1:18" s="44" customFormat="1" x14ac:dyDescent="0.25">
      <c r="A28" s="54" t="s">
        <v>82</v>
      </c>
      <c r="B28" s="55">
        <f>SUM(B24:B27)</f>
        <v>9700000</v>
      </c>
      <c r="C28" s="101"/>
      <c r="D28" s="52"/>
      <c r="E28" s="52"/>
      <c r="F28" s="52"/>
      <c r="G28" s="52"/>
      <c r="H28" s="53"/>
      <c r="I28" s="52"/>
      <c r="J28" s="52"/>
      <c r="K28" s="52"/>
      <c r="L28" s="52"/>
      <c r="M28" s="53">
        <f>SUM(M24:M26)</f>
        <v>39816.69</v>
      </c>
      <c r="N28" s="52"/>
      <c r="O28" s="52"/>
      <c r="P28" s="52"/>
      <c r="Q28" s="52"/>
      <c r="R28" s="53">
        <f>SUM(R24:R26)</f>
        <v>480</v>
      </c>
    </row>
    <row r="29" spans="1:18" x14ac:dyDescent="0.25">
      <c r="A29" s="56"/>
      <c r="B29" s="57"/>
      <c r="C29" s="98"/>
      <c r="D29" s="58"/>
      <c r="E29" s="58"/>
      <c r="F29" s="58"/>
      <c r="G29" s="58"/>
      <c r="H29" s="59"/>
      <c r="I29" s="58"/>
      <c r="J29" s="58"/>
      <c r="K29" s="58"/>
      <c r="L29" s="58"/>
      <c r="M29" s="59">
        <f t="shared" si="0"/>
        <v>0</v>
      </c>
      <c r="N29" s="58"/>
      <c r="O29" s="58"/>
      <c r="P29" s="58"/>
      <c r="Q29" s="58"/>
      <c r="R29" s="59">
        <f t="shared" si="1"/>
        <v>0</v>
      </c>
    </row>
    <row r="30" spans="1:18" x14ac:dyDescent="0.25">
      <c r="A30" s="45">
        <v>2023</v>
      </c>
      <c r="B30" s="60"/>
      <c r="C30" s="97"/>
      <c r="D30" s="47"/>
      <c r="E30" s="47"/>
      <c r="F30" s="47"/>
      <c r="G30" s="47"/>
      <c r="H30" s="48"/>
      <c r="I30" s="47"/>
      <c r="J30" s="47"/>
      <c r="K30" s="47"/>
      <c r="L30" s="47"/>
      <c r="M30" s="48">
        <f t="shared" si="0"/>
        <v>0</v>
      </c>
      <c r="N30" s="47"/>
      <c r="O30" s="47"/>
      <c r="P30" s="47"/>
      <c r="Q30" s="47"/>
      <c r="R30" s="48">
        <f t="shared" si="1"/>
        <v>0</v>
      </c>
    </row>
    <row r="31" spans="1:18" x14ac:dyDescent="0.25">
      <c r="A31" s="49"/>
      <c r="B31" s="50">
        <v>1200000</v>
      </c>
      <c r="C31" s="100">
        <v>44601</v>
      </c>
      <c r="D31" s="51">
        <v>75000</v>
      </c>
      <c r="E31" s="51"/>
      <c r="F31" s="51"/>
      <c r="G31" s="51"/>
      <c r="H31" s="53">
        <f>SUM(D31:G31)</f>
        <v>75000</v>
      </c>
      <c r="I31" s="51">
        <v>20533.330000000002</v>
      </c>
      <c r="J31" s="51"/>
      <c r="K31" s="51"/>
      <c r="L31" s="51"/>
      <c r="M31" s="53">
        <f t="shared" si="0"/>
        <v>20533.330000000002</v>
      </c>
      <c r="N31" s="51">
        <v>1026.67</v>
      </c>
      <c r="O31" s="51"/>
      <c r="P31" s="51"/>
      <c r="Q31" s="51"/>
      <c r="R31" s="53">
        <f t="shared" si="1"/>
        <v>1026.67</v>
      </c>
    </row>
    <row r="32" spans="1:18" x14ac:dyDescent="0.25">
      <c r="A32" s="49"/>
      <c r="B32" s="50">
        <v>3900000</v>
      </c>
      <c r="C32" s="100">
        <v>44817</v>
      </c>
      <c r="D32" s="51">
        <v>243750</v>
      </c>
      <c r="E32" s="51"/>
      <c r="F32" s="51"/>
      <c r="G32" s="51"/>
      <c r="H32" s="53">
        <f t="shared" ref="H32:H33" si="2">SUM(D32:G32)</f>
        <v>243750</v>
      </c>
      <c r="I32" s="51">
        <v>66733.33</v>
      </c>
      <c r="J32" s="51"/>
      <c r="K32" s="51"/>
      <c r="L32" s="51"/>
      <c r="M32" s="53">
        <f t="shared" si="0"/>
        <v>66733.33</v>
      </c>
      <c r="N32" s="51">
        <v>3336.67</v>
      </c>
      <c r="O32" s="51"/>
      <c r="P32" s="51"/>
      <c r="Q32" s="51"/>
      <c r="R32" s="53">
        <f t="shared" si="1"/>
        <v>3336.67</v>
      </c>
    </row>
    <row r="33" spans="1:18" x14ac:dyDescent="0.25">
      <c r="A33" s="49"/>
      <c r="B33" s="50">
        <v>4600000</v>
      </c>
      <c r="C33" s="100">
        <v>44904</v>
      </c>
      <c r="D33" s="51">
        <v>287500</v>
      </c>
      <c r="E33" s="51"/>
      <c r="F33" s="51"/>
      <c r="G33" s="51"/>
      <c r="H33" s="53">
        <f t="shared" si="2"/>
        <v>287500</v>
      </c>
      <c r="I33" s="51">
        <v>80611</v>
      </c>
      <c r="J33" s="51"/>
      <c r="K33" s="51"/>
      <c r="L33" s="51"/>
      <c r="M33" s="53">
        <f t="shared" si="0"/>
        <v>80611</v>
      </c>
      <c r="N33" s="51">
        <v>3935.56</v>
      </c>
      <c r="O33" s="51"/>
      <c r="P33" s="51"/>
      <c r="Q33" s="51"/>
      <c r="R33" s="53">
        <f t="shared" si="1"/>
        <v>3935.56</v>
      </c>
    </row>
    <row r="34" spans="1:18" x14ac:dyDescent="0.25">
      <c r="A34" s="49"/>
      <c r="D34" s="51"/>
      <c r="E34" s="51"/>
      <c r="F34" s="51"/>
      <c r="G34" s="51"/>
      <c r="H34" s="53"/>
      <c r="I34" s="51"/>
      <c r="J34" s="51"/>
      <c r="K34" s="51"/>
      <c r="L34" s="51"/>
      <c r="M34" s="53">
        <f t="shared" si="0"/>
        <v>0</v>
      </c>
      <c r="N34" s="51"/>
      <c r="O34" s="51"/>
      <c r="P34" s="51"/>
      <c r="Q34" s="51"/>
      <c r="R34" s="53"/>
    </row>
    <row r="35" spans="1:18" s="44" customFormat="1" x14ac:dyDescent="0.25">
      <c r="A35" s="54" t="s">
        <v>82</v>
      </c>
      <c r="B35" s="55">
        <f>SUM(B31:B34)</f>
        <v>9700000</v>
      </c>
      <c r="C35" s="101"/>
      <c r="D35" s="52"/>
      <c r="E35" s="52"/>
      <c r="F35" s="52"/>
      <c r="G35" s="52"/>
      <c r="H35" s="53">
        <f>SUM(H31:H34)</f>
        <v>606250</v>
      </c>
      <c r="I35" s="52"/>
      <c r="J35" s="52"/>
      <c r="K35" s="52"/>
      <c r="L35" s="52"/>
      <c r="M35" s="53">
        <f>SUM(M31:M33)</f>
        <v>167877.66</v>
      </c>
      <c r="N35" s="52"/>
      <c r="O35" s="52"/>
      <c r="P35" s="52"/>
      <c r="Q35" s="52"/>
      <c r="R35" s="53">
        <f>SUM(R31:R33)</f>
        <v>8298.9</v>
      </c>
    </row>
    <row r="36" spans="1:18" x14ac:dyDescent="0.25">
      <c r="A36" s="73" t="s">
        <v>90</v>
      </c>
      <c r="B36" s="57"/>
      <c r="C36" s="98"/>
      <c r="D36" s="58"/>
      <c r="E36" s="58"/>
      <c r="F36" s="58"/>
      <c r="G36" s="58"/>
      <c r="H36" s="59">
        <f>H35+H28</f>
        <v>606250</v>
      </c>
      <c r="I36" s="58"/>
      <c r="J36" s="58"/>
      <c r="K36" s="58"/>
      <c r="L36" s="58"/>
      <c r="M36" s="59">
        <f>M35+M28</f>
        <v>207694.35</v>
      </c>
      <c r="N36" s="58"/>
      <c r="O36" s="58"/>
      <c r="P36" s="58"/>
      <c r="Q36" s="58"/>
      <c r="R36" s="59">
        <f>R35+R28</f>
        <v>8778.9</v>
      </c>
    </row>
    <row r="37" spans="1:18" x14ac:dyDescent="0.25">
      <c r="A37" s="76"/>
      <c r="B37" s="75"/>
      <c r="D37" s="51"/>
      <c r="E37" s="51"/>
      <c r="F37" s="51"/>
      <c r="G37" s="51"/>
      <c r="H37" s="53"/>
      <c r="I37" s="51"/>
      <c r="J37" s="51"/>
      <c r="K37" s="51"/>
      <c r="L37" s="51"/>
      <c r="M37" s="53"/>
      <c r="N37" s="51"/>
      <c r="O37" s="51"/>
      <c r="P37" s="51"/>
      <c r="Q37" s="51"/>
      <c r="R37" s="53"/>
    </row>
    <row r="38" spans="1:18" x14ac:dyDescent="0.25">
      <c r="D38" s="62"/>
      <c r="E38" s="62"/>
      <c r="F38" s="62"/>
      <c r="G38" s="62"/>
      <c r="H38" s="53"/>
      <c r="I38" s="62"/>
      <c r="J38" s="62"/>
      <c r="K38" s="62"/>
      <c r="L38" s="62"/>
      <c r="M38" s="53">
        <f t="shared" si="0"/>
        <v>0</v>
      </c>
      <c r="N38" s="62"/>
      <c r="O38" s="62"/>
      <c r="P38" s="62"/>
      <c r="Q38" s="62"/>
      <c r="R38" s="53"/>
    </row>
    <row r="39" spans="1:18" ht="15.75" customHeight="1" x14ac:dyDescent="0.25">
      <c r="A39" s="67" t="s">
        <v>88</v>
      </c>
      <c r="D39" s="62"/>
      <c r="E39" s="62"/>
      <c r="F39" s="62"/>
      <c r="G39" s="62"/>
      <c r="H39" s="53"/>
      <c r="I39" s="62"/>
      <c r="J39" s="62"/>
      <c r="K39" s="62"/>
      <c r="L39" s="62"/>
      <c r="M39" s="53">
        <f t="shared" si="0"/>
        <v>0</v>
      </c>
      <c r="N39" s="62"/>
      <c r="O39" s="62"/>
      <c r="P39" s="62"/>
      <c r="Q39" s="62"/>
      <c r="R39" s="53"/>
    </row>
    <row r="40" spans="1:18" ht="15.75" customHeight="1" x14ac:dyDescent="0.25">
      <c r="A40" s="68"/>
      <c r="D40" s="122" t="s">
        <v>81</v>
      </c>
      <c r="E40" s="123"/>
      <c r="F40" s="123"/>
      <c r="G40" s="123"/>
      <c r="H40" s="72" t="s">
        <v>82</v>
      </c>
      <c r="I40" s="123" t="s">
        <v>83</v>
      </c>
      <c r="J40" s="123"/>
      <c r="K40" s="123"/>
      <c r="L40" s="123"/>
      <c r="M40" s="72" t="s">
        <v>82</v>
      </c>
      <c r="N40" s="123" t="s">
        <v>84</v>
      </c>
      <c r="O40" s="123"/>
      <c r="P40" s="123"/>
      <c r="Q40" s="123"/>
      <c r="R40" s="72" t="s">
        <v>82</v>
      </c>
    </row>
    <row r="41" spans="1:18" x14ac:dyDescent="0.25">
      <c r="A41" s="74">
        <v>2023</v>
      </c>
      <c r="B41" s="46">
        <v>5000000</v>
      </c>
      <c r="C41" s="99">
        <v>44845</v>
      </c>
      <c r="D41" s="47"/>
      <c r="E41" s="47"/>
      <c r="F41" s="47"/>
      <c r="G41" s="47"/>
      <c r="H41" s="48"/>
      <c r="I41" s="47">
        <v>94666.67</v>
      </c>
      <c r="J41" s="47"/>
      <c r="K41" s="47"/>
      <c r="L41" s="47"/>
      <c r="M41" s="48">
        <f>SUM(I41:L41)</f>
        <v>94666.67</v>
      </c>
      <c r="N41" s="47">
        <v>946.67</v>
      </c>
      <c r="O41" s="47"/>
      <c r="P41" s="47"/>
      <c r="Q41" s="47"/>
      <c r="R41" s="48">
        <f>SUM(N41:Q41)</f>
        <v>946.67</v>
      </c>
    </row>
    <row r="42" spans="1:18" x14ac:dyDescent="0.25">
      <c r="A42" s="49"/>
      <c r="B42" s="50">
        <v>9800000</v>
      </c>
      <c r="C42" s="100">
        <v>44847</v>
      </c>
      <c r="D42" s="51"/>
      <c r="E42" s="51"/>
      <c r="F42" s="51"/>
      <c r="G42" s="51"/>
      <c r="H42" s="53"/>
      <c r="I42" s="51">
        <v>182454.22</v>
      </c>
      <c r="J42" s="51"/>
      <c r="K42" s="51"/>
      <c r="L42" s="51"/>
      <c r="M42" s="53">
        <f t="shared" ref="M42:M44" si="3">SUM(I42:L42)</f>
        <v>182454.22</v>
      </c>
      <c r="N42" s="51">
        <v>1824.54</v>
      </c>
      <c r="O42" s="51"/>
      <c r="P42" s="51"/>
      <c r="Q42" s="51"/>
      <c r="R42" s="53">
        <f t="shared" ref="R42:R43" si="4">SUM(N42:Q42)</f>
        <v>1824.54</v>
      </c>
    </row>
    <row r="43" spans="1:18" x14ac:dyDescent="0.25">
      <c r="A43" s="49"/>
      <c r="B43" s="50">
        <v>3100000</v>
      </c>
      <c r="C43" s="100">
        <v>44880</v>
      </c>
      <c r="D43" s="51"/>
      <c r="E43" s="51"/>
      <c r="F43" s="51"/>
      <c r="G43" s="51"/>
      <c r="H43" s="53"/>
      <c r="I43" s="51">
        <v>41574.44</v>
      </c>
      <c r="J43" s="51"/>
      <c r="K43" s="51"/>
      <c r="L43" s="51"/>
      <c r="M43" s="53">
        <f t="shared" si="3"/>
        <v>41574.44</v>
      </c>
      <c r="N43" s="51">
        <v>415.74</v>
      </c>
      <c r="O43" s="51"/>
      <c r="P43" s="51"/>
      <c r="Q43" s="51"/>
      <c r="R43" s="53">
        <f t="shared" si="4"/>
        <v>415.74</v>
      </c>
    </row>
    <row r="44" spans="1:18" x14ac:dyDescent="0.25">
      <c r="A44" s="49"/>
      <c r="B44" s="50">
        <v>3500000</v>
      </c>
      <c r="C44" s="100">
        <v>44950</v>
      </c>
      <c r="D44" s="51"/>
      <c r="E44" s="51"/>
      <c r="F44" s="51"/>
      <c r="G44" s="51"/>
      <c r="H44" s="53"/>
      <c r="I44" s="51">
        <v>52544.26</v>
      </c>
      <c r="J44" s="51"/>
      <c r="K44" s="51"/>
      <c r="L44" s="51"/>
      <c r="M44" s="53">
        <f t="shared" si="3"/>
        <v>52544.26</v>
      </c>
      <c r="N44" s="51">
        <v>154.62</v>
      </c>
      <c r="O44" s="51"/>
      <c r="P44" s="51"/>
      <c r="Q44" s="51"/>
      <c r="R44" s="53"/>
    </row>
    <row r="45" spans="1:18" x14ac:dyDescent="0.25">
      <c r="A45" s="49"/>
      <c r="B45" s="50">
        <v>2300000</v>
      </c>
      <c r="C45" s="100">
        <v>44979</v>
      </c>
      <c r="D45" s="51"/>
      <c r="E45" s="51"/>
      <c r="F45" s="51"/>
      <c r="G45" s="51"/>
      <c r="H45" s="53"/>
      <c r="I45" s="51"/>
      <c r="J45" s="51"/>
      <c r="K45" s="51"/>
      <c r="L45" s="51"/>
      <c r="M45" s="53"/>
      <c r="N45" s="51"/>
      <c r="O45" s="51"/>
      <c r="P45" s="51"/>
      <c r="Q45" s="51"/>
      <c r="R45" s="53"/>
    </row>
    <row r="46" spans="1:18" x14ac:dyDescent="0.25">
      <c r="A46" s="49"/>
      <c r="B46" s="50">
        <v>2500000</v>
      </c>
      <c r="C46" s="100">
        <v>45036</v>
      </c>
      <c r="D46" s="51"/>
      <c r="E46" s="51"/>
      <c r="F46" s="51"/>
      <c r="G46" s="51"/>
      <c r="H46" s="53"/>
      <c r="I46" s="51"/>
      <c r="J46" s="51"/>
      <c r="K46" s="51"/>
      <c r="L46" s="51"/>
      <c r="M46" s="53"/>
      <c r="N46" s="51"/>
      <c r="O46" s="51"/>
      <c r="P46" s="51"/>
      <c r="Q46" s="51"/>
      <c r="R46" s="53"/>
    </row>
    <row r="47" spans="1:18" x14ac:dyDescent="0.25">
      <c r="A47" s="49"/>
      <c r="B47" s="75"/>
      <c r="D47" s="51"/>
      <c r="E47" s="51"/>
      <c r="F47" s="51"/>
      <c r="G47" s="51"/>
      <c r="H47" s="53"/>
      <c r="I47" s="51"/>
      <c r="J47" s="51"/>
      <c r="K47" s="51"/>
      <c r="L47" s="51"/>
      <c r="M47" s="53"/>
      <c r="N47" s="51"/>
      <c r="O47" s="51"/>
      <c r="P47" s="51"/>
      <c r="Q47" s="51"/>
      <c r="R47" s="53"/>
    </row>
    <row r="48" spans="1:18" s="44" customFormat="1" x14ac:dyDescent="0.25">
      <c r="A48" s="54" t="s">
        <v>82</v>
      </c>
      <c r="B48" s="55">
        <f>SUM(B41:B47)</f>
        <v>26200000</v>
      </c>
      <c r="C48" s="101"/>
      <c r="D48" s="52"/>
      <c r="E48" s="52"/>
      <c r="F48" s="52"/>
      <c r="G48" s="52"/>
      <c r="H48" s="53">
        <f>SUM(H44:H47)</f>
        <v>0</v>
      </c>
      <c r="I48" s="52"/>
      <c r="J48" s="52"/>
      <c r="K48" s="52"/>
      <c r="L48" s="52"/>
      <c r="M48" s="53">
        <f>SUM(M41:M47)</f>
        <v>371239.59</v>
      </c>
      <c r="N48" s="52"/>
      <c r="O48" s="52"/>
      <c r="P48" s="52"/>
      <c r="Q48" s="52"/>
      <c r="R48" s="53">
        <f>SUM(R41:R47)</f>
        <v>3186.95</v>
      </c>
    </row>
    <row r="49" spans="1:18" x14ac:dyDescent="0.25">
      <c r="A49" s="73" t="s">
        <v>90</v>
      </c>
      <c r="B49" s="57"/>
      <c r="C49" s="98"/>
      <c r="D49" s="58"/>
      <c r="E49" s="58"/>
      <c r="F49" s="58"/>
      <c r="G49" s="58"/>
      <c r="H49" s="59">
        <f>H48+H41</f>
        <v>0</v>
      </c>
      <c r="I49" s="58"/>
      <c r="J49" s="58"/>
      <c r="K49" s="58"/>
      <c r="L49" s="58"/>
      <c r="M49" s="59"/>
      <c r="N49" s="58"/>
      <c r="O49" s="58"/>
      <c r="P49" s="58"/>
      <c r="Q49" s="58"/>
      <c r="R49" s="59"/>
    </row>
    <row r="50" spans="1:18" x14ac:dyDescent="0.25">
      <c r="D50" s="62"/>
      <c r="E50" s="62"/>
      <c r="F50" s="62"/>
      <c r="G50" s="62"/>
      <c r="H50" s="53"/>
      <c r="I50" s="62"/>
      <c r="J50" s="62"/>
      <c r="K50" s="62"/>
      <c r="L50" s="62"/>
      <c r="M50" s="53">
        <f>M48+M35+M19+M13+M7</f>
        <v>1251807.9500000002</v>
      </c>
      <c r="N50" s="62"/>
      <c r="O50" s="62"/>
      <c r="P50" s="62"/>
      <c r="Q50" s="62"/>
      <c r="R50" s="53"/>
    </row>
    <row r="51" spans="1:18" x14ac:dyDescent="0.25">
      <c r="D51" s="62"/>
      <c r="E51" s="62"/>
      <c r="F51" s="62"/>
      <c r="G51" s="62"/>
      <c r="H51" s="53"/>
      <c r="I51" s="62"/>
      <c r="J51" s="62"/>
      <c r="K51" s="62"/>
      <c r="L51" s="62"/>
      <c r="M51" s="53"/>
      <c r="N51" s="62"/>
      <c r="O51" s="62"/>
      <c r="P51" s="62"/>
      <c r="Q51" s="62"/>
      <c r="R51" s="53"/>
    </row>
    <row r="52" spans="1:18" x14ac:dyDescent="0.25">
      <c r="D52" s="62"/>
      <c r="E52" s="62"/>
      <c r="F52" s="62"/>
      <c r="G52" s="62"/>
      <c r="H52" s="53"/>
      <c r="I52" s="62"/>
      <c r="J52" s="62"/>
      <c r="K52" s="62"/>
      <c r="L52" s="62"/>
      <c r="M52" s="53"/>
      <c r="N52" s="62"/>
      <c r="O52" s="62"/>
      <c r="P52" s="62"/>
      <c r="Q52" s="62"/>
      <c r="R52" s="53"/>
    </row>
    <row r="53" spans="1:18" x14ac:dyDescent="0.25">
      <c r="D53" s="62"/>
      <c r="E53" s="62"/>
      <c r="F53" s="62"/>
      <c r="G53" s="62"/>
      <c r="H53" s="53"/>
      <c r="I53" s="62"/>
      <c r="J53" s="62"/>
      <c r="K53" s="62"/>
      <c r="L53" s="62"/>
      <c r="M53" s="53"/>
      <c r="N53" s="62"/>
      <c r="O53" s="62"/>
      <c r="P53" s="62"/>
      <c r="Q53" s="62"/>
      <c r="R53" s="53"/>
    </row>
    <row r="54" spans="1:18" x14ac:dyDescent="0.25">
      <c r="D54" s="62"/>
      <c r="E54" s="62"/>
      <c r="F54" s="62"/>
      <c r="G54" s="62"/>
      <c r="H54" s="53"/>
      <c r="I54" s="62"/>
      <c r="J54" s="62"/>
      <c r="K54" s="62"/>
      <c r="L54" s="62"/>
      <c r="M54" s="53"/>
      <c r="N54" s="62"/>
      <c r="O54" s="62"/>
      <c r="P54" s="62"/>
      <c r="Q54" s="62"/>
      <c r="R54" s="53"/>
    </row>
    <row r="55" spans="1:18" x14ac:dyDescent="0.25">
      <c r="D55" s="62"/>
      <c r="E55" s="62"/>
      <c r="F55" s="62"/>
      <c r="G55" s="62"/>
      <c r="H55" s="53"/>
      <c r="I55" s="62"/>
      <c r="J55" s="62"/>
      <c r="K55" s="62"/>
      <c r="L55" s="62"/>
      <c r="M55" s="53"/>
      <c r="N55" s="62"/>
      <c r="O55" s="62"/>
      <c r="P55" s="62"/>
      <c r="Q55" s="62"/>
      <c r="R55" s="53"/>
    </row>
    <row r="56" spans="1:18" x14ac:dyDescent="0.25">
      <c r="D56" s="62"/>
      <c r="E56" s="62"/>
      <c r="F56" s="62"/>
      <c r="G56" s="62"/>
      <c r="H56" s="53"/>
      <c r="I56" s="62"/>
      <c r="J56" s="62"/>
      <c r="K56" s="62"/>
      <c r="L56" s="62"/>
      <c r="M56" s="53"/>
      <c r="N56" s="62"/>
      <c r="O56" s="62"/>
      <c r="P56" s="62"/>
      <c r="Q56" s="62"/>
      <c r="R56" s="53"/>
    </row>
    <row r="57" spans="1:18" x14ac:dyDescent="0.25">
      <c r="D57" s="62"/>
      <c r="E57" s="62"/>
      <c r="F57" s="62"/>
      <c r="G57" s="62"/>
      <c r="H57" s="53"/>
      <c r="I57" s="62"/>
      <c r="J57" s="62"/>
      <c r="K57" s="62"/>
      <c r="L57" s="62"/>
      <c r="M57" s="53"/>
      <c r="N57" s="62"/>
      <c r="O57" s="62"/>
      <c r="P57" s="62"/>
      <c r="Q57" s="62"/>
      <c r="R57" s="53"/>
    </row>
    <row r="58" spans="1:18" x14ac:dyDescent="0.25">
      <c r="D58" s="62"/>
      <c r="E58" s="62"/>
      <c r="F58" s="62"/>
      <c r="G58" s="62"/>
      <c r="H58" s="53"/>
      <c r="I58" s="62"/>
      <c r="J58" s="62"/>
      <c r="K58" s="62"/>
      <c r="L58" s="62"/>
      <c r="M58" s="53"/>
      <c r="N58" s="62"/>
      <c r="O58" s="62"/>
      <c r="P58" s="62"/>
      <c r="Q58" s="62"/>
      <c r="R58" s="53"/>
    </row>
    <row r="59" spans="1:18" x14ac:dyDescent="0.25">
      <c r="D59" s="62"/>
      <c r="E59" s="62"/>
      <c r="F59" s="62"/>
      <c r="G59" s="62"/>
      <c r="H59" s="53"/>
      <c r="I59" s="62"/>
      <c r="J59" s="62"/>
      <c r="K59" s="62"/>
      <c r="L59" s="62"/>
      <c r="M59" s="53"/>
      <c r="N59" s="62"/>
      <c r="O59" s="62"/>
      <c r="P59" s="62"/>
      <c r="Q59" s="62"/>
      <c r="R59" s="53"/>
    </row>
    <row r="60" spans="1:18" x14ac:dyDescent="0.25">
      <c r="D60" s="62"/>
      <c r="E60" s="62"/>
      <c r="F60" s="62"/>
      <c r="G60" s="62"/>
      <c r="H60" s="53"/>
      <c r="I60" s="62"/>
      <c r="J60" s="62"/>
      <c r="K60" s="62"/>
      <c r="L60" s="62"/>
      <c r="M60" s="53"/>
      <c r="N60" s="62"/>
      <c r="O60" s="62"/>
      <c r="P60" s="62"/>
      <c r="Q60" s="62"/>
      <c r="R60" s="53"/>
    </row>
    <row r="61" spans="1:18" x14ac:dyDescent="0.25">
      <c r="D61" s="62"/>
      <c r="E61" s="62"/>
      <c r="F61" s="62"/>
      <c r="G61" s="62"/>
      <c r="H61" s="53"/>
      <c r="I61" s="62"/>
      <c r="J61" s="62"/>
      <c r="K61" s="62"/>
      <c r="L61" s="62"/>
      <c r="M61" s="53"/>
      <c r="N61" s="62"/>
      <c r="O61" s="62"/>
      <c r="P61" s="62"/>
      <c r="Q61" s="62"/>
      <c r="R61" s="53"/>
    </row>
  </sheetData>
  <mergeCells count="6">
    <mergeCell ref="D3:G3"/>
    <mergeCell ref="I3:L3"/>
    <mergeCell ref="N3:Q3"/>
    <mergeCell ref="D40:G40"/>
    <mergeCell ref="I40:L40"/>
    <mergeCell ref="N40:Q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9"/>
  <sheetViews>
    <sheetView workbookViewId="0">
      <selection activeCell="D12" sqref="D12"/>
    </sheetView>
  </sheetViews>
  <sheetFormatPr defaultRowHeight="15" x14ac:dyDescent="0.25"/>
  <sheetData>
    <row r="1" spans="1:1" ht="23.45" customHeight="1" x14ac:dyDescent="0.35">
      <c r="A1" s="2" t="s">
        <v>54</v>
      </c>
    </row>
    <row r="3" spans="1:1" x14ac:dyDescent="0.25">
      <c r="A3" t="s">
        <v>55</v>
      </c>
    </row>
    <row r="5" spans="1:1" x14ac:dyDescent="0.25">
      <c r="A5" t="s">
        <v>56</v>
      </c>
    </row>
    <row r="6" spans="1:1" x14ac:dyDescent="0.25">
      <c r="A6" s="1" t="s">
        <v>57</v>
      </c>
    </row>
    <row r="9" spans="1:1" x14ac:dyDescent="0.25">
      <c r="A9" t="s">
        <v>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Construction of New City Hall</vt:lpstr>
      <vt:lpstr>New City Hall Var. Improvements</vt:lpstr>
      <vt:lpstr>Traffic Light System</vt:lpstr>
      <vt:lpstr>Digital Infor Board</vt:lpstr>
      <vt:lpstr>Construction of 1F market bldg</vt:lpstr>
      <vt:lpstr>Payment Monitoring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 Aure</dc:creator>
  <cp:keywords/>
  <dc:description/>
  <cp:lastModifiedBy>AL</cp:lastModifiedBy>
  <cp:lastPrinted>2023-05-11T06:50:39Z</cp:lastPrinted>
  <dcterms:created xsi:type="dcterms:W3CDTF">2015-06-05T18:17:20Z</dcterms:created>
  <dcterms:modified xsi:type="dcterms:W3CDTF">2023-05-15T02:00:39Z</dcterms:modified>
  <cp:category/>
</cp:coreProperties>
</file>