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late" sheetId="1" r:id="rId4"/>
    <sheet state="visible" name="A.I. &amp; SingularityNet a $5T mar" sheetId="2" r:id="rId5"/>
    <sheet state="visible" name="Accelerate Decentralized Identi" sheetId="3" r:id="rId6"/>
    <sheet state="visible" name="Boosting Cardanos DeFi" sheetId="4" r:id="rId7"/>
    <sheet state="visible" name="Catalyst - Rapid Funding Mechan" sheetId="5" r:id="rId8"/>
    <sheet state="visible" name="Catalyst Accelerator &amp; Mentors" sheetId="6" r:id="rId9"/>
    <sheet state="visible" name="Catalyst Natives COTI Pay with " sheetId="7" r:id="rId10"/>
    <sheet state="visible" name="Community Events" sheetId="8" r:id="rId11"/>
    <sheet state="visible" name="Connecting Japan日本 Community" sheetId="9" r:id="rId12"/>
    <sheet state="visible" name="DAOs ❤ Cardano" sheetId="10" r:id="rId13"/>
    <sheet state="visible" name="DApps &amp; Integrations" sheetId="11" r:id="rId14"/>
    <sheet state="visible" name="Disarm cyber disinformation att" sheetId="12" r:id="rId15"/>
    <sheet state="visible" name="Gamers On-Chained" sheetId="13" r:id="rId16"/>
    <sheet state="visible" name="Global Sustainable Indep. SPOs" sheetId="14" r:id="rId17"/>
    <sheet state="visible" name="Grow Latin America, Grow Cardan" sheetId="15" r:id="rId18"/>
    <sheet state="visible" name="Improve and Grow Auditability" sheetId="16" r:id="rId19"/>
    <sheet state="visible" name="Lobbying for favorable legislat" sheetId="17" r:id="rId20"/>
    <sheet state="visible" name="MiniLow-Budget Dapps &amp; Integrat" sheetId="18" r:id="rId21"/>
    <sheet state="visible" name="Miscellaneous Challenge" sheetId="19" r:id="rId22"/>
    <sheet state="visible" name="Multilingual resources" sheetId="20" r:id="rId23"/>
    <sheet state="visible" name="Nation Building Dapps" sheetId="21" r:id="rId24"/>
    <sheet state="visible" name="New SPO Business Opportunities" sheetId="22" r:id="rId25"/>
    <sheet state="visible" name="Open Source Developer Ecosystem" sheetId="23" r:id="rId26"/>
    <sheet state="visible" name="Scale-UP Cardanos Community Hub" sheetId="24" r:id="rId27"/>
    <sheet state="visible" name="Seeding Cardanos Grassroots DeF" sheetId="25" r:id="rId28"/>
    <sheet state="visible" name="Fund8 challenge setting" sheetId="26" r:id="rId29"/>
    <sheet state="visible" name="Withdrawals" sheetId="27" r:id="rId30"/>
    <sheet state="visible" name="Sponsored by leftovers" sheetId="28" r:id="rId31"/>
    <sheet state="visible" name="Validation" sheetId="29" r:id="rId32"/>
  </sheets>
  <definedNames>
    <definedName name="atala_prism">Validation!$C$24</definedName>
    <definedName name="opensource_dev">Validation!$C$21</definedName>
    <definedName name="dapps">Validation!$C$10</definedName>
    <definedName name="lobbying_legislation">Validation!$C$5</definedName>
    <definedName name="new_spo">Validation!$C$15</definedName>
    <definedName name="nation_building">Validation!$C$19</definedName>
    <definedName name="latam">Validation!$C$12</definedName>
    <definedName name="catalyst_rapid">Validation!$C$6</definedName>
    <definedName name="dao_loves_cardano">Validation!$C$7</definedName>
    <definedName name="singularityNet">Validation!$C$17</definedName>
    <definedName name="challenge_setting">Validation!$C$26</definedName>
    <definedName name="one_percentage">Validation!$C$29</definedName>
    <definedName name="multilingual">Validation!$C$22</definedName>
    <definedName name="seeding_cardano">Validation!$C$13</definedName>
    <definedName name="disarm_cyber">Validation!$C$9</definedName>
    <definedName name="coti_native">Validation!$C$2</definedName>
    <definedName name="leftovers">Validation!$C$32</definedName>
    <definedName name="community_events">Validation!$C$4</definedName>
    <definedName name="improve_auditability">Validation!$C$23</definedName>
    <definedName name="miscellaneous">Validation!$C$18</definedName>
    <definedName name="accelerators_mentors">Validation!$C$25</definedName>
    <definedName name="connecting_japan">Validation!$C$8</definedName>
    <definedName name="global_sustainable">Validation!$C$16</definedName>
    <definedName name="scaleup_hubs">Validation!$C$14</definedName>
    <definedName name="boosting_defi">Validation!$C$3</definedName>
    <definedName name="mini_low">Validation!$C$20</definedName>
    <definedName name="gamers_onchained">Validation!$C$11</definedName>
    <definedName hidden="1" localSheetId="0" name="_xlnm._FilterDatabase">Template!$A$1:$I$103</definedName>
    <definedName hidden="1" localSheetId="1" name="_xlnm._FilterDatabase">'A.I. &amp; SingularityNet a $5T mar'!$A$1:$H$39</definedName>
    <definedName hidden="1" localSheetId="2" name="_xlnm._FilterDatabase">'Accelerate Decentralized Identi'!$A$1:$H$57</definedName>
    <definedName hidden="1" localSheetId="3" name="_xlnm._FilterDatabase">'Boosting Cardanos DeFi'!$A$1:$H$44</definedName>
    <definedName hidden="1" localSheetId="4" name="_xlnm._FilterDatabase">'Catalyst - Rapid Funding Mechan'!$A$1:$H$16</definedName>
    <definedName hidden="1" localSheetId="5" name="_xlnm._FilterDatabase">'Catalyst Accelerator &amp; Mentors'!$A$1:$H$28</definedName>
    <definedName hidden="1" localSheetId="6" name="_xlnm._FilterDatabase">'Catalyst Natives COTI Pay with '!$A$1:$H$17</definedName>
    <definedName hidden="1" localSheetId="7" name="_xlnm._FilterDatabase">'Community Events'!$A$1:$H$45</definedName>
    <definedName hidden="1" localSheetId="8" name="_xlnm._FilterDatabase">'Connecting Japan日本 Community'!$A$1:$H$12</definedName>
    <definedName hidden="1" localSheetId="9" name="_xlnm._FilterDatabase">'DAOs ❤ Cardano'!$A$1:$H$42</definedName>
    <definedName hidden="1" localSheetId="10" name="_xlnm._FilterDatabase">'DApps &amp; Integrations'!$A$1:$H$86</definedName>
    <definedName hidden="1" localSheetId="11" name="_xlnm._FilterDatabase">'Disarm cyber disinformation att'!$A$1:$H$12</definedName>
    <definedName hidden="1" localSheetId="12" name="_xlnm._FilterDatabase">'Gamers On-Chained'!$A$1:$H$53</definedName>
    <definedName hidden="1" localSheetId="13" name="_xlnm._FilterDatabase">'Global Sustainable Indep. SPOs'!$A$1:$H$22</definedName>
    <definedName hidden="1" localSheetId="14" name="_xlnm._FilterDatabase">'Grow Latin America, Grow Cardan'!$A$1:$H$69</definedName>
    <definedName hidden="1" localSheetId="15" name="_xlnm._FilterDatabase">'Improve and Grow Auditability'!$A$1:$H$17</definedName>
    <definedName hidden="1" localSheetId="16" name="_xlnm._FilterDatabase">'Lobbying for favorable legislat'!$A$1:$H$19</definedName>
    <definedName hidden="1" localSheetId="17" name="_xlnm._FilterDatabase">'MiniLow-Budget Dapps &amp; Integrat'!$A$1:$H$28</definedName>
    <definedName hidden="1" localSheetId="18" name="_xlnm._FilterDatabase">'Miscellaneous Challenge'!$A$1:$H$69</definedName>
    <definedName hidden="1" localSheetId="19" name="_xlnm._FilterDatabase">'Multilingual resources'!$A$1:$H$38</definedName>
    <definedName hidden="1" localSheetId="20" name="_xlnm._FilterDatabase">'Nation Building Dapps'!$A$1:$H$38</definedName>
    <definedName hidden="1" localSheetId="21" name="_xlnm._FilterDatabase">'New SPO Business Opportunities'!$A$1:$H$31</definedName>
    <definedName hidden="1" localSheetId="22" name="_xlnm._FilterDatabase">'Open Source Developer Ecosystem'!$A$1:$H$30</definedName>
    <definedName hidden="1" localSheetId="23" name="_xlnm._FilterDatabase">'Scale-UP Cardanos Community Hub'!$A$1:$H$63</definedName>
    <definedName hidden="1" localSheetId="24" name="_xlnm._FilterDatabase">'Seeding Cardanos Grassroots DeF'!$A$1:$H$17</definedName>
    <definedName hidden="1" localSheetId="25" name="_xlnm._FilterDatabase">'Fund8 challenge setting'!$A$1:$H$68</definedName>
    <definedName hidden="1" localSheetId="26" name="_xlnm._FilterDatabase">Withdrawals!$A$1:$I$10</definedName>
    <definedName hidden="1" localSheetId="27" name="_xlnm._FilterDatabase">'Sponsored by leftovers'!$A$1:$H$325</definedName>
  </definedNames>
  <calcPr/>
</workbook>
</file>

<file path=xl/sharedStrings.xml><?xml version="1.0" encoding="utf-8"?>
<sst xmlns="http://schemas.openxmlformats.org/spreadsheetml/2006/main" count="1618" uniqueCount="977">
  <si>
    <t>Proposal</t>
  </si>
  <si>
    <t>Link to ideascale</t>
  </si>
  <si>
    <t>Overall score</t>
  </si>
  <si>
    <t>Votes cast</t>
  </si>
  <si>
    <t>YES</t>
  </si>
  <si>
    <t>NO</t>
  </si>
  <si>
    <t>Result</t>
  </si>
  <si>
    <t>Meets approval threshold</t>
  </si>
  <si>
    <t>REQUESTED $</t>
  </si>
  <si>
    <t>STATUS</t>
  </si>
  <si>
    <t>FUND DEPLETION</t>
  </si>
  <si>
    <t>Reason for not funded status</t>
  </si>
  <si>
    <t>NuNet: Decentralized SPO Computing</t>
  </si>
  <si>
    <t>Sustainable AI anti-fakenews system</t>
  </si>
  <si>
    <t>Identify patterns on Transaction</t>
  </si>
  <si>
    <t>An AI Domain Specific Language</t>
  </si>
  <si>
    <t>Pathform: Custom growth paths</t>
  </si>
  <si>
    <t>DeepchainAda: Trustless AI training</t>
  </si>
  <si>
    <t>NFT Picture Profile AI generator</t>
  </si>
  <si>
    <t>Decentralized Physics Simulations</t>
  </si>
  <si>
    <t>Forecasting Cardano Native Tokens</t>
  </si>
  <si>
    <t>Gaming &amp; Artificial Brains</t>
  </si>
  <si>
    <t>AI Oracles in the African Market</t>
  </si>
  <si>
    <t>AI Stablecoin &amp; Oracle Hackathon</t>
  </si>
  <si>
    <t>MUSEVERSE: AI bridge to Metaverse</t>
  </si>
  <si>
    <t>IlluminatAI SWARM</t>
  </si>
  <si>
    <t>Semi-public collaboration platform</t>
  </si>
  <si>
    <t>Hypotheses for AI/Singularity Net</t>
  </si>
  <si>
    <t>SingularityNet Asset Tracker</t>
  </si>
  <si>
    <t>The untapped potential of eco-data</t>
  </si>
  <si>
    <t>AI/ML Dataset Extraction Service</t>
  </si>
  <si>
    <t>NFTs to own one's own data and IP</t>
  </si>
  <si>
    <t>AI Resolution of Smart Contracts</t>
  </si>
  <si>
    <t>Community Consultancy: AI &amp; Data</t>
  </si>
  <si>
    <t>NLP Applied to Conflict Resolution</t>
  </si>
  <si>
    <t>Ethical AI for Singularity/Cardano</t>
  </si>
  <si>
    <t>Cardano Analytics Data Hub</t>
  </si>
  <si>
    <t>Simply AI with Trust</t>
  </si>
  <si>
    <t>Tutorials and Hackathon</t>
  </si>
  <si>
    <t>Anti-Polarization Social Platform</t>
  </si>
  <si>
    <t>AI in Trading and analyzing data.</t>
  </si>
  <si>
    <t>Evidence-Based Knowledge Aggregator</t>
  </si>
  <si>
    <t>SOIL: Semantic E-Commerce</t>
  </si>
  <si>
    <t>WEB3 - Image annotation phone-app</t>
  </si>
  <si>
    <t>End world Hunger in a Day</t>
  </si>
  <si>
    <t>Speech to sign language AI avatar</t>
  </si>
  <si>
    <t>BioCrypTricks (A Human 2.0 Project)</t>
  </si>
  <si>
    <t>Surface Abstraction Encoding</t>
  </si>
  <si>
    <t>市值拉升</t>
  </si>
  <si>
    <t>Platform for philosophers AIs</t>
  </si>
  <si>
    <t>PACE: Community credentials 2</t>
  </si>
  <si>
    <t>Interoperability within Atala Prism</t>
  </si>
  <si>
    <t>Atala Japanese Translation ＆ CNFT</t>
  </si>
  <si>
    <t>Open Source Credential Wallet</t>
  </si>
  <si>
    <t>Hyperledger-Prism Interoperability</t>
  </si>
  <si>
    <t>WAL-CLI Wallet-Tool for Developers</t>
  </si>
  <si>
    <t>DID for Cardano Indonesia Community</t>
  </si>
  <si>
    <t>Health DAO</t>
  </si>
  <si>
    <t>DID Application Blueprint</t>
  </si>
  <si>
    <t>PACE: Skills credentials</t>
  </si>
  <si>
    <t>No-Code SSI SaaS for mass adoption</t>
  </si>
  <si>
    <t>Fair Supply Chain in Ghana</t>
  </si>
  <si>
    <t>DWill - Cardanos Digital Testament</t>
  </si>
  <si>
    <t>P2P Transactions based on Trust</t>
  </si>
  <si>
    <t>Win-Win Prism DID Integration</t>
  </si>
  <si>
    <t>Dev Journey into DID/SSI* Paradigm</t>
  </si>
  <si>
    <t>Cardano Interop NOW</t>
  </si>
  <si>
    <t>Recruitment utilising Atala PRISM</t>
  </si>
  <si>
    <t>Stackable Learning Pathways</t>
  </si>
  <si>
    <t>Make Atala Prism DID THE Standard</t>
  </si>
  <si>
    <t>Open Source Social Account Verifier</t>
  </si>
  <si>
    <t>LATAM Community DID</t>
  </si>
  <si>
    <t>Visual DID &amp; Credential Builder</t>
  </si>
  <si>
    <t>DAO-NET</t>
  </si>
  <si>
    <t>Self Governed Gaming [Revelar+Duo]</t>
  </si>
  <si>
    <t>DID for the Masses</t>
  </si>
  <si>
    <t>Bottom-up land registration(Zambia)</t>
  </si>
  <si>
    <t>Traveler Identity</t>
  </si>
  <si>
    <t>Edu-to-action DAO squads</t>
  </si>
  <si>
    <t>Students dropping out of college</t>
  </si>
  <si>
    <t>Open Source Identity Wallet</t>
  </si>
  <si>
    <t>Trustful Fundraising Campaigns</t>
  </si>
  <si>
    <t>DIDs for Health Records</t>
  </si>
  <si>
    <t>Verifiable Credentials Tree</t>
  </si>
  <si>
    <t>SOIL: BITs</t>
  </si>
  <si>
    <t>Medical Industry Credential System</t>
  </si>
  <si>
    <t>Government Trust Frameworks</t>
  </si>
  <si>
    <t>Global Identity and Authentication</t>
  </si>
  <si>
    <t>Agricultural Marketplace + Atala</t>
  </si>
  <si>
    <t>Cardano Circular Economy Ecosystem</t>
  </si>
  <si>
    <t>DII-Smart Contracts interactions</t>
  </si>
  <si>
    <t>(DEI): Decentralized Exam identity</t>
  </si>
  <si>
    <t>Giving DIDs and VCs a push</t>
  </si>
  <si>
    <t>DIDs for Cities</t>
  </si>
  <si>
    <t>KYC Verified Credential Issuer</t>
  </si>
  <si>
    <t>Building a Network of Trust</t>
  </si>
  <si>
    <t>Understanding the Cardano community</t>
  </si>
  <si>
    <t>Atala PRISM tools for web apps</t>
  </si>
  <si>
    <t>Port BrightID</t>
  </si>
  <si>
    <t>Web 3.0 user profile (web avatar)</t>
  </si>
  <si>
    <t>Voting &amp; ID - ANONYMOUS Enabled</t>
  </si>
  <si>
    <t>DID for Music Business Backend</t>
  </si>
  <si>
    <t>Pioneer Program Kick-Off In Person</t>
  </si>
  <si>
    <t>Farmers Digital Identity Initiative</t>
  </si>
  <si>
    <t>Cardano for Global Health Supply</t>
  </si>
  <si>
    <t>Backgound Verification (BVG)</t>
  </si>
  <si>
    <t>Innovatio Crowdfunding Launchpad</t>
  </si>
  <si>
    <t>On-Chain Data Analytics</t>
  </si>
  <si>
    <t>Cardano Multi-DEX SDK</t>
  </si>
  <si>
    <t>DeFi+Catalyst🔥 Retroactive Finance</t>
  </si>
  <si>
    <t>Free Oracle Community Price Feeds</t>
  </si>
  <si>
    <t>MLabs DTF (Dao-Traded-Fund)</t>
  </si>
  <si>
    <t>Carbon as DeFi Asset | BlockCarbon</t>
  </si>
  <si>
    <t>DeFi Crowd Lending &amp; Savings</t>
  </si>
  <si>
    <t>DeFi 2.0 Hackathon</t>
  </si>
  <si>
    <t>Djangui: Local Savings Account Mgmt</t>
  </si>
  <si>
    <t>Custodian Layer for Cardano</t>
  </si>
  <si>
    <t>Stableshift: efficient AMM exchange</t>
  </si>
  <si>
    <t>Cardano Risk Assessment Tool</t>
  </si>
  <si>
    <t>anetaBTC, decentralized wrapped BTC</t>
  </si>
  <si>
    <t>RainMaker - DeFi to GSM (WADA)</t>
  </si>
  <si>
    <t>DAO-NET: DAO Token Market</t>
  </si>
  <si>
    <t>P2P Currency Exchange with DEFI</t>
  </si>
  <si>
    <t>Confidential Computing Oracle</t>
  </si>
  <si>
    <t>Cardano Subnet/VM Avalanche Bridge</t>
  </si>
  <si>
    <t>Konmaswap a DEX for Cardano</t>
  </si>
  <si>
    <t>DAOLaunch: Decentralized VC NFTs</t>
  </si>
  <si>
    <t>Research Exploration in DeFi</t>
  </si>
  <si>
    <t>Incrypture - Pooling DeFi</t>
  </si>
  <si>
    <t>Incrypture - Smart Structure</t>
  </si>
  <si>
    <t>Infinity Financial Operating System</t>
  </si>
  <si>
    <t>CarbonNo DeFi Carbon Credit Market</t>
  </si>
  <si>
    <t>Lossless Donation DEFI protocol</t>
  </si>
  <si>
    <t>Earn Interest on CeFi and DeFi</t>
  </si>
  <si>
    <t>Climate Finance For Small Farmers</t>
  </si>
  <si>
    <t>Artifact- Real Estate Utility Token</t>
  </si>
  <si>
    <t>Energy Finance |Clean energy X DeFi</t>
  </si>
  <si>
    <t>Real Estate Fractional Ownership</t>
  </si>
  <si>
    <t>Model Contracts for DeFi Loans</t>
  </si>
  <si>
    <t>Mint Home Equity as NFT</t>
  </si>
  <si>
    <t>Realtok DAO to include ADA pay</t>
  </si>
  <si>
    <t>Project Dejene: Modernizing Defi</t>
  </si>
  <si>
    <t>Decentralized Reserve Currency</t>
  </si>
  <si>
    <t>Cardano-based Travel Network</t>
  </si>
  <si>
    <t>Interoperable platform</t>
  </si>
  <si>
    <t>Latin America DeFi</t>
  </si>
  <si>
    <t>Cardando Long Staking Rewards</t>
  </si>
  <si>
    <t>Bank Systems Using People</t>
  </si>
  <si>
    <t>real estate sector lacks a DEFI</t>
  </si>
  <si>
    <t>Rapid Funding with ML Voting Agents</t>
  </si>
  <si>
    <t>Retroactive Financing Experiment</t>
  </si>
  <si>
    <t>Catalyst Treasury Management</t>
  </si>
  <si>
    <t>Catalyst Circle - Funding Mechanism</t>
  </si>
  <si>
    <t>Ryuki Funding</t>
  </si>
  <si>
    <t>Proposal Workshop</t>
  </si>
  <si>
    <t>Fund Builder for DAO's (Adagov/SDA)</t>
  </si>
  <si>
    <t>DAO-NET: CryptoFusion Funder</t>
  </si>
  <si>
    <t>Cardano Hackathon Seasons</t>
  </si>
  <si>
    <t>Automated funding catalyst projects</t>
  </si>
  <si>
    <t>AdaQuad - Crowdfunding Platform</t>
  </si>
  <si>
    <t>Project-viewer for Catalyst</t>
  </si>
  <si>
    <t>AKI: Agile Katalyst Intrapreneurs</t>
  </si>
  <si>
    <t>Mechanism Templates for Funding</t>
  </si>
  <si>
    <t>AdaFundMe.io</t>
  </si>
  <si>
    <t>Strategy Framework - AIM</t>
  </si>
  <si>
    <t>Easy Engagement - New Members - AIM</t>
  </si>
  <si>
    <t>Bridge Builders Mentorship Program</t>
  </si>
  <si>
    <t>Catalyst Leadership Academy</t>
  </si>
  <si>
    <t>FinancialTimes Startup Competition</t>
  </si>
  <si>
    <t>Proposals Mentors Marketplace -Cont</t>
  </si>
  <si>
    <t>Accelerator in Emerging Markets</t>
  </si>
  <si>
    <t>Professional Accounting/Tax Advice</t>
  </si>
  <si>
    <t>Roadmap to Creating a Legal Entity</t>
  </si>
  <si>
    <t>Acceleration Program in Africa</t>
  </si>
  <si>
    <t>Milkomeda Accelerator</t>
  </si>
  <si>
    <t>Bring more women to Cardano</t>
  </si>
  <si>
    <t>Catalyst Community Accelerator</t>
  </si>
  <si>
    <t>Impact innovation accelerator</t>
  </si>
  <si>
    <t>Distributed Autonomous Accelerator</t>
  </si>
  <si>
    <t>Social Design Academy (Adagov/SDA)</t>
  </si>
  <si>
    <t>6-Wk Crypto Bootcamp + VC Demo Day</t>
  </si>
  <si>
    <t>Wolfram Eureka Mentors for Cardano</t>
  </si>
  <si>
    <t>Boost impact projects with Catalyst</t>
  </si>
  <si>
    <t>Distributed Digital ID SharkTank</t>
  </si>
  <si>
    <t>Application Portfolio Assessment</t>
  </si>
  <si>
    <t>Cloud Credits</t>
  </si>
  <si>
    <t>Accelerator, Demo day, VC Capital</t>
  </si>
  <si>
    <t>Bermuda: ADA Innovation Sandbox</t>
  </si>
  <si>
    <t>Let's Woo Techstars</t>
  </si>
  <si>
    <t>Mereb</t>
  </si>
  <si>
    <t>Decentralized Impact Incubation</t>
  </si>
  <si>
    <t>Shopify Plugin: Accept Ada in Store</t>
  </si>
  <si>
    <t>cPAY - TrustOrder Anti SpamOrder</t>
  </si>
  <si>
    <t>Case Study: Yomi.ai &amp; Ada Pay</t>
  </si>
  <si>
    <t>Odoo plugin</t>
  </si>
  <si>
    <t>ADA Payments for Joomla 3 &amp; 4</t>
  </si>
  <si>
    <t>WebApp: NodeJs COTI:ADA PaymentApp</t>
  </si>
  <si>
    <t>Konma WEB3 payment Solution</t>
  </si>
  <si>
    <t>Vending Machine (MDB) interface</t>
  </si>
  <si>
    <t>One-Click ₳ Pay</t>
  </si>
  <si>
    <t>Opensource PHP SDK for COTI ADA Pay</t>
  </si>
  <si>
    <t>Affiliate e-Comm Plugin</t>
  </si>
  <si>
    <t>Crowdfunding Platform with ADA</t>
  </si>
  <si>
    <t>Tokenized Products for Shopify</t>
  </si>
  <si>
    <t>Ada Pay Plug-In</t>
  </si>
  <si>
    <t>RAEDA</t>
  </si>
  <si>
    <t>SOIL: E-Commerce</t>
  </si>
  <si>
    <t>Insight Sharing Workshops - TCS</t>
  </si>
  <si>
    <t>Idea Fest by Catalyst Swarm</t>
  </si>
  <si>
    <t>Catalyst Swarm 2022 GitBook</t>
  </si>
  <si>
    <t>Cardano4Climate Community Events</t>
  </si>
  <si>
    <t>Clubs+hackathons = Cardano adoption</t>
  </si>
  <si>
    <t>Bridge Builders - Governance Events</t>
  </si>
  <si>
    <t>QA-DAO Transcription Service</t>
  </si>
  <si>
    <t>Haskell &amp; Coffee ☕</t>
  </si>
  <si>
    <t>Mini Proposal Workshops</t>
  </si>
  <si>
    <t>Dumpling Twitter Space</t>
  </si>
  <si>
    <t>Catalyst Events 4 Vietnam Students</t>
  </si>
  <si>
    <t>After Town Hall by Catalyst Swarm</t>
  </si>
  <si>
    <t>Challenge Fest by Catalyst Swarm</t>
  </si>
  <si>
    <t>Eastern Town Hall</t>
  </si>
  <si>
    <t>NFT Guild</t>
  </si>
  <si>
    <t>Add a calender for community events</t>
  </si>
  <si>
    <t>Grow Afriteen, grow Cardano ERGhana</t>
  </si>
  <si>
    <t>Mass Cardano Education for Students</t>
  </si>
  <si>
    <t>Cardano event in a Parisian Theatre</t>
  </si>
  <si>
    <t>Co-Creating Events Together</t>
  </si>
  <si>
    <t>Cardano goes to Milan</t>
  </si>
  <si>
    <t>College Student Recruitment</t>
  </si>
  <si>
    <t>Build Cardano community in Tanzania</t>
  </si>
  <si>
    <t>Project Catalyst HeartBeat</t>
  </si>
  <si>
    <t>Cardano Creatives Swarm community</t>
  </si>
  <si>
    <t>DAO-NET: Communication &amp; Outreach</t>
  </si>
  <si>
    <t>Collaborat'n for global risk issues</t>
  </si>
  <si>
    <t>Cardano local live events - Poland</t>
  </si>
  <si>
    <t>KONMAHOOD - Defining Communities.</t>
  </si>
  <si>
    <t>The Cardano Classroom</t>
  </si>
  <si>
    <t>Cardano Events in Ukraine 20 cities</t>
  </si>
  <si>
    <t>Catalyst Infosessions in Ethiopia</t>
  </si>
  <si>
    <t>#G4L Gaming Expo-Festival 2022 GSA</t>
  </si>
  <si>
    <t>Conference on No-Code &amp; Blockchain</t>
  </si>
  <si>
    <t>Sustainability &amp; Food Provenance</t>
  </si>
  <si>
    <t>MetaCenter: Cardano + Metaverse</t>
  </si>
  <si>
    <t>Social Media For Blockchains</t>
  </si>
  <si>
    <t>Local Cardano Meetups</t>
  </si>
  <si>
    <t>Educating head porters in vocations</t>
  </si>
  <si>
    <t>Catalyst Snippets via Social Media</t>
  </si>
  <si>
    <t>Conservation factory phase 1</t>
  </si>
  <si>
    <t>More activities with investors</t>
  </si>
  <si>
    <t>Africa's reliance on donations</t>
  </si>
  <si>
    <t>Redeploy Catalyst</t>
  </si>
  <si>
    <t>Japanese Voter Survey - AIM</t>
  </si>
  <si>
    <t>Cardano NFT Art Festival</t>
  </si>
  <si>
    <t>Sustainability Hub for Japan</t>
  </si>
  <si>
    <t>Japanese Ambassadors &amp; Catalyst</t>
  </si>
  <si>
    <t>Eastern Town Hall &amp; Japan</t>
  </si>
  <si>
    <t>Tokyo Cardano Summit</t>
  </si>
  <si>
    <t>PAB promotion in Japan</t>
  </si>
  <si>
    <t>Creating a Bilingual Website Hub</t>
  </si>
  <si>
    <t>On line local Area shopping by ADA</t>
  </si>
  <si>
    <t>Product Exhibition from Shikoku</t>
  </si>
  <si>
    <t>Application contest for students</t>
  </si>
  <si>
    <t>Enhance Automated Self Reporting</t>
  </si>
  <si>
    <t>EU-Compliant DAO Blueprint</t>
  </si>
  <si>
    <t>MLabs DDAO</t>
  </si>
  <si>
    <t>Basic Plutus Voting dApp</t>
  </si>
  <si>
    <t>Smart contract upgradability</t>
  </si>
  <si>
    <t>PanDAO: Focus on interoperability</t>
  </si>
  <si>
    <t>DAO Decentralized Communication</t>
  </si>
  <si>
    <t>₳GOV: Agreements Building Platform</t>
  </si>
  <si>
    <t>DAO Treasury Building Blocks</t>
  </si>
  <si>
    <t>Milkomeda DAO Hackathon</t>
  </si>
  <si>
    <t>DAO-NET: DAO Deployment Platform</t>
  </si>
  <si>
    <t>DAO-NET: Sybil Defense DAO</t>
  </si>
  <si>
    <t>DAOJob: The HR Tooling for DAOs</t>
  </si>
  <si>
    <t>Wada Preserving Culture: NFT -&gt; DAO</t>
  </si>
  <si>
    <t>Creating Cardano DAO Infrastructure</t>
  </si>
  <si>
    <t>Littlefish Foundation Kiva-like DAO</t>
  </si>
  <si>
    <t>wadaDAO</t>
  </si>
  <si>
    <t>₳GOV: URL Conversations</t>
  </si>
  <si>
    <t>Collab Tools for Community DAOs</t>
  </si>
  <si>
    <t>Bees Delivery DAO</t>
  </si>
  <si>
    <t>Mobilize NFT groups via DAO tooling</t>
  </si>
  <si>
    <t>Woolly Mammoth de-extinction D₳O</t>
  </si>
  <si>
    <t>Open-source Catalyst voting app</t>
  </si>
  <si>
    <t>DAO smart contract templetizaiton</t>
  </si>
  <si>
    <t>DAO Displays for Public Spaces</t>
  </si>
  <si>
    <t>KONMA DAO</t>
  </si>
  <si>
    <t>Decentralizied Farm to Table</t>
  </si>
  <si>
    <t>MADAO: Mutual Aid DAO</t>
  </si>
  <si>
    <t>Simple fund management DAO SDK</t>
  </si>
  <si>
    <t>A gaming DAO, players in control!</t>
  </si>
  <si>
    <t>Cardano Climate DAO</t>
  </si>
  <si>
    <t>Decentralized Governance Alliance</t>
  </si>
  <si>
    <t>Spaceship Earth DAO</t>
  </si>
  <si>
    <t>The DAO of Trailer Parks</t>
  </si>
  <si>
    <t>TRANSPORT &amp; LOGISITCS DAO</t>
  </si>
  <si>
    <t>DAO addressing Digital Divide</t>
  </si>
  <si>
    <t>DAOForge Easily Create cardanoDOA's</t>
  </si>
  <si>
    <t>DisWOCO</t>
  </si>
  <si>
    <t>Decentral contract mechanism</t>
  </si>
  <si>
    <t>DAOs for Creative communities</t>
  </si>
  <si>
    <t>A Cardano businesses focused DAO</t>
  </si>
  <si>
    <t>OpenScienceNFT Marketplace</t>
  </si>
  <si>
    <t>Fractionalized NFTs v2</t>
  </si>
  <si>
    <t>Anonymity &amp; data control online ZKT</t>
  </si>
  <si>
    <t>Web based transaction editor</t>
  </si>
  <si>
    <t>Liquidity Aggregator for Cardano</t>
  </si>
  <si>
    <t>No code, audited Smart Contracts</t>
  </si>
  <si>
    <t>Community Tools On Chain! - AIM</t>
  </si>
  <si>
    <t>GameChanger: smart contract support</t>
  </si>
  <si>
    <t>ADA Handle Wallet Authentication</t>
  </si>
  <si>
    <t>NFT Verification Tool (Open-Source)</t>
  </si>
  <si>
    <t>DAO-NET: Voting DApp</t>
  </si>
  <si>
    <t>Distributed storage Infrastructure</t>
  </si>
  <si>
    <t>C64 Extension Wallet</t>
  </si>
  <si>
    <t>Bring Ethereum NFT users to Cardano</t>
  </si>
  <si>
    <t>Estati - Real Estate Investments</t>
  </si>
  <si>
    <t>Project Catapult: None left behind</t>
  </si>
  <si>
    <t>i3D Mass Adoption Protocol</t>
  </si>
  <si>
    <t>Trustless Cardano Ethereum bridge</t>
  </si>
  <si>
    <t>Urban Farmer dApp</t>
  </si>
  <si>
    <t>Medusa Wallet</t>
  </si>
  <si>
    <t>Rythmeet:a versatile music platform</t>
  </si>
  <si>
    <t>ALLIN Betting DAO</t>
  </si>
  <si>
    <t>Cardol.io - Portfolio Tracker</t>
  </si>
  <si>
    <t>Divine Blockchain - Phase I</t>
  </si>
  <si>
    <t>Portal: NFQ's digital asset mgmt.</t>
  </si>
  <si>
    <t>Music NFT Launchpad</t>
  </si>
  <si>
    <t>Account authentication</t>
  </si>
  <si>
    <t>Treedano: NFTs for mature trees</t>
  </si>
  <si>
    <t>Decentralized Music Platform</t>
  </si>
  <si>
    <t>Cardahub-Hub of services on Cardano</t>
  </si>
  <si>
    <t>Verifiable NFT-based resumes/CV</t>
  </si>
  <si>
    <t>Events Adoption &amp; Reward</t>
  </si>
  <si>
    <t>Frictionless document verification</t>
  </si>
  <si>
    <t>StreamChainQuery</t>
  </si>
  <si>
    <t>DeFi tools for Content Creators</t>
  </si>
  <si>
    <t>ADA to Mobile Money App</t>
  </si>
  <si>
    <t>Win-Win Platform Auditing</t>
  </si>
  <si>
    <t>P2P Manufacturing with Adosia IoT</t>
  </si>
  <si>
    <t>Thrift Mobile Wallet</t>
  </si>
  <si>
    <t>Dapp for Art &amp; Creator Discovery</t>
  </si>
  <si>
    <t>The Climate Change Lottery</t>
  </si>
  <si>
    <t>FetaChain: Renovating the Foodchain</t>
  </si>
  <si>
    <t>Cardano Smart Students DApp</t>
  </si>
  <si>
    <t>open source automation for cardano</t>
  </si>
  <si>
    <t>Integration in Trustee Wallet</t>
  </si>
  <si>
    <t>NFT-DAO Boxcar Framework Contracts</t>
  </si>
  <si>
    <t>Benefits App</t>
  </si>
  <si>
    <t>Trustful Global Projects</t>
  </si>
  <si>
    <t>P2P dApp for sharing tech gadgets.</t>
  </si>
  <si>
    <t>Cardano features for everyone</t>
  </si>
  <si>
    <t>Dollar-Cost Averaging DApp</t>
  </si>
  <si>
    <t>@chain-lib WordPress Plugin</t>
  </si>
  <si>
    <t>Local Charity Fundraising Platform</t>
  </si>
  <si>
    <t>Tokenized Scripting as a Service</t>
  </si>
  <si>
    <t>NFTPass - NFT Ticketing Solution</t>
  </si>
  <si>
    <t>Embedded EUTXO Manager</t>
  </si>
  <si>
    <t>Supply chains for industry 5.0</t>
  </si>
  <si>
    <t>NFT Trading Platform / DApp</t>
  </si>
  <si>
    <t>Safety &amp; Traceability in Cosmetics</t>
  </si>
  <si>
    <t>Dokurizi - decentralised journalism</t>
  </si>
  <si>
    <t>StoryTime - A Writers Marketplace</t>
  </si>
  <si>
    <t>Galaxy Art DeFi Art Gallery</t>
  </si>
  <si>
    <t>Market-Agnostic Recursive Royalties</t>
  </si>
  <si>
    <t>Vertra: tokenized properties market</t>
  </si>
  <si>
    <t>DLT &amp; AI for Transport &amp; Logistics</t>
  </si>
  <si>
    <t>Blockchain based insurance pool</t>
  </si>
  <si>
    <t>Building 'Realverse' Metaverse Dapp</t>
  </si>
  <si>
    <t>NFT market place to metaverse</t>
  </si>
  <si>
    <t>Jakazi Handyman DApp</t>
  </si>
  <si>
    <t>PRToken</t>
  </si>
  <si>
    <t>Reverse Bidding Platform</t>
  </si>
  <si>
    <t>chain-lib Token Viewer for everyone</t>
  </si>
  <si>
    <t>New wallet for all OST participant</t>
  </si>
  <si>
    <t>Anti-counterfeit B2B ecosyst Africa</t>
  </si>
  <si>
    <t>Wine open market - Stappato</t>
  </si>
  <si>
    <t>Decentralized Bees Delivery System</t>
  </si>
  <si>
    <t>Breaking Worthless Traditions</t>
  </si>
  <si>
    <t>@chain-lib Bidding Smart Contract</t>
  </si>
  <si>
    <t>@chain-lib bundle selling component</t>
  </si>
  <si>
    <t>Before Will DApp</t>
  </si>
  <si>
    <t>@chain-lib Token mint/sell any site</t>
  </si>
  <si>
    <t>Interaction with blockchain</t>
  </si>
  <si>
    <t>Virtual Billboard</t>
  </si>
  <si>
    <t>Content Wallet for Experiences</t>
  </si>
  <si>
    <t>Smart Contract Video Streaming</t>
  </si>
  <si>
    <t>Defending Cardano Staking Ecosystem</t>
  </si>
  <si>
    <t>Fact Check for Cardano</t>
  </si>
  <si>
    <t>Japanese FUD / SCAM Buster 100</t>
  </si>
  <si>
    <t>Factpage: Cardano fact check site</t>
  </si>
  <si>
    <t>Prevent Attacks on Cardano</t>
  </si>
  <si>
    <t>₳GOV: Timelines and Treasury Data</t>
  </si>
  <si>
    <t>Reduce Disinformation With Facts</t>
  </si>
  <si>
    <t>CARDANO SCAMWATCH TASK FORCE</t>
  </si>
  <si>
    <t>Scam &amp; disinformation database</t>
  </si>
  <si>
    <t>Cross Chain Cyber Security Collab</t>
  </si>
  <si>
    <t>Publishers Information Hub</t>
  </si>
  <si>
    <t>Cardano games assets for Unity</t>
  </si>
  <si>
    <t>Social Mobile Game powered by CNFTs</t>
  </si>
  <si>
    <t>IRONSKY PlaytoEarn Milestone of ADA</t>
  </si>
  <si>
    <t>Terra Cognita: AI+Blockchain Gaming</t>
  </si>
  <si>
    <t>Cardano After Dark - Hold'em poker</t>
  </si>
  <si>
    <t>NFT Game Assets API - [Revelar]</t>
  </si>
  <si>
    <t>AdaQuest - Concept Phase 2</t>
  </si>
  <si>
    <t>No-Code NFT Generator [Revelar]</t>
  </si>
  <si>
    <t>Sandbox-MMO for language learning</t>
  </si>
  <si>
    <t>Game Asset Management - [Revelar]</t>
  </si>
  <si>
    <t>Game Asset Image Embed [Revelar]</t>
  </si>
  <si>
    <t>Flooftopia: An Adorable CNFT Game!</t>
  </si>
  <si>
    <t>Cross-NFT Gaming: NFT Fighters</t>
  </si>
  <si>
    <t>Game Asset Minting Logic [Revelar]</t>
  </si>
  <si>
    <t>Game Asset Analytics [Revelar]</t>
  </si>
  <si>
    <t>Game Token Design [Revelar + Duo]</t>
  </si>
  <si>
    <t>Gamify LacedWhales Twitter bot</t>
  </si>
  <si>
    <t>OMIMIMO The Pure Water CNFTGame</t>
  </si>
  <si>
    <t>Be a Tree! - The Tree Simulator!!</t>
  </si>
  <si>
    <t>A Moon Based Metaverse on Cardano</t>
  </si>
  <si>
    <t>Defiants: Tales of the Ghostchain</t>
  </si>
  <si>
    <t>World of Pirates</t>
  </si>
  <si>
    <t>CrypTrolls: A DAO Gaming Experience</t>
  </si>
  <si>
    <t>Gaming dApp Hackathon</t>
  </si>
  <si>
    <t>Gliese 16c - Asian NFT game</t>
  </si>
  <si>
    <t>Connecting Tabletop Games &amp; Cardano</t>
  </si>
  <si>
    <t>Adalot the MMO/RPG/ECO-Sim</t>
  </si>
  <si>
    <t>NFT pools for game asset swaps</t>
  </si>
  <si>
    <t>FulBit - NFT Football Game</t>
  </si>
  <si>
    <t>Plug-n-Play NFT/GameFi Toolkit</t>
  </si>
  <si>
    <t>Trybbles Blockchain-Enabled AR Pets</t>
  </si>
  <si>
    <t>Megaclite - Game Dev and Consulting</t>
  </si>
  <si>
    <t>Mechverse:Origin NFT based Game</t>
  </si>
  <si>
    <t>Metahagane - NFT Trading card game.</t>
  </si>
  <si>
    <t>Bears Club - Club Simulation Game</t>
  </si>
  <si>
    <t>Onboarding Untapped Communities</t>
  </si>
  <si>
    <t>market jetchicken NFT card game</t>
  </si>
  <si>
    <t>Firestrike Soccer Game Migration</t>
  </si>
  <si>
    <t>ReWILD! : Bison Ranching in AR</t>
  </si>
  <si>
    <t>Gamifying Littercoin</t>
  </si>
  <si>
    <t>Building the Realverse</t>
  </si>
  <si>
    <t>Virtual Portal: Decentralized Place</t>
  </si>
  <si>
    <t>Simple Play to Earn Game</t>
  </si>
  <si>
    <t>Money Management Game for Minors</t>
  </si>
  <si>
    <t>Cross-NFT Gaming: Shared Metaverse</t>
  </si>
  <si>
    <t>DeFantasy- Daily Fantasy Football g</t>
  </si>
  <si>
    <t>Fractional minting application</t>
  </si>
  <si>
    <t>OctoWars - a DCCG based world</t>
  </si>
  <si>
    <t>Clash royale &amp; starcraft mixed game</t>
  </si>
  <si>
    <t>Play-to-Earn NFT Football game</t>
  </si>
  <si>
    <t>Platform for painters</t>
  </si>
  <si>
    <t>Naisula and Aida</t>
  </si>
  <si>
    <t>Open Source Guide: Off-Grid Pi Node</t>
  </si>
  <si>
    <t>ADAPlus - Pool Boost</t>
  </si>
  <si>
    <t>Easy Node Deployment - [Revelar]</t>
  </si>
  <si>
    <t>Stakeboard: Social Staking Platform</t>
  </si>
  <si>
    <t>Staking DAO: Supporting Single SPOs</t>
  </si>
  <si>
    <t>Cardsec 🔒: SPO Self-Audit Toolkit</t>
  </si>
  <si>
    <t>Marketing Training for African SPOs</t>
  </si>
  <si>
    <t>SPOs Supporting Community Projects</t>
  </si>
  <si>
    <t>Delegation Matching Service</t>
  </si>
  <si>
    <t>A world map of green Cardano</t>
  </si>
  <si>
    <t>MissionDrivenPools Media Competiton</t>
  </si>
  <si>
    <t>Stake Pool Key Documentation</t>
  </si>
  <si>
    <t>Pre-installed stakepool boxes</t>
  </si>
  <si>
    <t>Simplify SPO operations in Vietnam</t>
  </si>
  <si>
    <t>Mission driven and Accountable!</t>
  </si>
  <si>
    <t>Bare Metal Green Infrastructure</t>
  </si>
  <si>
    <t>Mission&amp; Vision driven SPO Networks</t>
  </si>
  <si>
    <t>Sustainable SPO's Impact &amp; Stories</t>
  </si>
  <si>
    <t>ALMAGUA CO2</t>
  </si>
  <si>
    <t>Eco SPOs to support Climate Action</t>
  </si>
  <si>
    <t>SolarPowered Community Staking Pool</t>
  </si>
  <si>
    <t>Introductory Blockchain MOOC PT-BR</t>
  </si>
  <si>
    <t>LATAM Industry Presentation Kit</t>
  </si>
  <si>
    <t>LATAM Town Hall by Catalyst Swarm</t>
  </si>
  <si>
    <t>ALDEA NFT - Community Marketplace</t>
  </si>
  <si>
    <t>New d-EdTech Platform for LatAm</t>
  </si>
  <si>
    <t>Platform for Cardano Solar Farms</t>
  </si>
  <si>
    <t>Cardano Ambassadors &amp; Latin America</t>
  </si>
  <si>
    <t>The Catalyst School | LATAM</t>
  </si>
  <si>
    <t>Win-Win Expansion in Latam</t>
  </si>
  <si>
    <t>Token Allies, Latam Businesses</t>
  </si>
  <si>
    <t>DeFi School - Latin America</t>
  </si>
  <si>
    <t>Onboard Latin-American Industry!</t>
  </si>
  <si>
    <t>Newcomer Resources en Español</t>
  </si>
  <si>
    <t>Cardano for STEM Brazilian students</t>
  </si>
  <si>
    <t>Decentralized Education - dTeach</t>
  </si>
  <si>
    <t>GameChanger: Dandelion Deployment</t>
  </si>
  <si>
    <t>NOETH: Cardano for science in LATAM</t>
  </si>
  <si>
    <t>CardanoRio 2022: Hybrid event</t>
  </si>
  <si>
    <t>Sustainable LatinAmerican Use cases</t>
  </si>
  <si>
    <t>Spanish/Portuguese Voter Survey-AIM</t>
  </si>
  <si>
    <t>Networking/Education LATAM</t>
  </si>
  <si>
    <t>Cardano Totem: Onboarding the World</t>
  </si>
  <si>
    <t>Support small farmers in LATAM</t>
  </si>
  <si>
    <t>Grow ALDEA, Grow Latin America</t>
  </si>
  <si>
    <t>DID market study &amp; deployment</t>
  </si>
  <si>
    <t>Decentralized Content Distribution</t>
  </si>
  <si>
    <t>Food produced with Agriculture 4.0</t>
  </si>
  <si>
    <t>DALE</t>
  </si>
  <si>
    <t>Endorsing the marginalized</t>
  </si>
  <si>
    <t>Pathform LATAM: Custom growth paths</t>
  </si>
  <si>
    <t>Milkomeda Latam Hackathon</t>
  </si>
  <si>
    <t>Milkomeda documentation (es &amp; pt)</t>
  </si>
  <si>
    <t>Spanish courses for universities</t>
  </si>
  <si>
    <t>Latam Women Cardano Plutus Bootcamp</t>
  </si>
  <si>
    <t>Portuguese onboarding Video Series</t>
  </si>
  <si>
    <t>Cardano Training &amp; Complex Networks</t>
  </si>
  <si>
    <t>Gig Economy Marketplace LatAm</t>
  </si>
  <si>
    <t>Latam Community DID Research</t>
  </si>
  <si>
    <t>cardway.finance - A payment gateway</t>
  </si>
  <si>
    <t>Cardano Dev Português Brazil</t>
  </si>
  <si>
    <t>ATALA Prism in Chaco</t>
  </si>
  <si>
    <t>Documental Vamos a cambiar el Mundo</t>
  </si>
  <si>
    <t>CardAgro - a Marketplace for Agro</t>
  </si>
  <si>
    <t>STEM TERRITORY – Online Courses</t>
  </si>
  <si>
    <t>Meetup Northeast Argentina 2022</t>
  </si>
  <si>
    <t>Test DAO at Latam Public Spaces</t>
  </si>
  <si>
    <t>🔰 dVote - LATAM 🔰 AtalaPRISM</t>
  </si>
  <si>
    <t>LovelaceAcademy translation Spanish</t>
  </si>
  <si>
    <t>Token issuance, backed by land</t>
  </si>
  <si>
    <t>Cardano Community Development</t>
  </si>
  <si>
    <t>Peace Blockchain Study, Colombia</t>
  </si>
  <si>
    <t>Living Waters Costa Rica</t>
  </si>
  <si>
    <t>Democratising Blockchain in Latam</t>
  </si>
  <si>
    <t>Decentralized Music Platform LatAm</t>
  </si>
  <si>
    <t>Demystify Blockchain in LATAM</t>
  </si>
  <si>
    <t>Lovelace translation Portuguese</t>
  </si>
  <si>
    <t>SOIL: Regional education</t>
  </si>
  <si>
    <t>Clean water, raise awareness.</t>
  </si>
  <si>
    <t>NFT MARKETPLACE LATIN AMERICA</t>
  </si>
  <si>
    <t>Nourish LATAM: Spirulina &amp; Cardano</t>
  </si>
  <si>
    <t>Real Estate Dao</t>
  </si>
  <si>
    <t>Building a relevant community</t>
  </si>
  <si>
    <t>Influencers as Ambassadors Brazil</t>
  </si>
  <si>
    <t>Latin American artists</t>
  </si>
  <si>
    <t>Technical school for Latin America</t>
  </si>
  <si>
    <t>Marketplace P2P</t>
  </si>
  <si>
    <t>Grow the avocado producer</t>
  </si>
  <si>
    <t>Blockchain Latam Ecosystem Mapping</t>
  </si>
  <si>
    <t>DAO-NET: Auditor DAO</t>
  </si>
  <si>
    <t>Community Governance Oversight</t>
  </si>
  <si>
    <t>Progress and KPI reporting tool</t>
  </si>
  <si>
    <t>Impact Measurements Tool - research</t>
  </si>
  <si>
    <t>2MIN REVIEW Integrated Platform</t>
  </si>
  <si>
    <t>A portal to audit and release funds</t>
  </si>
  <si>
    <t>Catalyst Audit Circle</t>
  </si>
  <si>
    <t>Translation for Proposal API DATA</t>
  </si>
  <si>
    <t>₳GOV: Funded Proposer Experience</t>
  </si>
  <si>
    <t>Auditability through film and media</t>
  </si>
  <si>
    <t>Project Audits by Challenge Teams</t>
  </si>
  <si>
    <t>Financial Audit Taskforce</t>
  </si>
  <si>
    <t>Game development update podcast</t>
  </si>
  <si>
    <t>Elevated Project Management Process</t>
  </si>
  <si>
    <t>SOIL: Auditable E-Commerce</t>
  </si>
  <si>
    <t>Schedule Standard Audit Template</t>
  </si>
  <si>
    <t>Survey+Lobbying of Japanese Law</t>
  </si>
  <si>
    <t>DAO-NET: Legal Defense DAO</t>
  </si>
  <si>
    <t>Examine PoS-Advantages of Cardano</t>
  </si>
  <si>
    <t>Influencing Policy for Adoption</t>
  </si>
  <si>
    <t>Colombian Congress Cardano</t>
  </si>
  <si>
    <t>Transforming Regulatory Risks</t>
  </si>
  <si>
    <t>Crypto4Europe advocacy in Brussels</t>
  </si>
  <si>
    <t>Crypto regulations in India</t>
  </si>
  <si>
    <t>Network of policy advocates</t>
  </si>
  <si>
    <t>The Immutable Research Institute</t>
  </si>
  <si>
    <t>Friends of Cardano (US Chapter)</t>
  </si>
  <si>
    <t>Legal Framework for ICOs in US</t>
  </si>
  <si>
    <t>Study and Pilot in Colombia</t>
  </si>
  <si>
    <t>Focus on MiCA regulation in the EU</t>
  </si>
  <si>
    <t>SOIL: E-Commerce legal templates</t>
  </si>
  <si>
    <t>United States Of Crypto</t>
  </si>
  <si>
    <t>Lobby Ethiopia</t>
  </si>
  <si>
    <t>Multilingual Communication Centre</t>
  </si>
  <si>
    <t>Ada payment link generator</t>
  </si>
  <si>
    <t>CardaBot: telegram bot with tipping</t>
  </si>
  <si>
    <t>Ada Donation Widget</t>
  </si>
  <si>
    <t>Revenue Share Token Smart Contract</t>
  </si>
  <si>
    <t>1st universal E-learning connector</t>
  </si>
  <si>
    <t>Loyalty Tokens for Businesses</t>
  </si>
  <si>
    <t>Tales In The Blocks|Collab-writing</t>
  </si>
  <si>
    <t>Small Change Wallet</t>
  </si>
  <si>
    <t>Endubis Messenger Wallet</t>
  </si>
  <si>
    <t>Rarety - SC based NFT drop platform</t>
  </si>
  <si>
    <t>3D Design and Print NFT Spacecoins</t>
  </si>
  <si>
    <t>A Community Vesting Dapp</t>
  </si>
  <si>
    <t>smart contract tutoring</t>
  </si>
  <si>
    <t>Qinesis: QiGong &amp; mindfulness Dapp</t>
  </si>
  <si>
    <t>Mobile App: NFT/Token Gallery</t>
  </si>
  <si>
    <t>Seed Liquidity Pools for NFT DeFi</t>
  </si>
  <si>
    <t>The Tipchecker</t>
  </si>
  <si>
    <t>Wall of Gum - A Novel Virtual Place</t>
  </si>
  <si>
    <t>Indigo NFT for Sustainable Fashion</t>
  </si>
  <si>
    <t>Receipt Wallet</t>
  </si>
  <si>
    <t>Cardano Discord Integration</t>
  </si>
  <si>
    <t>Trust Funds by Ada</t>
  </si>
  <si>
    <t>Native Collections (CNFT Pinterest)</t>
  </si>
  <si>
    <t>QR Code NFT Distribution Tool</t>
  </si>
  <si>
    <t>ODEURADA</t>
  </si>
  <si>
    <t>Decentralised Dating Application</t>
  </si>
  <si>
    <t>Flat Rules Based Abstracted P2P Net</t>
  </si>
  <si>
    <t>The Cardano Carbon Footprint</t>
  </si>
  <si>
    <t>GameChanger: Ledger HW support</t>
  </si>
  <si>
    <t>Milkomeda ADA Audit</t>
  </si>
  <si>
    <t>Loxe Inc. Plutus Internship Program</t>
  </si>
  <si>
    <t>Onboard Manufacturing Industry !</t>
  </si>
  <si>
    <t>Industry Presentation Kit</t>
  </si>
  <si>
    <t>University/College Outreach</t>
  </si>
  <si>
    <t>Create Teaming Agreement Templates</t>
  </si>
  <si>
    <t>CC Admin Team Scope Expansion</t>
  </si>
  <si>
    <t>Catalyst Circle Mentorship</t>
  </si>
  <si>
    <t>Catalyst Circle Treasury Management</t>
  </si>
  <si>
    <t>Cardano Ambassadors Catalyst Guild</t>
  </si>
  <si>
    <t>SustainableADA Goals Token Research</t>
  </si>
  <si>
    <t>CCv3: Sustaining the Circle</t>
  </si>
  <si>
    <t>Showcase Film Industry Use-Case</t>
  </si>
  <si>
    <t>Catalyst Swarm Operations</t>
  </si>
  <si>
    <t>Project Evaluation Website</t>
  </si>
  <si>
    <t>Ekphrasis Gitbook</t>
  </si>
  <si>
    <t>Carbon Footprint Ledger</t>
  </si>
  <si>
    <t>DLT Governance Classification</t>
  </si>
  <si>
    <t>Cardano Film Studios</t>
  </si>
  <si>
    <t>Win-Win Web Dev Internship Program</t>
  </si>
  <si>
    <t>Outreach Campaign</t>
  </si>
  <si>
    <t>RAZ Finance: Decentralized Impact</t>
  </si>
  <si>
    <t>ADA Holder Engagement Survey - AIM</t>
  </si>
  <si>
    <t>Cardano enabled sustainable food</t>
  </si>
  <si>
    <t>NANO Frames - Digital CNFT Frames</t>
  </si>
  <si>
    <t>Candy Pop-Up Campaign</t>
  </si>
  <si>
    <t>ADAGLASS Data Intelligence Platform</t>
  </si>
  <si>
    <t>DLT Classification offside the hype</t>
  </si>
  <si>
    <t>Cardano Cube - Ecosystem Overview</t>
  </si>
  <si>
    <t>GameChanger: Most required features</t>
  </si>
  <si>
    <t>Technical Resource Pool</t>
  </si>
  <si>
    <t>Cryptocurrency Exchange for Africa</t>
  </si>
  <si>
    <t>Researching CNFTs at Uni of Oxford</t>
  </si>
  <si>
    <t>SOLID - IDO (Solidarity platform)</t>
  </si>
  <si>
    <t>blockchain based Dating App</t>
  </si>
  <si>
    <t>Cardano Caravan for Advisors</t>
  </si>
  <si>
    <t>NFTs for a better world</t>
  </si>
  <si>
    <t>Near Field Query tap authentication</t>
  </si>
  <si>
    <t>Feature Film 👉Onboarding Hollywood</t>
  </si>
  <si>
    <t>WILD NFT</t>
  </si>
  <si>
    <t>Incrypture- Structured-FI Education</t>
  </si>
  <si>
    <t>Cardano NFT Search Engine</t>
  </si>
  <si>
    <t>Native Tokenomics Template</t>
  </si>
  <si>
    <t>NFT Floor-Update</t>
  </si>
  <si>
    <t>ADA Token to Combat Homelessness</t>
  </si>
  <si>
    <t>AI in geological analysis</t>
  </si>
  <si>
    <t>Research DAO</t>
  </si>
  <si>
    <t>SCAMADA SOS</t>
  </si>
  <si>
    <t>NFT Vetted Calendar</t>
  </si>
  <si>
    <t>Formulating a Community Defense</t>
  </si>
  <si>
    <t>Philanthropy &amp; positive change</t>
  </si>
  <si>
    <t>Ubuntu Contributionism</t>
  </si>
  <si>
    <t>Africans acquiring ADA through USSD</t>
  </si>
  <si>
    <t>Train 100 Math teachers in Africa</t>
  </si>
  <si>
    <t>Science Hyperspace on Cardano</t>
  </si>
  <si>
    <t>ADA 4 Science</t>
  </si>
  <si>
    <t>SAVINGS CULTURE AMONG THE UNBANKED</t>
  </si>
  <si>
    <t>Art at the Edge of The Universe</t>
  </si>
  <si>
    <t>Real world products</t>
  </si>
  <si>
    <t>NFTree protocol</t>
  </si>
  <si>
    <t>Cardano/Lokole Network integration</t>
  </si>
  <si>
    <t>Staking for Children</t>
  </si>
  <si>
    <t>Cardano Eco-Village of the Future</t>
  </si>
  <si>
    <t>Content Synchronization using Audio</t>
  </si>
  <si>
    <t>Cardano &amp; Mental Health</t>
  </si>
  <si>
    <t>3D printer hardware interface</t>
  </si>
  <si>
    <t>Eastern Town Hall Language Support</t>
  </si>
  <si>
    <t>Onboard German Industry !</t>
  </si>
  <si>
    <t>Sustainable Hub for All Backgrounds</t>
  </si>
  <si>
    <t>Cardano in Spanish</t>
  </si>
  <si>
    <t>Cardano Text Resources in Chinese</t>
  </si>
  <si>
    <t>Cardano Center Poland web &amp; socials</t>
  </si>
  <si>
    <t>GameChanger: Spanish and Portuguese</t>
  </si>
  <si>
    <t>Presenting auf Deutsch !</t>
  </si>
  <si>
    <t>Cardano Catalyst TV</t>
  </si>
  <si>
    <t>Community Web Portal in Bahasa</t>
  </si>
  <si>
    <t>DAO-NET: Multilingual Translation</t>
  </si>
  <si>
    <t>Chinese Discord+Telegram groups</t>
  </si>
  <si>
    <t>Japanese Cardano Crash Course Video</t>
  </si>
  <si>
    <t>Milkomeda documentation(JP, KR, ZH)</t>
  </si>
  <si>
    <t>Blockchaintranslation.io Part3:BLOG</t>
  </si>
  <si>
    <t>Advanced Cross-Translation Service</t>
  </si>
  <si>
    <t>Scale-UP Wada's Translation FRENCH+</t>
  </si>
  <si>
    <t>Children write African stories</t>
  </si>
  <si>
    <t>ስለ ካርዳኖ - CARDANO AMHARIC PODCAST</t>
  </si>
  <si>
    <t>Cardano Hub Indonesia-Video Series</t>
  </si>
  <si>
    <t>Townhall Channel in Vietnamese</t>
  </si>
  <si>
    <t>2Min Review by Vietnamese Voices</t>
  </si>
  <si>
    <t>Konma Upskill</t>
  </si>
  <si>
    <t>PLUTUS/CATALYST RESOURCE IN SWAHILI</t>
  </si>
  <si>
    <t>Multilingual dynamic Q&amp;A</t>
  </si>
  <si>
    <t>Vietnamese-English BlockChain Video</t>
  </si>
  <si>
    <t>Translation - Ukrainian - Russian</t>
  </si>
  <si>
    <t>Educational materials about Cardano</t>
  </si>
  <si>
    <t>Russian tech blog/Русский техноблог</t>
  </si>
  <si>
    <t>Building Cardano glossary</t>
  </si>
  <si>
    <t>Cardano Chinese Tutorial</t>
  </si>
  <si>
    <t>Cardano Connect</t>
  </si>
  <si>
    <t>Cardano French Community</t>
  </si>
  <si>
    <t>Cardano Amharic localisation</t>
  </si>
  <si>
    <t>Global ADA lottery</t>
  </si>
  <si>
    <t>STAKE POOL OPERATOR Kinshasa/DRC</t>
  </si>
  <si>
    <t>Multilingual quality content</t>
  </si>
  <si>
    <t>Accelerating Enterprise Adoption</t>
  </si>
  <si>
    <t>Nation-ready scalability research</t>
  </si>
  <si>
    <t>Paperless Cross-Border Trade</t>
  </si>
  <si>
    <t>Open Data Public Notary</t>
  </si>
  <si>
    <t>Landano: Cardano land registry Dapp</t>
  </si>
  <si>
    <t>Universal Tourism Payment System</t>
  </si>
  <si>
    <t>Vaccine Management Platform + APIs</t>
  </si>
  <si>
    <t>Cardano Care</t>
  </si>
  <si>
    <t>Community Pharmacy System</t>
  </si>
  <si>
    <t>NFT for food value chain resilience</t>
  </si>
  <si>
    <t>Lost |&amp;| Found</t>
  </si>
  <si>
    <t>Personal Identity Management</t>
  </si>
  <si>
    <t>Corruption discovery + remediation</t>
  </si>
  <si>
    <t>₳GOV: Policy Registry</t>
  </si>
  <si>
    <t>Regulation/legislation as code repo</t>
  </si>
  <si>
    <t>Cardano for Species Management</t>
  </si>
  <si>
    <t>Sign documents with smart contracts</t>
  </si>
  <si>
    <t>Smart Contracts and the Law</t>
  </si>
  <si>
    <t>Public Task and Job Management</t>
  </si>
  <si>
    <t>Municipalism via Cardano</t>
  </si>
  <si>
    <t>Infrastructure/Fund tracking system</t>
  </si>
  <si>
    <t>Global Project Crowd-Sourcing</t>
  </si>
  <si>
    <t>Citizen's Ledger</t>
  </si>
  <si>
    <t>Informal sector asset tracker</t>
  </si>
  <si>
    <t>Continuing in Georgia (country)</t>
  </si>
  <si>
    <t>SHIELD Dapp for African Nation</t>
  </si>
  <si>
    <t>The UltraLife Metaverse</t>
  </si>
  <si>
    <t>Infrastructure &amp; Blockchain</t>
  </si>
  <si>
    <t>Creating a Level Playing Field</t>
  </si>
  <si>
    <t>DAPP SDK - Tragedy of the Commons</t>
  </si>
  <si>
    <t>Education Records</t>
  </si>
  <si>
    <t>Global Change Mgmt Operating System</t>
  </si>
  <si>
    <t>DAO Based Travel Documents &amp; IDs</t>
  </si>
  <si>
    <t>Digital Document Signatures</t>
  </si>
  <si>
    <t>SOIL: New frontiers</t>
  </si>
  <si>
    <t>Voted Targets 2222</t>
  </si>
  <si>
    <t>Beyond ISOs: SPO-driven Funding</t>
  </si>
  <si>
    <t>Small SPO Impact Business Programme</t>
  </si>
  <si>
    <t>Raspberry /SPO Project</t>
  </si>
  <si>
    <t>SPO Performance Monitoring Service</t>
  </si>
  <si>
    <t>Establish SPO 2.0 Blueprint</t>
  </si>
  <si>
    <t>Milkomeda SPO validator training</t>
  </si>
  <si>
    <t>Cardanobi.io</t>
  </si>
  <si>
    <t>Grow Dandelion, Grow SPO businesses</t>
  </si>
  <si>
    <t>SPO Training Lab in Uganda</t>
  </si>
  <si>
    <t>https://www.cardanoworld.io</t>
  </si>
  <si>
    <t>Cardano DID Community SPO</t>
  </si>
  <si>
    <t>Dropnir: Pool-Powered CNFT Markets</t>
  </si>
  <si>
    <t>Staking Pool as a Service</t>
  </si>
  <si>
    <t>Community Pool Network</t>
  </si>
  <si>
    <t>Cardanomonitor</t>
  </si>
  <si>
    <t>DAO-NET: SPO DAO</t>
  </si>
  <si>
    <t>Monitoring solution for a node</t>
  </si>
  <si>
    <t>The Littercoin Stake Pool</t>
  </si>
  <si>
    <t>Governance for Rewards donation</t>
  </si>
  <si>
    <t>ADAPlus - Pool Market</t>
  </si>
  <si>
    <t>Fair Stake Pool Selection</t>
  </si>
  <si>
    <t>SOIL: PRISM Pools</t>
  </si>
  <si>
    <t>Discounted Services for Delegation</t>
  </si>
  <si>
    <t>Tokenized Stake Tracking</t>
  </si>
  <si>
    <t>SPO &amp; trading in Cardano ecosystem</t>
  </si>
  <si>
    <t>Token Minting Service</t>
  </si>
  <si>
    <t>SPO as anti-Climate Change vehicle</t>
  </si>
  <si>
    <t>Carbon Credit Methodology</t>
  </si>
  <si>
    <t>Charity Funding SPO</t>
  </si>
  <si>
    <t>(Close to) Free energy SPO by OST</t>
  </si>
  <si>
    <t>Ledger Live Integration</t>
  </si>
  <si>
    <t>Cardano Omnibus - UTXO Management</t>
  </si>
  <si>
    <t>Open-sourcing Blockfrost API</t>
  </si>
  <si>
    <t>Transaction Editor &amp; wallet</t>
  </si>
  <si>
    <t>NFT Based Authentication</t>
  </si>
  <si>
    <t>Proposal Framework Tool - AIM</t>
  </si>
  <si>
    <t>Localize Yoroi for Vietnam market</t>
  </si>
  <si>
    <t>Glow Formal Verification Stage 2</t>
  </si>
  <si>
    <t>Fund7Proposals + SDGs - Cardano AIM</t>
  </si>
  <si>
    <t>Flutter SDK</t>
  </si>
  <si>
    <t>PAB Container Log Processor</t>
  </si>
  <si>
    <t>GameChanger CLI: ready2use outputs</t>
  </si>
  <si>
    <t>@chain-lib Documentation Website</t>
  </si>
  <si>
    <t>Dataset - Stake Pool Analytics</t>
  </si>
  <si>
    <t>Glow on the PAB</t>
  </si>
  <si>
    <t>GMBL Turning Dev &gt; Blockchain Devs</t>
  </si>
  <si>
    <t>Smart Contract Library - Phase 1</t>
  </si>
  <si>
    <t>Blace.io: Marketplace Creator ⚡</t>
  </si>
  <si>
    <t>Dataset - Token / CNFT Analytics</t>
  </si>
  <si>
    <t>@chain-lib Cardano API Plugins</t>
  </si>
  <si>
    <t>NFT-authorized NFT-minter contract</t>
  </si>
  <si>
    <t>Procedural 3D content creation tool</t>
  </si>
  <si>
    <t>Cardano blockchain data on BigQuery</t>
  </si>
  <si>
    <t>Cardano-L-EARN</t>
  </si>
  <si>
    <t>Android SDK</t>
  </si>
  <si>
    <t>@chainlib 0.0.x-&gt;1.x &amp; nami tests</t>
  </si>
  <si>
    <t>Open Source for the environment</t>
  </si>
  <si>
    <t>Open source scalable OST ecosystem</t>
  </si>
  <si>
    <t>Cardano Linux Distro for SBCs</t>
  </si>
  <si>
    <t>Exhibit Largest BlockChainEXPO(JP)</t>
  </si>
  <si>
    <t>JP-Regional Revitalization Project</t>
  </si>
  <si>
    <t>Introducing 100 Cardano Defi in JP</t>
  </si>
  <si>
    <t>Hardware wallet site / 10meetup JP</t>
  </si>
  <si>
    <t>Cardano Technical hub in Vietnamese</t>
  </si>
  <si>
    <t>Reward for Community Translators</t>
  </si>
  <si>
    <t>Cardano Builders' Hub India</t>
  </si>
  <si>
    <t>Cardano Blockchain Lab in Kenya</t>
  </si>
  <si>
    <t>Spread Plutus through Africa</t>
  </si>
  <si>
    <t>Catalyst-Coordinator Hub</t>
  </si>
  <si>
    <t>Vietnamese Cardano Community's Hub</t>
  </si>
  <si>
    <t>Cardano Mobile Hubs</t>
  </si>
  <si>
    <t>Geneva Business Development Hub</t>
  </si>
  <si>
    <t>Cardano Hub Indonesia - Workshops</t>
  </si>
  <si>
    <t>Oxford student hub</t>
  </si>
  <si>
    <t>Zimbabwe Developers for Cardano</t>
  </si>
  <si>
    <t>Cardano4Climate Community Hub</t>
  </si>
  <si>
    <t>INDIGO, NFT &amp; SUSTAINABLE FASHION</t>
  </si>
  <si>
    <t>Blockchain Learning Center</t>
  </si>
  <si>
    <t>Cardano Worldwide Community Hubs</t>
  </si>
  <si>
    <t>Lokole Education Centre in DR Congo</t>
  </si>
  <si>
    <t>Northeast Argentinian Community</t>
  </si>
  <si>
    <t>Catalyst in Emerging Markets</t>
  </si>
  <si>
    <t>East Africa Cardano Innovation Hub</t>
  </si>
  <si>
    <t>Build out 14 Digital Language Hubs</t>
  </si>
  <si>
    <t>China Info Hub Continued</t>
  </si>
  <si>
    <t>Catalyst Fund 8 Challenge Team Hub</t>
  </si>
  <si>
    <t>Penny Lane Liverpool Philosophy Hub</t>
  </si>
  <si>
    <t>Grow MALTA, Grow Europe !</t>
  </si>
  <si>
    <t>Cardano to the Every Ghanaian</t>
  </si>
  <si>
    <t>Konma Xperience Centre</t>
  </si>
  <si>
    <t>MODEL ICT HUB FOR DEPRIVED STUDENTS</t>
  </si>
  <si>
    <t>Growing Cardano in Ethiopia</t>
  </si>
  <si>
    <t>Scale up Chinese community- videos</t>
  </si>
  <si>
    <t>Catalyst Swarm &amp; City Hub Playbooks</t>
  </si>
  <si>
    <t>University courses</t>
  </si>
  <si>
    <t>Go-Peds Go-Cardano</t>
  </si>
  <si>
    <t>ADAcafé - Community Spaces</t>
  </si>
  <si>
    <t>Olon CNFT physical gallery London</t>
  </si>
  <si>
    <t>DAO-NET: Community Growth DAO</t>
  </si>
  <si>
    <t>Aotearoa, New Zealand Hub</t>
  </si>
  <si>
    <t>Detroit + Wada Diaspora Hub</t>
  </si>
  <si>
    <t>2MinReview by Voice for Busy Voters</t>
  </si>
  <si>
    <t>Musicmerge - Decentralized ( Song )</t>
  </si>
  <si>
    <t>CardanoHTX</t>
  </si>
  <si>
    <t>Cardano ♥ YouTube ♥ Permaculture</t>
  </si>
  <si>
    <t>African Blockchain Centre for Devs</t>
  </si>
  <si>
    <t>Empower 400 Marginalized Girls</t>
  </si>
  <si>
    <t>Start Haskell Community: Beginners</t>
  </si>
  <si>
    <t>Cardano Community Hub Bulgaria</t>
  </si>
  <si>
    <t>Video content for CNFTHub.io</t>
  </si>
  <si>
    <t>Cardano Hub West Africa</t>
  </si>
  <si>
    <t>Cardano Hub - Eastern Europe</t>
  </si>
  <si>
    <t>East African Cardano Community Hubs</t>
  </si>
  <si>
    <t>A Second-Chance Cardano Hub</t>
  </si>
  <si>
    <t>Hive Mind cNFT Policy ID Validation</t>
  </si>
  <si>
    <t>Skill up Vulnerable Youth</t>
  </si>
  <si>
    <t>Cardano FIT - Africa</t>
  </si>
  <si>
    <t>Cardano Hub Caracas</t>
  </si>
  <si>
    <t>Culture Cubes</t>
  </si>
  <si>
    <t>Hackaton for Entrepreneurs</t>
  </si>
  <si>
    <t>Contributionism worldwide</t>
  </si>
  <si>
    <t>Dapp for recycling value chain</t>
  </si>
  <si>
    <t>P2P:Trade Cardano tokens with Cash</t>
  </si>
  <si>
    <t>AVOUM on Cardano</t>
  </si>
  <si>
    <t>Browser tool- How to use DeFi dApps</t>
  </si>
  <si>
    <t>Konma Labz</t>
  </si>
  <si>
    <t>Build NFT liquidity pools</t>
  </si>
  <si>
    <t>300 Plutus Trained Women by 2025</t>
  </si>
  <si>
    <t>Cardano-Cosmos IBC Bridge</t>
  </si>
  <si>
    <t>An asset token platform on Cardano</t>
  </si>
  <si>
    <t>Community Consultancy: Tokenomics</t>
  </si>
  <si>
    <t>AMM and Crowdsend DApp</t>
  </si>
  <si>
    <t>Cardano Savings &amp; Loan - PoC</t>
  </si>
  <si>
    <t>completMusic streaming/NFT Defi DEX</t>
  </si>
  <si>
    <t>MSM Merchant Fund</t>
  </si>
  <si>
    <t>NFTSwap ~ making NFTs fungible</t>
  </si>
  <si>
    <t>Developer Ecosystem</t>
  </si>
  <si>
    <t>Open Source Development Ecosystem</t>
  </si>
  <si>
    <t>Nation Building Dapps</t>
  </si>
  <si>
    <t>Cross-Chain Collaboration</t>
  </si>
  <si>
    <t>Cardano scaling solutions</t>
  </si>
  <si>
    <t>DApps and Integrations</t>
  </si>
  <si>
    <t>Scale-UP Cardano's Community Hubs</t>
  </si>
  <si>
    <t>Gamers On - Chained</t>
  </si>
  <si>
    <t>Miscellaneous Challenge</t>
  </si>
  <si>
    <t>Grow Africa, Grow Cardano</t>
  </si>
  <si>
    <t>Accelerate Decentralized Identity</t>
  </si>
  <si>
    <t>Grow East Asia, Grow Cardano</t>
  </si>
  <si>
    <t>Business Solutions (B2B &amp; B2C)</t>
  </si>
  <si>
    <t>Lobbying for favorable legislation</t>
  </si>
  <si>
    <t>Improve and Grow Auditability</t>
  </si>
  <si>
    <t>The Great Migration (from Ethereum)</t>
  </si>
  <si>
    <t>Open Standards &amp; Interoperability</t>
  </si>
  <si>
    <t>New Member Onboarding</t>
  </si>
  <si>
    <t>Self-Sovereign Identity</t>
  </si>
  <si>
    <t>Film + Media (FAM) creatives unite!</t>
  </si>
  <si>
    <t>Catalyst - Rapid Funding Mechanism</t>
  </si>
  <si>
    <t>Community Advisor Improvements</t>
  </si>
  <si>
    <t>Open-ended Research</t>
  </si>
  <si>
    <t>GameFi/Metaverse Developer Treasury</t>
  </si>
  <si>
    <t>Grow Latin America, Grow Cardano</t>
  </si>
  <si>
    <t>Grow India, Grow Cardano</t>
  </si>
  <si>
    <t>Encourage DeFi/Dapps/NFT project</t>
  </si>
  <si>
    <t>Distributed Governance</t>
  </si>
  <si>
    <t>Decentralized Reputation</t>
  </si>
  <si>
    <t>Catalyst Outreach</t>
  </si>
  <si>
    <t>Funding Community Service Providers</t>
  </si>
  <si>
    <t>Global Sustainable Indep. SPO's</t>
  </si>
  <si>
    <t>Small businesses</t>
  </si>
  <si>
    <t>IO to the World: Cardano Unchained</t>
  </si>
  <si>
    <t>Enabling Micro-Summits in 2022</t>
  </si>
  <si>
    <t>Distributed Decision Making</t>
  </si>
  <si>
    <t>DeFi and Microlending for Africa</t>
  </si>
  <si>
    <t>Climate Change: THE Challenge</t>
  </si>
  <si>
    <t>Community Events</t>
  </si>
  <si>
    <t>Raising small ghosts, SPOs and devs</t>
  </si>
  <si>
    <t>Catalyst Accelerator &amp; Mentors</t>
  </si>
  <si>
    <t>Art Beyond NFTs</t>
  </si>
  <si>
    <t>Cardano Contributors League</t>
  </si>
  <si>
    <t>Grow NGOs, Grow Cardano</t>
  </si>
  <si>
    <t>Reaching the Business Community</t>
  </si>
  <si>
    <t>Cardanomics</t>
  </si>
  <si>
    <t>Women of Cardano Involvement</t>
  </si>
  <si>
    <t>Grow Turkey Grow Cardano</t>
  </si>
  <si>
    <t>Cardano Creatives</t>
  </si>
  <si>
    <t>Functional cardano hardware</t>
  </si>
  <si>
    <t>Already Approved Project Challenge</t>
  </si>
  <si>
    <t>Banking the "Unbanked"</t>
  </si>
  <si>
    <t>Unlock Equity in poor communities</t>
  </si>
  <si>
    <t>Cardano &amp; Scientific Research</t>
  </si>
  <si>
    <t>Multi-Round Proposals</t>
  </si>
  <si>
    <t>Building a Trust Framework</t>
  </si>
  <si>
    <t>Empowering Women through Cardano</t>
  </si>
  <si>
    <t>Cardano Challenges</t>
  </si>
  <si>
    <t>Cardano Foresight Challenge</t>
  </si>
  <si>
    <t>Boosting Diversity in Catalyst</t>
  </si>
  <si>
    <t>Expand Access to Extend Cardano</t>
  </si>
  <si>
    <t>👑 Alternatives to Plutocracy 💸</t>
  </si>
  <si>
    <t>Climate Change</t>
  </si>
  <si>
    <t>Special CARDANO and Donations</t>
  </si>
  <si>
    <t>Cardano &amp; Psychotherapy Quality</t>
  </si>
  <si>
    <t>Funding climate opportunities</t>
  </si>
  <si>
    <t>CO2 registry for construction</t>
  </si>
  <si>
    <t>Challenge</t>
  </si>
  <si>
    <t>new.tech circular accelerator</t>
  </si>
  <si>
    <t>Seeding Cardano's Grassroots DeFi</t>
  </si>
  <si>
    <t>Incrypture - CIP Structured Finance</t>
  </si>
  <si>
    <t>LovelaceAcademy website Translation</t>
  </si>
  <si>
    <t>Translate Charles Hoskinson videos</t>
  </si>
  <si>
    <t>Open Source Developer Ecosystem</t>
  </si>
  <si>
    <t>[CRUST] Cardano Node in Rust</t>
  </si>
  <si>
    <t>DAOs ❤ Cardano</t>
  </si>
  <si>
    <t>Haibu, the pooling tool</t>
  </si>
  <si>
    <t>Freelancers smart contract platform</t>
  </si>
  <si>
    <t>Symbiotic Catalyst Accelerator</t>
  </si>
  <si>
    <t>Fund size:</t>
  </si>
  <si>
    <t>Catalyst Natives COTI: Pay with ADA Plug-in</t>
  </si>
  <si>
    <t>in coti tokens</t>
  </si>
  <si>
    <t>Boosting Cardano's DeFi</t>
  </si>
  <si>
    <t>Catalyst - Rapid Funding Mechanisms</t>
  </si>
  <si>
    <t>DAOs &lt;3 Cardano</t>
  </si>
  <si>
    <t>Connecting Japan/日本 Community</t>
  </si>
  <si>
    <t>Disarm cyber disinformation attacks</t>
  </si>
  <si>
    <t>DApps &amp; Integrations</t>
  </si>
  <si>
    <t>Gamers On-Chained</t>
  </si>
  <si>
    <t>New SPO Business Opportunities</t>
  </si>
  <si>
    <t>A.I. &amp; SingularityNet a $5T market</t>
  </si>
  <si>
    <t>Mini/Low-Budget Dapps &amp;Integrations</t>
  </si>
  <si>
    <t>Multilingual resources</t>
  </si>
  <si>
    <t>Atala PRISM</t>
  </si>
  <si>
    <t>Fund8 Challenge Setting</t>
  </si>
  <si>
    <t>Total registered stake</t>
  </si>
  <si>
    <t>1%=</t>
  </si>
  <si>
    <t>Leftovers</t>
  </si>
  <si>
    <t>Sum of the leftovers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</si>
</sst>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₳ ]#,##0.00"/>
    <numFmt numFmtId="165" formatCode="&quot;$&quot;#,##0"/>
    <numFmt numFmtId="166" formatCode="₳#,##0"/>
  </numFmts>
  <fonts count="13">
    <font>
      <sz val="10.0"/>
      <color rgb="FF000000"/>
      <name val="Arial"/>
      <scheme val="minor"/>
    </font>
    <font>
      <b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1" numFmtId="2" xfId="0" applyAlignment="1" applyFont="1" applyNumberFormat="1">
      <alignment readingOrder="0" shrinkToFit="0" vertical="bottom" wrapText="1"/>
    </xf>
    <xf borderId="0" fillId="2" fontId="1" numFmtId="1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1" fillId="2" fontId="1" numFmtId="165" xfId="0" applyAlignment="1" applyBorder="1" applyFont="1" applyNumberFormat="1">
      <alignment shrinkToFit="0" vertical="bottom" wrapText="1"/>
    </xf>
    <xf borderId="0" fillId="2" fontId="2" numFmtId="165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vertical="bottom"/>
    </xf>
    <xf borderId="0" fillId="3" fontId="3" numFmtId="0" xfId="0" applyFill="1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3" fontId="4" numFmtId="0" xfId="0" applyFont="1"/>
    <xf borderId="0" fillId="3" fontId="4" numFmtId="165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/>
    </xf>
    <xf borderId="0" fillId="0" fontId="3" numFmtId="49" xfId="0" applyAlignment="1" applyFont="1" applyNumberFormat="1">
      <alignment readingOrder="0" shrinkToFit="0" vertical="bottom" wrapText="0"/>
    </xf>
    <xf borderId="0" fillId="0" fontId="4" numFmtId="0" xfId="0" applyFont="1"/>
    <xf borderId="0" fillId="0" fontId="4" numFmtId="1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8" numFmtId="49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11" numFmtId="49" xfId="0" applyAlignment="1" applyFont="1" applyNumberFormat="1">
      <alignment vertical="bottom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2" numFmtId="0" xfId="0" applyFont="1"/>
    <xf borderId="0" fillId="0" fontId="12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gC" TargetMode="External"/><Relationship Id="rId42" Type="http://schemas.openxmlformats.org/officeDocument/2006/relationships/drawing" Target="../drawings/drawing10.xml"/><Relationship Id="rId41" Type="http://schemas.openxmlformats.org/officeDocument/2006/relationships/hyperlink" Target="https://app.ideascale.com/t/UM5UZBqtJ" TargetMode="External"/><Relationship Id="rId1" Type="http://schemas.openxmlformats.org/officeDocument/2006/relationships/hyperlink" Target="https://app.ideascale.com/t/UM5UZBq8F" TargetMode="External"/><Relationship Id="rId2" Type="http://schemas.openxmlformats.org/officeDocument/2006/relationships/hyperlink" Target="https://app.ideascale.com/t/UM5UZBrRc" TargetMode="External"/><Relationship Id="rId3" Type="http://schemas.openxmlformats.org/officeDocument/2006/relationships/hyperlink" Target="https://app.ideascale.com/t/UM5UZBrQE" TargetMode="External"/><Relationship Id="rId4" Type="http://schemas.openxmlformats.org/officeDocument/2006/relationships/hyperlink" Target="https://app.ideascale.com/t/UM5UZBrai" TargetMode="External"/><Relationship Id="rId9" Type="http://schemas.openxmlformats.org/officeDocument/2006/relationships/hyperlink" Target="https://app.ideascale.com/t/UM5UZBrb7" TargetMode="External"/><Relationship Id="rId5" Type="http://schemas.openxmlformats.org/officeDocument/2006/relationships/hyperlink" Target="https://app.ideascale.com/t/UM5UZBrag" TargetMode="External"/><Relationship Id="rId6" Type="http://schemas.openxmlformats.org/officeDocument/2006/relationships/hyperlink" Target="https://app.ideascale.com/t/UM5UZBrad" TargetMode="External"/><Relationship Id="rId7" Type="http://schemas.openxmlformats.org/officeDocument/2006/relationships/hyperlink" Target="https://app.ideascale.com/t/UM5UZBrVO" TargetMode="External"/><Relationship Id="rId8" Type="http://schemas.openxmlformats.org/officeDocument/2006/relationships/hyperlink" Target="https://app.ideascale.com/t/UM5UZBqWr" TargetMode="External"/><Relationship Id="rId31" Type="http://schemas.openxmlformats.org/officeDocument/2006/relationships/hyperlink" Target="https://app.ideascale.com/t/UM5UZBqzu" TargetMode="External"/><Relationship Id="rId30" Type="http://schemas.openxmlformats.org/officeDocument/2006/relationships/hyperlink" Target="https://app.ideascale.com/t/UM5UZBqW4" TargetMode="External"/><Relationship Id="rId33" Type="http://schemas.openxmlformats.org/officeDocument/2006/relationships/hyperlink" Target="https://app.ideascale.com/t/UM5UZBqzn" TargetMode="External"/><Relationship Id="rId32" Type="http://schemas.openxmlformats.org/officeDocument/2006/relationships/hyperlink" Target="https://app.ideascale.com/t/UM5UZBq6D" TargetMode="External"/><Relationship Id="rId35" Type="http://schemas.openxmlformats.org/officeDocument/2006/relationships/hyperlink" Target="https://app.ideascale.com/t/UM5UZBrUE" TargetMode="External"/><Relationship Id="rId34" Type="http://schemas.openxmlformats.org/officeDocument/2006/relationships/hyperlink" Target="https://app.ideascale.com/t/UM5UZBq5y" TargetMode="External"/><Relationship Id="rId37" Type="http://schemas.openxmlformats.org/officeDocument/2006/relationships/hyperlink" Target="https://app.ideascale.com/t/UM5UZBqXr" TargetMode="External"/><Relationship Id="rId36" Type="http://schemas.openxmlformats.org/officeDocument/2006/relationships/hyperlink" Target="https://app.ideascale.com/t/UM5UZBrVM" TargetMode="External"/><Relationship Id="rId39" Type="http://schemas.openxmlformats.org/officeDocument/2006/relationships/hyperlink" Target="https://app.ideascale.com/t/UM5UZBrd0" TargetMode="External"/><Relationship Id="rId38" Type="http://schemas.openxmlformats.org/officeDocument/2006/relationships/hyperlink" Target="https://app.ideascale.com/t/UM5UZBrWg" TargetMode="External"/><Relationship Id="rId20" Type="http://schemas.openxmlformats.org/officeDocument/2006/relationships/hyperlink" Target="https://app.ideascale.com/t/UM5UZBrCi" TargetMode="External"/><Relationship Id="rId22" Type="http://schemas.openxmlformats.org/officeDocument/2006/relationships/hyperlink" Target="https://app.ideascale.com/t/UM5UZBrGP" TargetMode="External"/><Relationship Id="rId21" Type="http://schemas.openxmlformats.org/officeDocument/2006/relationships/hyperlink" Target="https://app.ideascale.com/t/UM5UZBrNs" TargetMode="External"/><Relationship Id="rId24" Type="http://schemas.openxmlformats.org/officeDocument/2006/relationships/hyperlink" Target="https://app.ideascale.com/t/UM5UZBqqs" TargetMode="External"/><Relationship Id="rId23" Type="http://schemas.openxmlformats.org/officeDocument/2006/relationships/hyperlink" Target="https://app.ideascale.com/t/UM5UZBrFK" TargetMode="External"/><Relationship Id="rId26" Type="http://schemas.openxmlformats.org/officeDocument/2006/relationships/hyperlink" Target="https://app.ideascale.com/t/UM5UZBrIz" TargetMode="External"/><Relationship Id="rId25" Type="http://schemas.openxmlformats.org/officeDocument/2006/relationships/hyperlink" Target="https://app.ideascale.com/t/UM5UZBrQU" TargetMode="External"/><Relationship Id="rId28" Type="http://schemas.openxmlformats.org/officeDocument/2006/relationships/hyperlink" Target="https://app.ideascale.com/t/UM5UZBqdB" TargetMode="External"/><Relationship Id="rId27" Type="http://schemas.openxmlformats.org/officeDocument/2006/relationships/hyperlink" Target="https://app.ideascale.com/t/UM5UZBqx0" TargetMode="External"/><Relationship Id="rId29" Type="http://schemas.openxmlformats.org/officeDocument/2006/relationships/hyperlink" Target="https://app.ideascale.com/t/UM5UZBrLJ" TargetMode="External"/><Relationship Id="rId11" Type="http://schemas.openxmlformats.org/officeDocument/2006/relationships/hyperlink" Target="https://app.ideascale.com/t/UM5UZBqfO" TargetMode="External"/><Relationship Id="rId10" Type="http://schemas.openxmlformats.org/officeDocument/2006/relationships/hyperlink" Target="https://app.ideascale.com/t/UM5UZBrDT" TargetMode="External"/><Relationship Id="rId13" Type="http://schemas.openxmlformats.org/officeDocument/2006/relationships/hyperlink" Target="https://app.ideascale.com/t/UM5UZBrbq" TargetMode="External"/><Relationship Id="rId12" Type="http://schemas.openxmlformats.org/officeDocument/2006/relationships/hyperlink" Target="https://app.ideascale.com/t/UM5UZBqfe" TargetMode="External"/><Relationship Id="rId15" Type="http://schemas.openxmlformats.org/officeDocument/2006/relationships/hyperlink" Target="https://app.ideascale.com/t/UM5UZBrUf" TargetMode="External"/><Relationship Id="rId14" Type="http://schemas.openxmlformats.org/officeDocument/2006/relationships/hyperlink" Target="https://app.ideascale.com/t/UM5UZBq7I" TargetMode="External"/><Relationship Id="rId17" Type="http://schemas.openxmlformats.org/officeDocument/2006/relationships/hyperlink" Target="https://app.ideascale.com/t/UM5UZBq4L" TargetMode="External"/><Relationship Id="rId16" Type="http://schemas.openxmlformats.org/officeDocument/2006/relationships/hyperlink" Target="https://app.ideascale.com/t/UM5UZBrNH" TargetMode="External"/><Relationship Id="rId19" Type="http://schemas.openxmlformats.org/officeDocument/2006/relationships/hyperlink" Target="https://app.ideascale.com/t/UM5UZBq7M" TargetMode="External"/><Relationship Id="rId18" Type="http://schemas.openxmlformats.org/officeDocument/2006/relationships/hyperlink" Target="https://app.ideascale.com/t/UM5UZBqYi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qu3" TargetMode="External"/><Relationship Id="rId84" Type="http://schemas.openxmlformats.org/officeDocument/2006/relationships/hyperlink" Target="https://app.ideascale.com/t/UM5UZBqyP" TargetMode="External"/><Relationship Id="rId83" Type="http://schemas.openxmlformats.org/officeDocument/2006/relationships/hyperlink" Target="https://app.ideascale.com/t/UM5UZBrJm" TargetMode="External"/><Relationship Id="rId42" Type="http://schemas.openxmlformats.org/officeDocument/2006/relationships/hyperlink" Target="https://app.ideascale.com/t/UM5UZBqrp" TargetMode="External"/><Relationship Id="rId86" Type="http://schemas.openxmlformats.org/officeDocument/2006/relationships/drawing" Target="../drawings/drawing11.xml"/><Relationship Id="rId41" Type="http://schemas.openxmlformats.org/officeDocument/2006/relationships/hyperlink" Target="https://app.ideascale.com/t/UM5UZBqch" TargetMode="External"/><Relationship Id="rId85" Type="http://schemas.openxmlformats.org/officeDocument/2006/relationships/hyperlink" Target="https://app.ideascale.com/t/UM5UZBrdI" TargetMode="External"/><Relationship Id="rId44" Type="http://schemas.openxmlformats.org/officeDocument/2006/relationships/hyperlink" Target="https://app.ideascale.com/t/UM5UZBq4g" TargetMode="External"/><Relationship Id="rId43" Type="http://schemas.openxmlformats.org/officeDocument/2006/relationships/hyperlink" Target="https://app.ideascale.com/t/UM5UZBrHv" TargetMode="External"/><Relationship Id="rId46" Type="http://schemas.openxmlformats.org/officeDocument/2006/relationships/hyperlink" Target="https://app.ideascale.com/t/UM5UZBqqK" TargetMode="External"/><Relationship Id="rId45" Type="http://schemas.openxmlformats.org/officeDocument/2006/relationships/hyperlink" Target="https://app.ideascale.com/t/UM5UZBrFW" TargetMode="External"/><Relationship Id="rId80" Type="http://schemas.openxmlformats.org/officeDocument/2006/relationships/hyperlink" Target="https://app.ideascale.com/t/UM5UZBrKA" TargetMode="External"/><Relationship Id="rId82" Type="http://schemas.openxmlformats.org/officeDocument/2006/relationships/hyperlink" Target="https://app.ideascale.com/t/UM5UZBqjf" TargetMode="External"/><Relationship Id="rId81" Type="http://schemas.openxmlformats.org/officeDocument/2006/relationships/hyperlink" Target="https://app.ideascale.com/t/UM5UZBqW2" TargetMode="External"/><Relationship Id="rId1" Type="http://schemas.openxmlformats.org/officeDocument/2006/relationships/hyperlink" Target="https://app.ideascale.com/t/UM5UZBran" TargetMode="External"/><Relationship Id="rId2" Type="http://schemas.openxmlformats.org/officeDocument/2006/relationships/hyperlink" Target="https://app.ideascale.com/t/UM5UZBrWU" TargetMode="External"/><Relationship Id="rId3" Type="http://schemas.openxmlformats.org/officeDocument/2006/relationships/hyperlink" Target="https://app.ideascale.com/t/UM5UZBqxS" TargetMode="External"/><Relationship Id="rId4" Type="http://schemas.openxmlformats.org/officeDocument/2006/relationships/hyperlink" Target="https://app.ideascale.com/t/UM5UZBrf9" TargetMode="External"/><Relationship Id="rId9" Type="http://schemas.openxmlformats.org/officeDocument/2006/relationships/hyperlink" Target="https://app.ideascale.com/t/UM5UZBrcR" TargetMode="External"/><Relationship Id="rId48" Type="http://schemas.openxmlformats.org/officeDocument/2006/relationships/hyperlink" Target="https://app.ideascale.com/t/UM5UZBqWv" TargetMode="External"/><Relationship Id="rId47" Type="http://schemas.openxmlformats.org/officeDocument/2006/relationships/hyperlink" Target="https://app.ideascale.com/t/UM5UZBqYC" TargetMode="External"/><Relationship Id="rId49" Type="http://schemas.openxmlformats.org/officeDocument/2006/relationships/hyperlink" Target="https://app.ideascale.com/t/UM5UZBqgV" TargetMode="External"/><Relationship Id="rId5" Type="http://schemas.openxmlformats.org/officeDocument/2006/relationships/hyperlink" Target="https://app.ideascale.com/t/UM5UZBrcM" TargetMode="External"/><Relationship Id="rId6" Type="http://schemas.openxmlformats.org/officeDocument/2006/relationships/hyperlink" Target="https://app.ideascale.com/t/UM5UZBquY" TargetMode="External"/><Relationship Id="rId7" Type="http://schemas.openxmlformats.org/officeDocument/2006/relationships/hyperlink" Target="https://app.ideascale.com/t/UM5UZBrMX" TargetMode="External"/><Relationship Id="rId8" Type="http://schemas.openxmlformats.org/officeDocument/2006/relationships/hyperlink" Target="https://app.ideascale.com/t/UM5UZBrEf" TargetMode="External"/><Relationship Id="rId73" Type="http://schemas.openxmlformats.org/officeDocument/2006/relationships/hyperlink" Target="https://app.ideascale.com/t/UM5UZBrRm" TargetMode="External"/><Relationship Id="rId72" Type="http://schemas.openxmlformats.org/officeDocument/2006/relationships/hyperlink" Target="https://app.ideascale.com/t/UM5UZBqW0" TargetMode="External"/><Relationship Id="rId31" Type="http://schemas.openxmlformats.org/officeDocument/2006/relationships/hyperlink" Target="https://app.ideascale.com/t/UM5UZBqew" TargetMode="External"/><Relationship Id="rId75" Type="http://schemas.openxmlformats.org/officeDocument/2006/relationships/hyperlink" Target="https://app.ideascale.com/t/UM5UZBq7U" TargetMode="External"/><Relationship Id="rId30" Type="http://schemas.openxmlformats.org/officeDocument/2006/relationships/hyperlink" Target="https://app.ideascale.com/t/UM5UZBrIo" TargetMode="External"/><Relationship Id="rId74" Type="http://schemas.openxmlformats.org/officeDocument/2006/relationships/hyperlink" Target="https://app.ideascale.com/t/UM5UZBq5h" TargetMode="External"/><Relationship Id="rId33" Type="http://schemas.openxmlformats.org/officeDocument/2006/relationships/hyperlink" Target="https://app.ideascale.com/t/UM5UZBqWp" TargetMode="External"/><Relationship Id="rId77" Type="http://schemas.openxmlformats.org/officeDocument/2006/relationships/hyperlink" Target="https://app.ideascale.com/t/UM5UZBq47" TargetMode="External"/><Relationship Id="rId32" Type="http://schemas.openxmlformats.org/officeDocument/2006/relationships/hyperlink" Target="https://app.ideascale.com/t/UM5UZBqyu" TargetMode="External"/><Relationship Id="rId76" Type="http://schemas.openxmlformats.org/officeDocument/2006/relationships/hyperlink" Target="https://app.ideascale.com/t/UM5UZBqjr" TargetMode="External"/><Relationship Id="rId35" Type="http://schemas.openxmlformats.org/officeDocument/2006/relationships/hyperlink" Target="https://app.ideascale.com/t/UM5UZBqfV" TargetMode="External"/><Relationship Id="rId79" Type="http://schemas.openxmlformats.org/officeDocument/2006/relationships/hyperlink" Target="https://app.ideascale.com/t/UM5UZBqW5" TargetMode="External"/><Relationship Id="rId34" Type="http://schemas.openxmlformats.org/officeDocument/2006/relationships/hyperlink" Target="https://app.ideascale.com/t/UM5UZBq52" TargetMode="External"/><Relationship Id="rId78" Type="http://schemas.openxmlformats.org/officeDocument/2006/relationships/hyperlink" Target="https://app.ideascale.com/t/UM5UZBqW7" TargetMode="External"/><Relationship Id="rId71" Type="http://schemas.openxmlformats.org/officeDocument/2006/relationships/hyperlink" Target="https://app.ideascale.com/t/UM5UZBrbD" TargetMode="External"/><Relationship Id="rId70" Type="http://schemas.openxmlformats.org/officeDocument/2006/relationships/hyperlink" Target="https://app.ideascale.com/t/UM5UZBqdR" TargetMode="External"/><Relationship Id="rId37" Type="http://schemas.openxmlformats.org/officeDocument/2006/relationships/hyperlink" Target="https://app.ideascale.com/t/UM5UZBrbG" TargetMode="External"/><Relationship Id="rId36" Type="http://schemas.openxmlformats.org/officeDocument/2006/relationships/hyperlink" Target="https://app.ideascale.com/t/UM5UZBrID" TargetMode="External"/><Relationship Id="rId39" Type="http://schemas.openxmlformats.org/officeDocument/2006/relationships/hyperlink" Target="https://app.ideascale.com/t/UM5UZBrdg" TargetMode="External"/><Relationship Id="rId38" Type="http://schemas.openxmlformats.org/officeDocument/2006/relationships/hyperlink" Target="https://app.ideascale.com/t/UM5UZBrfc" TargetMode="External"/><Relationship Id="rId62" Type="http://schemas.openxmlformats.org/officeDocument/2006/relationships/hyperlink" Target="https://app.ideascale.com/t/UM5UZBqap" TargetMode="External"/><Relationship Id="rId61" Type="http://schemas.openxmlformats.org/officeDocument/2006/relationships/hyperlink" Target="https://app.ideascale.com/t/UM5UZBrVg" TargetMode="External"/><Relationship Id="rId20" Type="http://schemas.openxmlformats.org/officeDocument/2006/relationships/hyperlink" Target="https://app.ideascale.com/t/UM5UZBqwk" TargetMode="External"/><Relationship Id="rId64" Type="http://schemas.openxmlformats.org/officeDocument/2006/relationships/hyperlink" Target="https://app.ideascale.com/t/UM5UZBquH" TargetMode="External"/><Relationship Id="rId63" Type="http://schemas.openxmlformats.org/officeDocument/2006/relationships/hyperlink" Target="https://app.ideascale.com/t/UM5UZBrdc" TargetMode="External"/><Relationship Id="rId22" Type="http://schemas.openxmlformats.org/officeDocument/2006/relationships/hyperlink" Target="https://app.ideascale.com/t/UM5UZBqae" TargetMode="External"/><Relationship Id="rId66" Type="http://schemas.openxmlformats.org/officeDocument/2006/relationships/hyperlink" Target="https://app.ideascale.com/t/UM5UZBrOb" TargetMode="External"/><Relationship Id="rId21" Type="http://schemas.openxmlformats.org/officeDocument/2006/relationships/hyperlink" Target="https://app.ideascale.com/t/UM5UZBrPp" TargetMode="External"/><Relationship Id="rId65" Type="http://schemas.openxmlformats.org/officeDocument/2006/relationships/hyperlink" Target="https://app.ideascale.com/t/UM5UZBrVG" TargetMode="External"/><Relationship Id="rId24" Type="http://schemas.openxmlformats.org/officeDocument/2006/relationships/hyperlink" Target="https://app.ideascale.com/t/UM5UZBq2z" TargetMode="External"/><Relationship Id="rId68" Type="http://schemas.openxmlformats.org/officeDocument/2006/relationships/hyperlink" Target="https://app.ideascale.com/t/UM5UZBqjH" TargetMode="External"/><Relationship Id="rId23" Type="http://schemas.openxmlformats.org/officeDocument/2006/relationships/hyperlink" Target="https://app.ideascale.com/t/UM5UZBrNg" TargetMode="External"/><Relationship Id="rId67" Type="http://schemas.openxmlformats.org/officeDocument/2006/relationships/hyperlink" Target="https://app.ideascale.com/t/UM5UZBrE0" TargetMode="External"/><Relationship Id="rId60" Type="http://schemas.openxmlformats.org/officeDocument/2006/relationships/hyperlink" Target="https://app.ideascale.com/t/UM5UZBrbv" TargetMode="External"/><Relationship Id="rId26" Type="http://schemas.openxmlformats.org/officeDocument/2006/relationships/hyperlink" Target="https://app.ideascale.com/t/UM5UZBrNP" TargetMode="External"/><Relationship Id="rId25" Type="http://schemas.openxmlformats.org/officeDocument/2006/relationships/hyperlink" Target="https://app.ideascale.com/t/UM5UZBrVl" TargetMode="External"/><Relationship Id="rId69" Type="http://schemas.openxmlformats.org/officeDocument/2006/relationships/hyperlink" Target="https://app.ideascale.com/t/UM5UZBq94" TargetMode="External"/><Relationship Id="rId28" Type="http://schemas.openxmlformats.org/officeDocument/2006/relationships/hyperlink" Target="https://app.ideascale.com/t/UM5UZBrUV" TargetMode="External"/><Relationship Id="rId27" Type="http://schemas.openxmlformats.org/officeDocument/2006/relationships/hyperlink" Target="https://app.ideascale.com/t/UM5UZBrfR" TargetMode="External"/><Relationship Id="rId29" Type="http://schemas.openxmlformats.org/officeDocument/2006/relationships/hyperlink" Target="https://app.ideascale.com/t/UM5UZBqdD" TargetMode="External"/><Relationship Id="rId51" Type="http://schemas.openxmlformats.org/officeDocument/2006/relationships/hyperlink" Target="https://app.ideascale.com/t/UM5UZBrMY" TargetMode="External"/><Relationship Id="rId50" Type="http://schemas.openxmlformats.org/officeDocument/2006/relationships/hyperlink" Target="https://app.ideascale.com/t/UM5UZBqWk" TargetMode="External"/><Relationship Id="rId53" Type="http://schemas.openxmlformats.org/officeDocument/2006/relationships/hyperlink" Target="https://app.ideascale.com/t/UM5UZBrSu" TargetMode="External"/><Relationship Id="rId52" Type="http://schemas.openxmlformats.org/officeDocument/2006/relationships/hyperlink" Target="https://app.ideascale.com/t/UM5UZBqXA" TargetMode="External"/><Relationship Id="rId11" Type="http://schemas.openxmlformats.org/officeDocument/2006/relationships/hyperlink" Target="https://app.ideascale.com/t/UM5UZBqX7" TargetMode="External"/><Relationship Id="rId55" Type="http://schemas.openxmlformats.org/officeDocument/2006/relationships/hyperlink" Target="https://app.ideascale.com/t/UM5UZBqem" TargetMode="External"/><Relationship Id="rId10" Type="http://schemas.openxmlformats.org/officeDocument/2006/relationships/hyperlink" Target="https://app.ideascale.com/t/UM5UZBqvU" TargetMode="External"/><Relationship Id="rId54" Type="http://schemas.openxmlformats.org/officeDocument/2006/relationships/hyperlink" Target="https://app.ideascale.com/t/UM5UZBrcU" TargetMode="External"/><Relationship Id="rId13" Type="http://schemas.openxmlformats.org/officeDocument/2006/relationships/hyperlink" Target="https://app.ideascale.com/t/UM5UZBqp2" TargetMode="External"/><Relationship Id="rId57" Type="http://schemas.openxmlformats.org/officeDocument/2006/relationships/hyperlink" Target="https://app.ideascale.com/t/UM5UZBqa2" TargetMode="External"/><Relationship Id="rId12" Type="http://schemas.openxmlformats.org/officeDocument/2006/relationships/hyperlink" Target="https://app.ideascale.com/t/UM5UZBrfu" TargetMode="External"/><Relationship Id="rId56" Type="http://schemas.openxmlformats.org/officeDocument/2006/relationships/hyperlink" Target="https://app.ideascale.com/t/UM5UZBrR0" TargetMode="External"/><Relationship Id="rId15" Type="http://schemas.openxmlformats.org/officeDocument/2006/relationships/hyperlink" Target="https://app.ideascale.com/t/UM5UZBqms" TargetMode="External"/><Relationship Id="rId59" Type="http://schemas.openxmlformats.org/officeDocument/2006/relationships/hyperlink" Target="https://app.ideascale.com/t/UM5UZBq92" TargetMode="External"/><Relationship Id="rId14" Type="http://schemas.openxmlformats.org/officeDocument/2006/relationships/hyperlink" Target="https://app.ideascale.com/t/UM5UZBqwn" TargetMode="External"/><Relationship Id="rId58" Type="http://schemas.openxmlformats.org/officeDocument/2006/relationships/hyperlink" Target="https://app.ideascale.com/t/UM5UZBq7T" TargetMode="External"/><Relationship Id="rId17" Type="http://schemas.openxmlformats.org/officeDocument/2006/relationships/hyperlink" Target="https://app.ideascale.com/t/UM5UZBq2v" TargetMode="External"/><Relationship Id="rId16" Type="http://schemas.openxmlformats.org/officeDocument/2006/relationships/hyperlink" Target="https://app.ideascale.com/t/UM5UZBrJC" TargetMode="External"/><Relationship Id="rId19" Type="http://schemas.openxmlformats.org/officeDocument/2006/relationships/hyperlink" Target="https://app.ideascale.com/t/UM5UZBqxn" TargetMode="External"/><Relationship Id="rId18" Type="http://schemas.openxmlformats.org/officeDocument/2006/relationships/hyperlink" Target="https://app.ideascale.com/t/UM5UZBrfw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cr" TargetMode="External"/><Relationship Id="rId2" Type="http://schemas.openxmlformats.org/officeDocument/2006/relationships/hyperlink" Target="https://app.ideascale.com/t/UM5UZBqvC" TargetMode="External"/><Relationship Id="rId3" Type="http://schemas.openxmlformats.org/officeDocument/2006/relationships/hyperlink" Target="https://app.ideascale.com/t/UM5UZBrXC" TargetMode="External"/><Relationship Id="rId4" Type="http://schemas.openxmlformats.org/officeDocument/2006/relationships/hyperlink" Target="https://app.ideascale.com/t/UM5UZBrV7" TargetMode="External"/><Relationship Id="rId9" Type="http://schemas.openxmlformats.org/officeDocument/2006/relationships/hyperlink" Target="https://app.ideascale.com/t/UM5UZBrao" TargetMode="External"/><Relationship Id="rId5" Type="http://schemas.openxmlformats.org/officeDocument/2006/relationships/hyperlink" Target="https://app.ideascale.com/t/UM5UZBqp7" TargetMode="External"/><Relationship Id="rId6" Type="http://schemas.openxmlformats.org/officeDocument/2006/relationships/hyperlink" Target="https://app.ideascale.com/t/UM5UZBq3e" TargetMode="External"/><Relationship Id="rId7" Type="http://schemas.openxmlformats.org/officeDocument/2006/relationships/hyperlink" Target="https://app.ideascale.com/t/UM5UZBq72" TargetMode="External"/><Relationship Id="rId8" Type="http://schemas.openxmlformats.org/officeDocument/2006/relationships/hyperlink" Target="https://app.ideascale.com/t/UM5UZBqmR" TargetMode="External"/><Relationship Id="rId11" Type="http://schemas.openxmlformats.org/officeDocument/2006/relationships/hyperlink" Target="https://app.ideascale.com/t/UM5UZBrKI" TargetMode="External"/><Relationship Id="rId10" Type="http://schemas.openxmlformats.org/officeDocument/2006/relationships/hyperlink" Target="https://app.ideascale.com/t/UM5UZBq1e" TargetMode="External"/><Relationship Id="rId1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qtE" TargetMode="External"/><Relationship Id="rId42" Type="http://schemas.openxmlformats.org/officeDocument/2006/relationships/hyperlink" Target="https://app.ideascale.com/t/UM5UZBrgT" TargetMode="External"/><Relationship Id="rId41" Type="http://schemas.openxmlformats.org/officeDocument/2006/relationships/hyperlink" Target="https://app.ideascale.com/t/UM5UZBqni" TargetMode="External"/><Relationship Id="rId44" Type="http://schemas.openxmlformats.org/officeDocument/2006/relationships/hyperlink" Target="https://app.ideascale.com/t/UM5UZBqlE" TargetMode="External"/><Relationship Id="rId43" Type="http://schemas.openxmlformats.org/officeDocument/2006/relationships/hyperlink" Target="https://app.ideascale.com/t/UM5UZBqxE" TargetMode="External"/><Relationship Id="rId46" Type="http://schemas.openxmlformats.org/officeDocument/2006/relationships/hyperlink" Target="https://app.ideascale.com/t/UM5UZBrgP" TargetMode="External"/><Relationship Id="rId45" Type="http://schemas.openxmlformats.org/officeDocument/2006/relationships/hyperlink" Target="https://app.ideascale.com/t/UM5UZBqi2" TargetMode="External"/><Relationship Id="rId1" Type="http://schemas.openxmlformats.org/officeDocument/2006/relationships/hyperlink" Target="https://app.ideascale.com/t/UM5UZBqvK" TargetMode="External"/><Relationship Id="rId2" Type="http://schemas.openxmlformats.org/officeDocument/2006/relationships/hyperlink" Target="https://app.ideascale.com/t/UM5UZBrLp" TargetMode="External"/><Relationship Id="rId3" Type="http://schemas.openxmlformats.org/officeDocument/2006/relationships/hyperlink" Target="https://app.ideascale.com/t/UM5UZBrK8" TargetMode="External"/><Relationship Id="rId4" Type="http://schemas.openxmlformats.org/officeDocument/2006/relationships/hyperlink" Target="https://app.ideascale.com/t/UM5UZBqs0" TargetMode="External"/><Relationship Id="rId9" Type="http://schemas.openxmlformats.org/officeDocument/2006/relationships/hyperlink" Target="https://app.ideascale.com/t/UM5UZBqjw" TargetMode="External"/><Relationship Id="rId48" Type="http://schemas.openxmlformats.org/officeDocument/2006/relationships/hyperlink" Target="https://app.ideascale.com/t/UM5UZBqtB" TargetMode="External"/><Relationship Id="rId47" Type="http://schemas.openxmlformats.org/officeDocument/2006/relationships/hyperlink" Target="https://app.ideascale.com/t/UM5UZBq17" TargetMode="External"/><Relationship Id="rId49" Type="http://schemas.openxmlformats.org/officeDocument/2006/relationships/hyperlink" Target="https://app.ideascale.com/t/UM5UZBqtW" TargetMode="External"/><Relationship Id="rId5" Type="http://schemas.openxmlformats.org/officeDocument/2006/relationships/hyperlink" Target="https://app.ideascale.com/t/UM5UZBrWx" TargetMode="External"/><Relationship Id="rId6" Type="http://schemas.openxmlformats.org/officeDocument/2006/relationships/hyperlink" Target="https://app.ideascale.com/t/UM5UZBrLj" TargetMode="External"/><Relationship Id="rId7" Type="http://schemas.openxmlformats.org/officeDocument/2006/relationships/hyperlink" Target="https://app.ideascale.com/t/UM5UZBq4l" TargetMode="External"/><Relationship Id="rId8" Type="http://schemas.openxmlformats.org/officeDocument/2006/relationships/hyperlink" Target="https://app.ideascale.com/t/UM5UZBrKi" TargetMode="External"/><Relationship Id="rId31" Type="http://schemas.openxmlformats.org/officeDocument/2006/relationships/hyperlink" Target="https://app.ideascale.com/t/UM5UZBqza" TargetMode="External"/><Relationship Id="rId30" Type="http://schemas.openxmlformats.org/officeDocument/2006/relationships/hyperlink" Target="https://app.ideascale.com/t/UM5UZBrS8" TargetMode="External"/><Relationship Id="rId33" Type="http://schemas.openxmlformats.org/officeDocument/2006/relationships/hyperlink" Target="https://app.ideascale.com/t/UM5UZBq4i" TargetMode="External"/><Relationship Id="rId32" Type="http://schemas.openxmlformats.org/officeDocument/2006/relationships/hyperlink" Target="https://app.ideascale.com/t/UM5UZBrO3" TargetMode="External"/><Relationship Id="rId35" Type="http://schemas.openxmlformats.org/officeDocument/2006/relationships/hyperlink" Target="https://app.ideascale.com/t/UM5UZBqyQ" TargetMode="External"/><Relationship Id="rId34" Type="http://schemas.openxmlformats.org/officeDocument/2006/relationships/hyperlink" Target="https://app.ideascale.com/t/UM5UZBqq8" TargetMode="External"/><Relationship Id="rId37" Type="http://schemas.openxmlformats.org/officeDocument/2006/relationships/hyperlink" Target="https://app.ideascale.com/t/UM5UZBrf7" TargetMode="External"/><Relationship Id="rId36" Type="http://schemas.openxmlformats.org/officeDocument/2006/relationships/hyperlink" Target="https://app.ideascale.com/t/UM5UZBqdt" TargetMode="External"/><Relationship Id="rId39" Type="http://schemas.openxmlformats.org/officeDocument/2006/relationships/hyperlink" Target="https://app.ideascale.com/t/UM5UZBqhe" TargetMode="External"/><Relationship Id="rId38" Type="http://schemas.openxmlformats.org/officeDocument/2006/relationships/hyperlink" Target="https://app.ideascale.com/t/UM5UZBrU3" TargetMode="External"/><Relationship Id="rId20" Type="http://schemas.openxmlformats.org/officeDocument/2006/relationships/hyperlink" Target="https://app.ideascale.com/t/UM5UZBrQv" TargetMode="External"/><Relationship Id="rId22" Type="http://schemas.openxmlformats.org/officeDocument/2006/relationships/hyperlink" Target="https://app.ideascale.com/t/UM5UZBrQb" TargetMode="External"/><Relationship Id="rId21" Type="http://schemas.openxmlformats.org/officeDocument/2006/relationships/hyperlink" Target="https://app.ideascale.com/t/UM5UZBrD3" TargetMode="External"/><Relationship Id="rId24" Type="http://schemas.openxmlformats.org/officeDocument/2006/relationships/hyperlink" Target="https://app.ideascale.com/t/UM5UZBrDX" TargetMode="External"/><Relationship Id="rId23" Type="http://schemas.openxmlformats.org/officeDocument/2006/relationships/hyperlink" Target="https://app.ideascale.com/t/UM5UZBqWj" TargetMode="External"/><Relationship Id="rId26" Type="http://schemas.openxmlformats.org/officeDocument/2006/relationships/hyperlink" Target="https://app.ideascale.com/t/UM5UZBrSo" TargetMode="External"/><Relationship Id="rId25" Type="http://schemas.openxmlformats.org/officeDocument/2006/relationships/hyperlink" Target="https://app.ideascale.com/t/UM5UZBrQW" TargetMode="External"/><Relationship Id="rId28" Type="http://schemas.openxmlformats.org/officeDocument/2006/relationships/hyperlink" Target="https://app.ideascale.com/t/UM5UZBrNv" TargetMode="External"/><Relationship Id="rId27" Type="http://schemas.openxmlformats.org/officeDocument/2006/relationships/hyperlink" Target="https://app.ideascale.com/t/UM5UZBqmM" TargetMode="External"/><Relationship Id="rId29" Type="http://schemas.openxmlformats.org/officeDocument/2006/relationships/hyperlink" Target="https://app.ideascale.com/t/UM5UZBqb2" TargetMode="External"/><Relationship Id="rId51" Type="http://schemas.openxmlformats.org/officeDocument/2006/relationships/hyperlink" Target="https://app.ideascale.com/t/UM5UZBrJd" TargetMode="External"/><Relationship Id="rId50" Type="http://schemas.openxmlformats.org/officeDocument/2006/relationships/hyperlink" Target="https://app.ideascale.com/t/UM5UZBrAS" TargetMode="External"/><Relationship Id="rId53" Type="http://schemas.openxmlformats.org/officeDocument/2006/relationships/drawing" Target="../drawings/drawing13.xml"/><Relationship Id="rId52" Type="http://schemas.openxmlformats.org/officeDocument/2006/relationships/hyperlink" Target="https://app.ideascale.com/t/UM5UZBqtU" TargetMode="External"/><Relationship Id="rId11" Type="http://schemas.openxmlformats.org/officeDocument/2006/relationships/hyperlink" Target="https://app.ideascale.com/t/UM5UZBrKr" TargetMode="External"/><Relationship Id="rId10" Type="http://schemas.openxmlformats.org/officeDocument/2006/relationships/hyperlink" Target="https://app.ideascale.com/t/UM5UZBrKn" TargetMode="External"/><Relationship Id="rId13" Type="http://schemas.openxmlformats.org/officeDocument/2006/relationships/hyperlink" Target="https://app.ideascale.com/t/UM5UZBrHz" TargetMode="External"/><Relationship Id="rId12" Type="http://schemas.openxmlformats.org/officeDocument/2006/relationships/hyperlink" Target="https://app.ideascale.com/t/UM5UZBqa4" TargetMode="External"/><Relationship Id="rId15" Type="http://schemas.openxmlformats.org/officeDocument/2006/relationships/hyperlink" Target="https://app.ideascale.com/t/UM5UZBrKl" TargetMode="External"/><Relationship Id="rId14" Type="http://schemas.openxmlformats.org/officeDocument/2006/relationships/hyperlink" Target="https://app.ideascale.com/t/UM5UZBrKw" TargetMode="External"/><Relationship Id="rId17" Type="http://schemas.openxmlformats.org/officeDocument/2006/relationships/hyperlink" Target="https://app.ideascale.com/t/UM5UZBreW" TargetMode="External"/><Relationship Id="rId16" Type="http://schemas.openxmlformats.org/officeDocument/2006/relationships/hyperlink" Target="https://app.ideascale.com/t/UM5UZBrLB" TargetMode="External"/><Relationship Id="rId19" Type="http://schemas.openxmlformats.org/officeDocument/2006/relationships/hyperlink" Target="https://app.ideascale.com/t/UM5UZBq5t" TargetMode="External"/><Relationship Id="rId18" Type="http://schemas.openxmlformats.org/officeDocument/2006/relationships/hyperlink" Target="https://app.ideascale.com/t/UM5UZBqW8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K5" TargetMode="External"/><Relationship Id="rId2" Type="http://schemas.openxmlformats.org/officeDocument/2006/relationships/hyperlink" Target="https://app.ideascale.com/t/UM5UZBqWl" TargetMode="External"/><Relationship Id="rId3" Type="http://schemas.openxmlformats.org/officeDocument/2006/relationships/hyperlink" Target="https://app.ideascale.com/t/UM5UZBrLa" TargetMode="External"/><Relationship Id="rId4" Type="http://schemas.openxmlformats.org/officeDocument/2006/relationships/hyperlink" Target="https://app.ideascale.com/t/UM5UZBrJv" TargetMode="External"/><Relationship Id="rId9" Type="http://schemas.openxmlformats.org/officeDocument/2006/relationships/hyperlink" Target="https://app.ideascale.com/t/UM5UZBq27" TargetMode="External"/><Relationship Id="rId5" Type="http://schemas.openxmlformats.org/officeDocument/2006/relationships/hyperlink" Target="https://app.ideascale.com/t/UM5UZBqtp" TargetMode="External"/><Relationship Id="rId6" Type="http://schemas.openxmlformats.org/officeDocument/2006/relationships/hyperlink" Target="https://app.ideascale.com/t/UM5UZBrAW" TargetMode="External"/><Relationship Id="rId7" Type="http://schemas.openxmlformats.org/officeDocument/2006/relationships/hyperlink" Target="https://app.ideascale.com/t/UM5UZBrFs" TargetMode="External"/><Relationship Id="rId8" Type="http://schemas.openxmlformats.org/officeDocument/2006/relationships/hyperlink" Target="https://app.ideascale.com/t/UM5UZBrY4" TargetMode="External"/><Relationship Id="rId20" Type="http://schemas.openxmlformats.org/officeDocument/2006/relationships/hyperlink" Target="https://app.ideascale.com/t/UM5UZBrOk" TargetMode="External"/><Relationship Id="rId22" Type="http://schemas.openxmlformats.org/officeDocument/2006/relationships/drawing" Target="../drawings/drawing14.xml"/><Relationship Id="rId21" Type="http://schemas.openxmlformats.org/officeDocument/2006/relationships/hyperlink" Target="https://app.ideascale.com/t/UM5UZBrgD" TargetMode="External"/><Relationship Id="rId11" Type="http://schemas.openxmlformats.org/officeDocument/2006/relationships/hyperlink" Target="https://app.ideascale.com/t/UM5UZBrG7" TargetMode="External"/><Relationship Id="rId10" Type="http://schemas.openxmlformats.org/officeDocument/2006/relationships/hyperlink" Target="https://app.ideascale.com/t/UM5UZBrcz" TargetMode="External"/><Relationship Id="rId13" Type="http://schemas.openxmlformats.org/officeDocument/2006/relationships/hyperlink" Target="https://app.ideascale.com/t/UM5UZBqi3" TargetMode="External"/><Relationship Id="rId12" Type="http://schemas.openxmlformats.org/officeDocument/2006/relationships/hyperlink" Target="https://app.ideascale.com/t/UM5UZBrUv" TargetMode="External"/><Relationship Id="rId15" Type="http://schemas.openxmlformats.org/officeDocument/2006/relationships/hyperlink" Target="https://app.ideascale.com/t/UM5UZBrgk" TargetMode="External"/><Relationship Id="rId14" Type="http://schemas.openxmlformats.org/officeDocument/2006/relationships/hyperlink" Target="https://app.ideascale.com/t/UM5UZBq8z" TargetMode="External"/><Relationship Id="rId17" Type="http://schemas.openxmlformats.org/officeDocument/2006/relationships/hyperlink" Target="https://app.ideascale.com/t/UM5UZBrCx" TargetMode="External"/><Relationship Id="rId16" Type="http://schemas.openxmlformats.org/officeDocument/2006/relationships/hyperlink" Target="https://app.ideascale.com/t/UM5UZBrbK" TargetMode="External"/><Relationship Id="rId19" Type="http://schemas.openxmlformats.org/officeDocument/2006/relationships/hyperlink" Target="https://app.ideascale.com/t/UM5UZBqdb" TargetMode="External"/><Relationship Id="rId18" Type="http://schemas.openxmlformats.org/officeDocument/2006/relationships/hyperlink" Target="https://app.ideascale.com/t/UM5UZBq5i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Jt" TargetMode="External"/><Relationship Id="rId42" Type="http://schemas.openxmlformats.org/officeDocument/2006/relationships/hyperlink" Target="https://app.ideascale.com/t/UM5UZBqfy" TargetMode="External"/><Relationship Id="rId41" Type="http://schemas.openxmlformats.org/officeDocument/2006/relationships/hyperlink" Target="https://app.ideascale.com/t/UM5UZBrOB" TargetMode="External"/><Relationship Id="rId44" Type="http://schemas.openxmlformats.org/officeDocument/2006/relationships/hyperlink" Target="https://app.ideascale.com/t/UM5UZBq71" TargetMode="External"/><Relationship Id="rId43" Type="http://schemas.openxmlformats.org/officeDocument/2006/relationships/hyperlink" Target="https://app.ideascale.com/t/UM5UZBqeY" TargetMode="External"/><Relationship Id="rId46" Type="http://schemas.openxmlformats.org/officeDocument/2006/relationships/hyperlink" Target="https://app.ideascale.com/t/UM5UZBrPD" TargetMode="External"/><Relationship Id="rId45" Type="http://schemas.openxmlformats.org/officeDocument/2006/relationships/hyperlink" Target="https://app.ideascale.com/t/UM5UZBqah" TargetMode="External"/><Relationship Id="rId1" Type="http://schemas.openxmlformats.org/officeDocument/2006/relationships/hyperlink" Target="https://app.ideascale.com/t/UM5UZBrWJ" TargetMode="External"/><Relationship Id="rId2" Type="http://schemas.openxmlformats.org/officeDocument/2006/relationships/hyperlink" Target="https://app.ideascale.com/t/UM5UZBrRt" TargetMode="External"/><Relationship Id="rId3" Type="http://schemas.openxmlformats.org/officeDocument/2006/relationships/hyperlink" Target="https://app.ideascale.com/t/UM5UZBqXe" TargetMode="External"/><Relationship Id="rId4" Type="http://schemas.openxmlformats.org/officeDocument/2006/relationships/hyperlink" Target="https://app.ideascale.com/t/UM5UZBqq5" TargetMode="External"/><Relationship Id="rId9" Type="http://schemas.openxmlformats.org/officeDocument/2006/relationships/hyperlink" Target="https://app.ideascale.com/t/UM5UZBraz" TargetMode="External"/><Relationship Id="rId48" Type="http://schemas.openxmlformats.org/officeDocument/2006/relationships/hyperlink" Target="https://app.ideascale.com/t/UM5UZBrU1" TargetMode="External"/><Relationship Id="rId47" Type="http://schemas.openxmlformats.org/officeDocument/2006/relationships/hyperlink" Target="https://app.ideascale.com/t/UM5UZBq8t" TargetMode="External"/><Relationship Id="rId49" Type="http://schemas.openxmlformats.org/officeDocument/2006/relationships/hyperlink" Target="https://app.ideascale.com/t/UM5UZBqnx" TargetMode="External"/><Relationship Id="rId5" Type="http://schemas.openxmlformats.org/officeDocument/2006/relationships/hyperlink" Target="https://app.ideascale.com/t/UM5UZBqYw" TargetMode="External"/><Relationship Id="rId6" Type="http://schemas.openxmlformats.org/officeDocument/2006/relationships/hyperlink" Target="https://app.ideascale.com/t/UM5UZBrQ5" TargetMode="External"/><Relationship Id="rId7" Type="http://schemas.openxmlformats.org/officeDocument/2006/relationships/hyperlink" Target="https://app.ideascale.com/t/UM5UZBqXh" TargetMode="External"/><Relationship Id="rId8" Type="http://schemas.openxmlformats.org/officeDocument/2006/relationships/hyperlink" Target="https://app.ideascale.com/t/UM5UZBq7K" TargetMode="External"/><Relationship Id="rId31" Type="http://schemas.openxmlformats.org/officeDocument/2006/relationships/hyperlink" Target="https://app.ideascale.com/t/UM5UZBrDD" TargetMode="External"/><Relationship Id="rId30" Type="http://schemas.openxmlformats.org/officeDocument/2006/relationships/hyperlink" Target="https://app.ideascale.com/t/UM5UZBrW7" TargetMode="External"/><Relationship Id="rId33" Type="http://schemas.openxmlformats.org/officeDocument/2006/relationships/hyperlink" Target="https://app.ideascale.com/t/UM5UZBrOA" TargetMode="External"/><Relationship Id="rId32" Type="http://schemas.openxmlformats.org/officeDocument/2006/relationships/hyperlink" Target="https://app.ideascale.com/t/UM5UZBrC8" TargetMode="External"/><Relationship Id="rId35" Type="http://schemas.openxmlformats.org/officeDocument/2006/relationships/hyperlink" Target="https://app.ideascale.com/t/UM5UZBqww" TargetMode="External"/><Relationship Id="rId34" Type="http://schemas.openxmlformats.org/officeDocument/2006/relationships/hyperlink" Target="https://app.ideascale.com/t/UM5UZBrQ4" TargetMode="External"/><Relationship Id="rId37" Type="http://schemas.openxmlformats.org/officeDocument/2006/relationships/hyperlink" Target="https://app.ideascale.com/t/UM5UZBqxb" TargetMode="External"/><Relationship Id="rId36" Type="http://schemas.openxmlformats.org/officeDocument/2006/relationships/hyperlink" Target="https://app.ideascale.com/t/UM5UZBqlo" TargetMode="External"/><Relationship Id="rId39" Type="http://schemas.openxmlformats.org/officeDocument/2006/relationships/hyperlink" Target="https://app.ideascale.com/t/UM5UZBrU7" TargetMode="External"/><Relationship Id="rId38" Type="http://schemas.openxmlformats.org/officeDocument/2006/relationships/hyperlink" Target="https://app.ideascale.com/t/UM5UZBqbm" TargetMode="External"/><Relationship Id="rId62" Type="http://schemas.openxmlformats.org/officeDocument/2006/relationships/hyperlink" Target="https://app.ideascale.com/t/UM5UZBrPf" TargetMode="External"/><Relationship Id="rId61" Type="http://schemas.openxmlformats.org/officeDocument/2006/relationships/hyperlink" Target="https://app.ideascale.com/t/UM5UZBrPP" TargetMode="External"/><Relationship Id="rId20" Type="http://schemas.openxmlformats.org/officeDocument/2006/relationships/hyperlink" Target="https://app.ideascale.com/t/UM5UZBqsY" TargetMode="External"/><Relationship Id="rId64" Type="http://schemas.openxmlformats.org/officeDocument/2006/relationships/hyperlink" Target="https://app.ideascale.com/t/UM5UZBrP7" TargetMode="External"/><Relationship Id="rId63" Type="http://schemas.openxmlformats.org/officeDocument/2006/relationships/hyperlink" Target="https://app.ideascale.com/t/UM5UZBrCo" TargetMode="External"/><Relationship Id="rId22" Type="http://schemas.openxmlformats.org/officeDocument/2006/relationships/hyperlink" Target="https://app.ideascale.com/t/UM5UZBrFx" TargetMode="External"/><Relationship Id="rId66" Type="http://schemas.openxmlformats.org/officeDocument/2006/relationships/hyperlink" Target="https://app.ideascale.com/t/UM5UZBrMe" TargetMode="External"/><Relationship Id="rId21" Type="http://schemas.openxmlformats.org/officeDocument/2006/relationships/hyperlink" Target="https://app.ideascale.com/t/UM5UZBrTR" TargetMode="External"/><Relationship Id="rId65" Type="http://schemas.openxmlformats.org/officeDocument/2006/relationships/hyperlink" Target="https://app.ideascale.com/t/UM5UZBrOK" TargetMode="External"/><Relationship Id="rId24" Type="http://schemas.openxmlformats.org/officeDocument/2006/relationships/hyperlink" Target="https://app.ideascale.com/t/UM5UZBq8j" TargetMode="External"/><Relationship Id="rId68" Type="http://schemas.openxmlformats.org/officeDocument/2006/relationships/hyperlink" Target="https://app.ideascale.com/t/UM5UZBrRP" TargetMode="External"/><Relationship Id="rId23" Type="http://schemas.openxmlformats.org/officeDocument/2006/relationships/hyperlink" Target="https://app.ideascale.com/t/UM5UZBrRp" TargetMode="External"/><Relationship Id="rId67" Type="http://schemas.openxmlformats.org/officeDocument/2006/relationships/hyperlink" Target="https://app.ideascale.com/t/UM5UZBqn1" TargetMode="External"/><Relationship Id="rId60" Type="http://schemas.openxmlformats.org/officeDocument/2006/relationships/hyperlink" Target="https://app.ideascale.com/t/UM5UZBqbL" TargetMode="External"/><Relationship Id="rId26" Type="http://schemas.openxmlformats.org/officeDocument/2006/relationships/hyperlink" Target="https://app.ideascale.com/t/UM5UZBqpd" TargetMode="External"/><Relationship Id="rId25" Type="http://schemas.openxmlformats.org/officeDocument/2006/relationships/hyperlink" Target="https://app.ideascale.com/t/UM5UZBquf" TargetMode="External"/><Relationship Id="rId69" Type="http://schemas.openxmlformats.org/officeDocument/2006/relationships/drawing" Target="../drawings/drawing15.xml"/><Relationship Id="rId28" Type="http://schemas.openxmlformats.org/officeDocument/2006/relationships/hyperlink" Target="https://app.ideascale.com/t/UM5UZBqab" TargetMode="External"/><Relationship Id="rId27" Type="http://schemas.openxmlformats.org/officeDocument/2006/relationships/hyperlink" Target="https://app.ideascale.com/t/UM5UZBrfo" TargetMode="External"/><Relationship Id="rId29" Type="http://schemas.openxmlformats.org/officeDocument/2006/relationships/hyperlink" Target="https://app.ideascale.com/t/UM5UZBrS9" TargetMode="External"/><Relationship Id="rId51" Type="http://schemas.openxmlformats.org/officeDocument/2006/relationships/hyperlink" Target="https://app.ideascale.com/t/UM5UZBrPi" TargetMode="External"/><Relationship Id="rId50" Type="http://schemas.openxmlformats.org/officeDocument/2006/relationships/hyperlink" Target="https://app.ideascale.com/t/UM5UZBrSh" TargetMode="External"/><Relationship Id="rId53" Type="http://schemas.openxmlformats.org/officeDocument/2006/relationships/hyperlink" Target="https://app.ideascale.com/t/UM5UZBrQ9" TargetMode="External"/><Relationship Id="rId52" Type="http://schemas.openxmlformats.org/officeDocument/2006/relationships/hyperlink" Target="https://app.ideascale.com/t/UM5UZBrQB" TargetMode="External"/><Relationship Id="rId11" Type="http://schemas.openxmlformats.org/officeDocument/2006/relationships/hyperlink" Target="https://app.ideascale.com/t/UM5UZBrTn" TargetMode="External"/><Relationship Id="rId55" Type="http://schemas.openxmlformats.org/officeDocument/2006/relationships/hyperlink" Target="https://app.ideascale.com/t/UM5UZBrVq" TargetMode="External"/><Relationship Id="rId10" Type="http://schemas.openxmlformats.org/officeDocument/2006/relationships/hyperlink" Target="https://app.ideascale.com/t/UM5UZBqzT" TargetMode="External"/><Relationship Id="rId54" Type="http://schemas.openxmlformats.org/officeDocument/2006/relationships/hyperlink" Target="https://app.ideascale.com/t/UM5UZBqdG" TargetMode="External"/><Relationship Id="rId13" Type="http://schemas.openxmlformats.org/officeDocument/2006/relationships/hyperlink" Target="https://app.ideascale.com/t/UM5UZBqc8" TargetMode="External"/><Relationship Id="rId57" Type="http://schemas.openxmlformats.org/officeDocument/2006/relationships/hyperlink" Target="https://app.ideascale.com/t/UM5UZBrO4" TargetMode="External"/><Relationship Id="rId12" Type="http://schemas.openxmlformats.org/officeDocument/2006/relationships/hyperlink" Target="https://app.ideascale.com/t/UM5UZBrRg" TargetMode="External"/><Relationship Id="rId56" Type="http://schemas.openxmlformats.org/officeDocument/2006/relationships/hyperlink" Target="https://app.ideascale.com/t/UM5UZBrDU" TargetMode="External"/><Relationship Id="rId15" Type="http://schemas.openxmlformats.org/officeDocument/2006/relationships/hyperlink" Target="https://app.ideascale.com/t/UM5UZBq7h" TargetMode="External"/><Relationship Id="rId59" Type="http://schemas.openxmlformats.org/officeDocument/2006/relationships/hyperlink" Target="https://app.ideascale.com/t/UM5UZBqjP" TargetMode="External"/><Relationship Id="rId14" Type="http://schemas.openxmlformats.org/officeDocument/2006/relationships/hyperlink" Target="https://app.ideascale.com/t/UM5UZBql1" TargetMode="External"/><Relationship Id="rId58" Type="http://schemas.openxmlformats.org/officeDocument/2006/relationships/hyperlink" Target="https://app.ideascale.com/t/UM5UZBrIU" TargetMode="External"/><Relationship Id="rId17" Type="http://schemas.openxmlformats.org/officeDocument/2006/relationships/hyperlink" Target="https://app.ideascale.com/t/UM5UZBqyp" TargetMode="External"/><Relationship Id="rId16" Type="http://schemas.openxmlformats.org/officeDocument/2006/relationships/hyperlink" Target="https://app.ideascale.com/t/UM5UZBrFY" TargetMode="External"/><Relationship Id="rId19" Type="http://schemas.openxmlformats.org/officeDocument/2006/relationships/hyperlink" Target="https://app.ideascale.com/t/UM5UZBrG9" TargetMode="External"/><Relationship Id="rId18" Type="http://schemas.openxmlformats.org/officeDocument/2006/relationships/hyperlink" Target="https://app.ideascale.com/t/UM5UZBrV0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qfh" TargetMode="External"/><Relationship Id="rId2" Type="http://schemas.openxmlformats.org/officeDocument/2006/relationships/hyperlink" Target="https://app.ideascale.com/t/UM5UZBrEK" TargetMode="External"/><Relationship Id="rId3" Type="http://schemas.openxmlformats.org/officeDocument/2006/relationships/hyperlink" Target="https://app.ideascale.com/t/UM5UZBqwQ" TargetMode="External"/><Relationship Id="rId4" Type="http://schemas.openxmlformats.org/officeDocument/2006/relationships/hyperlink" Target="https://app.ideascale.com/t/UM5UZBrF9" TargetMode="External"/><Relationship Id="rId9" Type="http://schemas.openxmlformats.org/officeDocument/2006/relationships/hyperlink" Target="https://app.ideascale.com/t/UM5UZBqr2" TargetMode="External"/><Relationship Id="rId5" Type="http://schemas.openxmlformats.org/officeDocument/2006/relationships/hyperlink" Target="https://app.ideascale.com/t/UM5UZBraT" TargetMode="External"/><Relationship Id="rId6" Type="http://schemas.openxmlformats.org/officeDocument/2006/relationships/hyperlink" Target="https://app.ideascale.com/t/UM5UZBrgw" TargetMode="External"/><Relationship Id="rId7" Type="http://schemas.openxmlformats.org/officeDocument/2006/relationships/hyperlink" Target="https://app.ideascale.com/t/UM5UZBqes" TargetMode="External"/><Relationship Id="rId8" Type="http://schemas.openxmlformats.org/officeDocument/2006/relationships/hyperlink" Target="https://app.ideascale.com/t/UM5UZBrLd" TargetMode="External"/><Relationship Id="rId11" Type="http://schemas.openxmlformats.org/officeDocument/2006/relationships/hyperlink" Target="https://app.ideascale.com/t/UM5UZBq6T" TargetMode="External"/><Relationship Id="rId10" Type="http://schemas.openxmlformats.org/officeDocument/2006/relationships/hyperlink" Target="https://app.ideascale.com/t/UM5UZBrfx" TargetMode="External"/><Relationship Id="rId13" Type="http://schemas.openxmlformats.org/officeDocument/2006/relationships/hyperlink" Target="https://app.ideascale.com/t/UM5UZBrLQ" TargetMode="External"/><Relationship Id="rId12" Type="http://schemas.openxmlformats.org/officeDocument/2006/relationships/hyperlink" Target="https://app.ideascale.com/t/UM5UZBrVr" TargetMode="External"/><Relationship Id="rId15" Type="http://schemas.openxmlformats.org/officeDocument/2006/relationships/hyperlink" Target="https://app.ideascale.com/t/UM5UZBrPk" TargetMode="External"/><Relationship Id="rId14" Type="http://schemas.openxmlformats.org/officeDocument/2006/relationships/hyperlink" Target="https://app.ideascale.com/t/UM5UZBrLf" TargetMode="External"/><Relationship Id="rId17" Type="http://schemas.openxmlformats.org/officeDocument/2006/relationships/drawing" Target="../drawings/drawing16.xml"/><Relationship Id="rId16" Type="http://schemas.openxmlformats.org/officeDocument/2006/relationships/hyperlink" Target="https://app.ideascale.com/t/UM5UZBrY5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Wo" TargetMode="External"/><Relationship Id="rId2" Type="http://schemas.openxmlformats.org/officeDocument/2006/relationships/hyperlink" Target="https://app.ideascale.com/t/UM5UZBqfU" TargetMode="External"/><Relationship Id="rId3" Type="http://schemas.openxmlformats.org/officeDocument/2006/relationships/hyperlink" Target="https://app.ideascale.com/t/UM5UZBrRX" TargetMode="External"/><Relationship Id="rId4" Type="http://schemas.openxmlformats.org/officeDocument/2006/relationships/hyperlink" Target="https://app.ideascale.com/t/UM5UZBqhW" TargetMode="External"/><Relationship Id="rId9" Type="http://schemas.openxmlformats.org/officeDocument/2006/relationships/hyperlink" Target="https://app.ideascale.com/t/UM5UZBq9y" TargetMode="External"/><Relationship Id="rId5" Type="http://schemas.openxmlformats.org/officeDocument/2006/relationships/hyperlink" Target="https://app.ideascale.com/t/UM5UZBrPu" TargetMode="External"/><Relationship Id="rId6" Type="http://schemas.openxmlformats.org/officeDocument/2006/relationships/hyperlink" Target="https://app.ideascale.com/t/UM5UZBrRS" TargetMode="External"/><Relationship Id="rId7" Type="http://schemas.openxmlformats.org/officeDocument/2006/relationships/hyperlink" Target="https://app.ideascale.com/t/UM5UZBrPx" TargetMode="External"/><Relationship Id="rId8" Type="http://schemas.openxmlformats.org/officeDocument/2006/relationships/hyperlink" Target="https://app.ideascale.com/t/UM5UZBqtI" TargetMode="External"/><Relationship Id="rId11" Type="http://schemas.openxmlformats.org/officeDocument/2006/relationships/hyperlink" Target="https://app.ideascale.com/t/UM5UZBrTU" TargetMode="External"/><Relationship Id="rId10" Type="http://schemas.openxmlformats.org/officeDocument/2006/relationships/hyperlink" Target="https://app.ideascale.com/t/UM5UZBrNe" TargetMode="External"/><Relationship Id="rId13" Type="http://schemas.openxmlformats.org/officeDocument/2006/relationships/hyperlink" Target="https://app.ideascale.com/t/UM5UZBrdQ" TargetMode="External"/><Relationship Id="rId12" Type="http://schemas.openxmlformats.org/officeDocument/2006/relationships/hyperlink" Target="https://app.ideascale.com/t/UM5UZBqda" TargetMode="External"/><Relationship Id="rId15" Type="http://schemas.openxmlformats.org/officeDocument/2006/relationships/hyperlink" Target="https://app.ideascale.com/t/UM5UZBrOt" TargetMode="External"/><Relationship Id="rId14" Type="http://schemas.openxmlformats.org/officeDocument/2006/relationships/hyperlink" Target="https://app.ideascale.com/t/UM5UZBqoj" TargetMode="External"/><Relationship Id="rId17" Type="http://schemas.openxmlformats.org/officeDocument/2006/relationships/hyperlink" Target="https://app.ideascale.com/t/UM5UZBqbe" TargetMode="External"/><Relationship Id="rId16" Type="http://schemas.openxmlformats.org/officeDocument/2006/relationships/hyperlink" Target="https://app.ideascale.com/t/UM5UZBrWL" TargetMode="External"/><Relationship Id="rId19" Type="http://schemas.openxmlformats.org/officeDocument/2006/relationships/drawing" Target="../drawings/drawing17.xml"/><Relationship Id="rId18" Type="http://schemas.openxmlformats.org/officeDocument/2006/relationships/hyperlink" Target="https://app.ideascale.com/t/UM5UZBrLS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Ga" TargetMode="External"/><Relationship Id="rId2" Type="http://schemas.openxmlformats.org/officeDocument/2006/relationships/hyperlink" Target="https://app.ideascale.com/t/UM5UZBrVb" TargetMode="External"/><Relationship Id="rId3" Type="http://schemas.openxmlformats.org/officeDocument/2006/relationships/hyperlink" Target="https://app.ideascale.com/t/UM5UZBqjG" TargetMode="External"/><Relationship Id="rId4" Type="http://schemas.openxmlformats.org/officeDocument/2006/relationships/hyperlink" Target="https://app.ideascale.com/t/UM5UZBqik" TargetMode="External"/><Relationship Id="rId9" Type="http://schemas.openxmlformats.org/officeDocument/2006/relationships/hyperlink" Target="https://app.ideascale.com/t/UM5UZBrOS" TargetMode="External"/><Relationship Id="rId5" Type="http://schemas.openxmlformats.org/officeDocument/2006/relationships/hyperlink" Target="https://app.ideascale.com/t/UM5UZBqpt" TargetMode="External"/><Relationship Id="rId6" Type="http://schemas.openxmlformats.org/officeDocument/2006/relationships/hyperlink" Target="https://app.ideascale.com/t/UM5UZBrbP" TargetMode="External"/><Relationship Id="rId7" Type="http://schemas.openxmlformats.org/officeDocument/2006/relationships/hyperlink" Target="https://app.ideascale.com/t/UM5UZBrMQ" TargetMode="External"/><Relationship Id="rId8" Type="http://schemas.openxmlformats.org/officeDocument/2006/relationships/hyperlink" Target="https://app.ideascale.com/t/UM5UZBqs2" TargetMode="External"/><Relationship Id="rId20" Type="http://schemas.openxmlformats.org/officeDocument/2006/relationships/hyperlink" Target="https://app.ideascale.com/t/UM5UZBrcY" TargetMode="External"/><Relationship Id="rId22" Type="http://schemas.openxmlformats.org/officeDocument/2006/relationships/hyperlink" Target="https://app.ideascale.com/t/UM5UZBqbI" TargetMode="External"/><Relationship Id="rId21" Type="http://schemas.openxmlformats.org/officeDocument/2006/relationships/hyperlink" Target="https://app.ideascale.com/t/UM5UZBqXz" TargetMode="External"/><Relationship Id="rId24" Type="http://schemas.openxmlformats.org/officeDocument/2006/relationships/hyperlink" Target="https://app.ideascale.com/t/UM5UZBqz3" TargetMode="External"/><Relationship Id="rId23" Type="http://schemas.openxmlformats.org/officeDocument/2006/relationships/hyperlink" Target="https://app.ideascale.com/t/UM5UZBrd9" TargetMode="External"/><Relationship Id="rId26" Type="http://schemas.openxmlformats.org/officeDocument/2006/relationships/hyperlink" Target="https://app.ideascale.com/t/UM5UZBrNJ" TargetMode="External"/><Relationship Id="rId25" Type="http://schemas.openxmlformats.org/officeDocument/2006/relationships/hyperlink" Target="https://app.ideascale.com/t/UM5UZBq0J" TargetMode="External"/><Relationship Id="rId28" Type="http://schemas.openxmlformats.org/officeDocument/2006/relationships/drawing" Target="../drawings/drawing18.xml"/><Relationship Id="rId27" Type="http://schemas.openxmlformats.org/officeDocument/2006/relationships/hyperlink" Target="https://app.ideascale.com/t/UM5UZBrNA" TargetMode="External"/><Relationship Id="rId11" Type="http://schemas.openxmlformats.org/officeDocument/2006/relationships/hyperlink" Target="https://app.ideascale.com/t/UM5UZBq8A" TargetMode="External"/><Relationship Id="rId10" Type="http://schemas.openxmlformats.org/officeDocument/2006/relationships/hyperlink" Target="https://app.ideascale.com/t/UM5UZBrbh" TargetMode="External"/><Relationship Id="rId13" Type="http://schemas.openxmlformats.org/officeDocument/2006/relationships/hyperlink" Target="https://app.ideascale.com/t/UM5UZBrPH" TargetMode="External"/><Relationship Id="rId12" Type="http://schemas.openxmlformats.org/officeDocument/2006/relationships/hyperlink" Target="https://app.ideascale.com/t/UM5UZBqwo" TargetMode="External"/><Relationship Id="rId15" Type="http://schemas.openxmlformats.org/officeDocument/2006/relationships/hyperlink" Target="https://app.ideascale.com/t/UM5UZBq9L" TargetMode="External"/><Relationship Id="rId14" Type="http://schemas.openxmlformats.org/officeDocument/2006/relationships/hyperlink" Target="https://app.ideascale.com/t/UM5UZBrH7" TargetMode="External"/><Relationship Id="rId17" Type="http://schemas.openxmlformats.org/officeDocument/2006/relationships/hyperlink" Target="https://app.ideascale.com/t/UM5UZBqw8" TargetMode="External"/><Relationship Id="rId16" Type="http://schemas.openxmlformats.org/officeDocument/2006/relationships/hyperlink" Target="https://app.ideascale.com/t/UM5UZBrSQ" TargetMode="External"/><Relationship Id="rId19" Type="http://schemas.openxmlformats.org/officeDocument/2006/relationships/hyperlink" Target="https://app.ideascale.com/t/UM5UZBrR9" TargetMode="External"/><Relationship Id="rId18" Type="http://schemas.openxmlformats.org/officeDocument/2006/relationships/hyperlink" Target="https://app.ideascale.com/t/UM5UZBqys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Vt" TargetMode="External"/><Relationship Id="rId42" Type="http://schemas.openxmlformats.org/officeDocument/2006/relationships/hyperlink" Target="https://app.ideascale.com/t/UM5UZBq9F" TargetMode="External"/><Relationship Id="rId41" Type="http://schemas.openxmlformats.org/officeDocument/2006/relationships/hyperlink" Target="https://app.ideascale.com/t/UM5UZBqlT" TargetMode="External"/><Relationship Id="rId44" Type="http://schemas.openxmlformats.org/officeDocument/2006/relationships/hyperlink" Target="https://app.ideascale.com/t/UM5UZBrY7" TargetMode="External"/><Relationship Id="rId43" Type="http://schemas.openxmlformats.org/officeDocument/2006/relationships/hyperlink" Target="https://app.ideascale.com/t/UM5UZBrSt" TargetMode="External"/><Relationship Id="rId46" Type="http://schemas.openxmlformats.org/officeDocument/2006/relationships/hyperlink" Target="https://app.ideascale.com/t/UM5UZBrby" TargetMode="External"/><Relationship Id="rId45" Type="http://schemas.openxmlformats.org/officeDocument/2006/relationships/hyperlink" Target="https://app.ideascale.com/t/UM5UZBrf8" TargetMode="External"/><Relationship Id="rId1" Type="http://schemas.openxmlformats.org/officeDocument/2006/relationships/hyperlink" Target="https://app.ideascale.com/t/UM5UZBreN" TargetMode="External"/><Relationship Id="rId2" Type="http://schemas.openxmlformats.org/officeDocument/2006/relationships/hyperlink" Target="https://app.ideascale.com/t/UM5UZBrEo" TargetMode="External"/><Relationship Id="rId3" Type="http://schemas.openxmlformats.org/officeDocument/2006/relationships/hyperlink" Target="https://app.ideascale.com/t/UM5UZBrDl" TargetMode="External"/><Relationship Id="rId4" Type="http://schemas.openxmlformats.org/officeDocument/2006/relationships/hyperlink" Target="https://app.ideascale.com/t/UM5UZBqiq" TargetMode="External"/><Relationship Id="rId9" Type="http://schemas.openxmlformats.org/officeDocument/2006/relationships/hyperlink" Target="https://app.ideascale.com/t/UM5UZBrQG" TargetMode="External"/><Relationship Id="rId48" Type="http://schemas.openxmlformats.org/officeDocument/2006/relationships/hyperlink" Target="https://app.ideascale.com/t/UM5UZBreQ" TargetMode="External"/><Relationship Id="rId47" Type="http://schemas.openxmlformats.org/officeDocument/2006/relationships/hyperlink" Target="https://app.ideascale.com/t/UM5UZBq9r" TargetMode="External"/><Relationship Id="rId49" Type="http://schemas.openxmlformats.org/officeDocument/2006/relationships/hyperlink" Target="https://app.ideascale.com/t/UM5UZBrLk" TargetMode="External"/><Relationship Id="rId5" Type="http://schemas.openxmlformats.org/officeDocument/2006/relationships/hyperlink" Target="https://app.ideascale.com/t/UM5UZBrSE" TargetMode="External"/><Relationship Id="rId6" Type="http://schemas.openxmlformats.org/officeDocument/2006/relationships/hyperlink" Target="https://app.ideascale.com/t/UM5UZBrSA" TargetMode="External"/><Relationship Id="rId7" Type="http://schemas.openxmlformats.org/officeDocument/2006/relationships/hyperlink" Target="https://app.ideascale.com/t/UM5UZBrU9" TargetMode="External"/><Relationship Id="rId8" Type="http://schemas.openxmlformats.org/officeDocument/2006/relationships/hyperlink" Target="https://app.ideascale.com/t/UM5UZBrTq" TargetMode="External"/><Relationship Id="rId31" Type="http://schemas.openxmlformats.org/officeDocument/2006/relationships/hyperlink" Target="https://app.ideascale.com/t/UM5UZBq57" TargetMode="External"/><Relationship Id="rId30" Type="http://schemas.openxmlformats.org/officeDocument/2006/relationships/hyperlink" Target="https://app.ideascale.com/t/UM5UZBrR4" TargetMode="External"/><Relationship Id="rId33" Type="http://schemas.openxmlformats.org/officeDocument/2006/relationships/hyperlink" Target="https://app.ideascale.com/t/UM5UZBrK4" TargetMode="External"/><Relationship Id="rId32" Type="http://schemas.openxmlformats.org/officeDocument/2006/relationships/hyperlink" Target="https://app.ideascale.com/t/UM5UZBrEv" TargetMode="External"/><Relationship Id="rId35" Type="http://schemas.openxmlformats.org/officeDocument/2006/relationships/hyperlink" Target="https://app.ideascale.com/t/UM5UZBq1Y" TargetMode="External"/><Relationship Id="rId34" Type="http://schemas.openxmlformats.org/officeDocument/2006/relationships/hyperlink" Target="https://app.ideascale.com/t/UM5UZBrAK" TargetMode="External"/><Relationship Id="rId37" Type="http://schemas.openxmlformats.org/officeDocument/2006/relationships/hyperlink" Target="https://app.ideascale.com/t/UM5UZBrNb" TargetMode="External"/><Relationship Id="rId36" Type="http://schemas.openxmlformats.org/officeDocument/2006/relationships/hyperlink" Target="https://app.ideascale.com/t/UM5UZBrK3" TargetMode="External"/><Relationship Id="rId39" Type="http://schemas.openxmlformats.org/officeDocument/2006/relationships/hyperlink" Target="https://app.ideascale.com/t/UM5UZBqYV" TargetMode="External"/><Relationship Id="rId38" Type="http://schemas.openxmlformats.org/officeDocument/2006/relationships/hyperlink" Target="https://app.ideascale.com/t/UM5UZBrgO" TargetMode="External"/><Relationship Id="rId62" Type="http://schemas.openxmlformats.org/officeDocument/2006/relationships/hyperlink" Target="https://app.ideascale.com/t/UM5UZBqvP" TargetMode="External"/><Relationship Id="rId61" Type="http://schemas.openxmlformats.org/officeDocument/2006/relationships/hyperlink" Target="https://app.ideascale.com/t/UM5UZBqvv" TargetMode="External"/><Relationship Id="rId20" Type="http://schemas.openxmlformats.org/officeDocument/2006/relationships/hyperlink" Target="https://app.ideascale.com/t/UM5UZBrR6" TargetMode="External"/><Relationship Id="rId64" Type="http://schemas.openxmlformats.org/officeDocument/2006/relationships/hyperlink" Target="https://app.ideascale.com/t/UM5UZBrat" TargetMode="External"/><Relationship Id="rId63" Type="http://schemas.openxmlformats.org/officeDocument/2006/relationships/hyperlink" Target="https://app.ideascale.com/t/UM5UZBrdO" TargetMode="External"/><Relationship Id="rId22" Type="http://schemas.openxmlformats.org/officeDocument/2006/relationships/hyperlink" Target="https://app.ideascale.com/t/UM5UZBqip" TargetMode="External"/><Relationship Id="rId66" Type="http://schemas.openxmlformats.org/officeDocument/2006/relationships/hyperlink" Target="https://app.ideascale.com/t/UM5UZBrNN" TargetMode="External"/><Relationship Id="rId21" Type="http://schemas.openxmlformats.org/officeDocument/2006/relationships/hyperlink" Target="https://app.ideascale.com/t/UM5UZBrXg" TargetMode="External"/><Relationship Id="rId65" Type="http://schemas.openxmlformats.org/officeDocument/2006/relationships/hyperlink" Target="https://app.ideascale.com/t/UM5UZBrgG" TargetMode="External"/><Relationship Id="rId24" Type="http://schemas.openxmlformats.org/officeDocument/2006/relationships/hyperlink" Target="https://app.ideascale.com/t/UM5UZBrce" TargetMode="External"/><Relationship Id="rId68" Type="http://schemas.openxmlformats.org/officeDocument/2006/relationships/hyperlink" Target="https://app.ideascale.com/t/UM5UZBqrg" TargetMode="External"/><Relationship Id="rId23" Type="http://schemas.openxmlformats.org/officeDocument/2006/relationships/hyperlink" Target="https://app.ideascale.com/t/UM5UZBrgc" TargetMode="External"/><Relationship Id="rId67" Type="http://schemas.openxmlformats.org/officeDocument/2006/relationships/hyperlink" Target="https://app.ideascale.com/t/UM5UZBqeB" TargetMode="External"/><Relationship Id="rId60" Type="http://schemas.openxmlformats.org/officeDocument/2006/relationships/hyperlink" Target="https://app.ideascale.com/t/UM5UZBrOv" TargetMode="External"/><Relationship Id="rId26" Type="http://schemas.openxmlformats.org/officeDocument/2006/relationships/hyperlink" Target="https://app.ideascale.com/t/UM5UZBrHD" TargetMode="External"/><Relationship Id="rId25" Type="http://schemas.openxmlformats.org/officeDocument/2006/relationships/hyperlink" Target="https://app.ideascale.com/t/UM5UZBqez" TargetMode="External"/><Relationship Id="rId69" Type="http://schemas.openxmlformats.org/officeDocument/2006/relationships/drawing" Target="../drawings/drawing19.xml"/><Relationship Id="rId28" Type="http://schemas.openxmlformats.org/officeDocument/2006/relationships/hyperlink" Target="https://app.ideascale.com/t/UM5UZBrDV" TargetMode="External"/><Relationship Id="rId27" Type="http://schemas.openxmlformats.org/officeDocument/2006/relationships/hyperlink" Target="https://app.ideascale.com/t/UM5UZBqfD" TargetMode="External"/><Relationship Id="rId29" Type="http://schemas.openxmlformats.org/officeDocument/2006/relationships/hyperlink" Target="https://app.ideascale.com/t/UM5UZBrHP" TargetMode="External"/><Relationship Id="rId51" Type="http://schemas.openxmlformats.org/officeDocument/2006/relationships/hyperlink" Target="https://app.ideascale.com/t/UM5UZBrbm" TargetMode="External"/><Relationship Id="rId50" Type="http://schemas.openxmlformats.org/officeDocument/2006/relationships/hyperlink" Target="https://app.ideascale.com/t/UM5UZBqXO" TargetMode="External"/><Relationship Id="rId53" Type="http://schemas.openxmlformats.org/officeDocument/2006/relationships/hyperlink" Target="https://app.ideascale.com/t/UM5UZBq6R" TargetMode="External"/><Relationship Id="rId52" Type="http://schemas.openxmlformats.org/officeDocument/2006/relationships/hyperlink" Target="https://app.ideascale.com/t/UM5UZBqkP" TargetMode="External"/><Relationship Id="rId11" Type="http://schemas.openxmlformats.org/officeDocument/2006/relationships/hyperlink" Target="https://app.ideascale.com/t/UM5UZBrAV" TargetMode="External"/><Relationship Id="rId55" Type="http://schemas.openxmlformats.org/officeDocument/2006/relationships/hyperlink" Target="https://app.ideascale.com/t/UM5UZBrfP" TargetMode="External"/><Relationship Id="rId10" Type="http://schemas.openxmlformats.org/officeDocument/2006/relationships/hyperlink" Target="https://app.ideascale.com/t/UM5UZBrdx" TargetMode="External"/><Relationship Id="rId54" Type="http://schemas.openxmlformats.org/officeDocument/2006/relationships/hyperlink" Target="https://app.ideascale.com/t/UM5UZBrT3" TargetMode="External"/><Relationship Id="rId13" Type="http://schemas.openxmlformats.org/officeDocument/2006/relationships/hyperlink" Target="https://app.ideascale.com/t/UM5UZBrFw" TargetMode="External"/><Relationship Id="rId57" Type="http://schemas.openxmlformats.org/officeDocument/2006/relationships/hyperlink" Target="https://app.ideascale.com/t/UM5UZBrfz" TargetMode="External"/><Relationship Id="rId12" Type="http://schemas.openxmlformats.org/officeDocument/2006/relationships/hyperlink" Target="https://app.ideascale.com/t/UM5UZBqXg" TargetMode="External"/><Relationship Id="rId56" Type="http://schemas.openxmlformats.org/officeDocument/2006/relationships/hyperlink" Target="https://app.ideascale.com/t/UM5UZBqeb" TargetMode="External"/><Relationship Id="rId15" Type="http://schemas.openxmlformats.org/officeDocument/2006/relationships/hyperlink" Target="https://app.ideascale.com/t/UM5UZBrWA" TargetMode="External"/><Relationship Id="rId59" Type="http://schemas.openxmlformats.org/officeDocument/2006/relationships/hyperlink" Target="https://app.ideascale.com/t/UM5UZBq3Y" TargetMode="External"/><Relationship Id="rId14" Type="http://schemas.openxmlformats.org/officeDocument/2006/relationships/hyperlink" Target="https://app.ideascale.com/t/UM5UZBrQL" TargetMode="External"/><Relationship Id="rId58" Type="http://schemas.openxmlformats.org/officeDocument/2006/relationships/hyperlink" Target="https://app.ideascale.com/t/UM5UZBqif" TargetMode="External"/><Relationship Id="rId17" Type="http://schemas.openxmlformats.org/officeDocument/2006/relationships/hyperlink" Target="https://app.ideascale.com/t/UM5UZBqfQ" TargetMode="External"/><Relationship Id="rId16" Type="http://schemas.openxmlformats.org/officeDocument/2006/relationships/hyperlink" Target="https://app.ideascale.com/t/UM5UZBqXc" TargetMode="External"/><Relationship Id="rId19" Type="http://schemas.openxmlformats.org/officeDocument/2006/relationships/hyperlink" Target="https://app.ideascale.com/t/UM5UZBrfs" TargetMode="External"/><Relationship Id="rId18" Type="http://schemas.openxmlformats.org/officeDocument/2006/relationships/hyperlink" Target="https://app.ideascale.com/t/UM5UZBquw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ideascale.com/t/UM5UZBrWy" TargetMode="External"/><Relationship Id="rId22" Type="http://schemas.openxmlformats.org/officeDocument/2006/relationships/hyperlink" Target="https://app.ideascale.com/t/UM5UZBqyI" TargetMode="External"/><Relationship Id="rId21" Type="http://schemas.openxmlformats.org/officeDocument/2006/relationships/hyperlink" Target="https://app.ideascale.com/t/UM5UZBrNd" TargetMode="External"/><Relationship Id="rId24" Type="http://schemas.openxmlformats.org/officeDocument/2006/relationships/hyperlink" Target="https://app.ideascale.com/t/UM5UZBqzo" TargetMode="External"/><Relationship Id="rId23" Type="http://schemas.openxmlformats.org/officeDocument/2006/relationships/hyperlink" Target="https://app.ideascale.com/t/UM5UZBrEq" TargetMode="External"/><Relationship Id="rId1" Type="http://schemas.openxmlformats.org/officeDocument/2006/relationships/hyperlink" Target="https://app.ideascale.com/t/UM5UZBrJz" TargetMode="External"/><Relationship Id="rId2" Type="http://schemas.openxmlformats.org/officeDocument/2006/relationships/hyperlink" Target="https://app.ideascale.com/t/UM5UZBrLs" TargetMode="External"/><Relationship Id="rId3" Type="http://schemas.openxmlformats.org/officeDocument/2006/relationships/hyperlink" Target="https://app.ideascale.com/t/UM5UZBq6i" TargetMode="External"/><Relationship Id="rId4" Type="http://schemas.openxmlformats.org/officeDocument/2006/relationships/hyperlink" Target="https://app.ideascale.com/t/UM5UZBrN5" TargetMode="External"/><Relationship Id="rId9" Type="http://schemas.openxmlformats.org/officeDocument/2006/relationships/hyperlink" Target="https://app.ideascale.com/t/UM5UZBq8m" TargetMode="External"/><Relationship Id="rId26" Type="http://schemas.openxmlformats.org/officeDocument/2006/relationships/hyperlink" Target="https://app.ideascale.com/t/UM5UZBrQm" TargetMode="External"/><Relationship Id="rId25" Type="http://schemas.openxmlformats.org/officeDocument/2006/relationships/hyperlink" Target="https://app.ideascale.com/t/UM5UZBrVL" TargetMode="External"/><Relationship Id="rId28" Type="http://schemas.openxmlformats.org/officeDocument/2006/relationships/hyperlink" Target="https://app.ideascale.com/t/UM5UZBrcH" TargetMode="External"/><Relationship Id="rId27" Type="http://schemas.openxmlformats.org/officeDocument/2006/relationships/hyperlink" Target="https://app.ideascale.com/t/UM5UZBq36" TargetMode="External"/><Relationship Id="rId5" Type="http://schemas.openxmlformats.org/officeDocument/2006/relationships/hyperlink" Target="https://app.ideascale.com/t/UM5UZBrSS" TargetMode="External"/><Relationship Id="rId6" Type="http://schemas.openxmlformats.org/officeDocument/2006/relationships/hyperlink" Target="https://app.ideascale.com/t/UM5UZBqdc" TargetMode="External"/><Relationship Id="rId29" Type="http://schemas.openxmlformats.org/officeDocument/2006/relationships/hyperlink" Target="https://app.ideascale.com/t/UM5UZBrWM" TargetMode="External"/><Relationship Id="rId7" Type="http://schemas.openxmlformats.org/officeDocument/2006/relationships/hyperlink" Target="https://app.ideascale.com/t/UM5UZBrJh" TargetMode="External"/><Relationship Id="rId8" Type="http://schemas.openxmlformats.org/officeDocument/2006/relationships/hyperlink" Target="https://app.ideascale.com/t/UM5UZBrcj" TargetMode="External"/><Relationship Id="rId31" Type="http://schemas.openxmlformats.org/officeDocument/2006/relationships/hyperlink" Target="https://app.ideascale.com/t/UM5UZBrPN" TargetMode="External"/><Relationship Id="rId30" Type="http://schemas.openxmlformats.org/officeDocument/2006/relationships/hyperlink" Target="https://app.ideascale.com/t/UM5UZBraW" TargetMode="External"/><Relationship Id="rId11" Type="http://schemas.openxmlformats.org/officeDocument/2006/relationships/hyperlink" Target="https://app.ideascale.com/t/UM5UZBq3a" TargetMode="External"/><Relationship Id="rId33" Type="http://schemas.openxmlformats.org/officeDocument/2006/relationships/hyperlink" Target="https://app.ideascale.com/t/UM5UZBrfm" TargetMode="External"/><Relationship Id="rId10" Type="http://schemas.openxmlformats.org/officeDocument/2006/relationships/hyperlink" Target="https://app.ideascale.com/t/UM5UZBrEt" TargetMode="External"/><Relationship Id="rId32" Type="http://schemas.openxmlformats.org/officeDocument/2006/relationships/hyperlink" Target="https://app.ideascale.com/t/UM5UZBqw5" TargetMode="External"/><Relationship Id="rId13" Type="http://schemas.openxmlformats.org/officeDocument/2006/relationships/hyperlink" Target="https://app.ideascale.com/t/UM5UZBrKt" TargetMode="External"/><Relationship Id="rId35" Type="http://schemas.openxmlformats.org/officeDocument/2006/relationships/hyperlink" Target="https://app.ideascale.com/t/UM5UZBrHy" TargetMode="External"/><Relationship Id="rId12" Type="http://schemas.openxmlformats.org/officeDocument/2006/relationships/hyperlink" Target="https://app.ideascale.com/t/UM5UZBrDK" TargetMode="External"/><Relationship Id="rId34" Type="http://schemas.openxmlformats.org/officeDocument/2006/relationships/hyperlink" Target="https://app.ideascale.com/t/UM5UZBqYt" TargetMode="External"/><Relationship Id="rId15" Type="http://schemas.openxmlformats.org/officeDocument/2006/relationships/hyperlink" Target="https://app.ideascale.com/t/UM5UZBrIq" TargetMode="External"/><Relationship Id="rId37" Type="http://schemas.openxmlformats.org/officeDocument/2006/relationships/hyperlink" Target="https://app.ideascale.com/t/UM5UZBqYF" TargetMode="External"/><Relationship Id="rId14" Type="http://schemas.openxmlformats.org/officeDocument/2006/relationships/hyperlink" Target="https://app.ideascale.com/t/UM5UZBq6B" TargetMode="External"/><Relationship Id="rId36" Type="http://schemas.openxmlformats.org/officeDocument/2006/relationships/hyperlink" Target="https://app.ideascale.com/t/UM5UZBrec" TargetMode="External"/><Relationship Id="rId17" Type="http://schemas.openxmlformats.org/officeDocument/2006/relationships/hyperlink" Target="https://app.ideascale.com/t/UM5UZBq0q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s://app.ideascale.com/t/UM5UZBqzp" TargetMode="External"/><Relationship Id="rId38" Type="http://schemas.openxmlformats.org/officeDocument/2006/relationships/hyperlink" Target="https://app.ideascale.com/t/UM5UZBqjO" TargetMode="External"/><Relationship Id="rId19" Type="http://schemas.openxmlformats.org/officeDocument/2006/relationships/hyperlink" Target="https://app.ideascale.com/t/UM5UZBq88" TargetMode="External"/><Relationship Id="rId18" Type="http://schemas.openxmlformats.org/officeDocument/2006/relationships/hyperlink" Target="https://app.ideascale.com/t/UM5UZBrbi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CT" TargetMode="External"/><Relationship Id="rId2" Type="http://schemas.openxmlformats.org/officeDocument/2006/relationships/hyperlink" Target="https://app.ideascale.com/t/UM5UZBrSK" TargetMode="External"/><Relationship Id="rId3" Type="http://schemas.openxmlformats.org/officeDocument/2006/relationships/hyperlink" Target="https://app.ideascale.com/t/UM5UZBq59" TargetMode="External"/><Relationship Id="rId4" Type="http://schemas.openxmlformats.org/officeDocument/2006/relationships/hyperlink" Target="https://app.ideascale.com/t/UM5UZBqaw" TargetMode="External"/><Relationship Id="rId9" Type="http://schemas.openxmlformats.org/officeDocument/2006/relationships/hyperlink" Target="https://app.ideascale.com/t/UM5UZBqjD" TargetMode="External"/><Relationship Id="rId5" Type="http://schemas.openxmlformats.org/officeDocument/2006/relationships/hyperlink" Target="https://app.ideascale.com/t/UM5UZBrMr" TargetMode="External"/><Relationship Id="rId6" Type="http://schemas.openxmlformats.org/officeDocument/2006/relationships/hyperlink" Target="https://app.ideascale.com/t/UM5UZBqbJ" TargetMode="External"/><Relationship Id="rId7" Type="http://schemas.openxmlformats.org/officeDocument/2006/relationships/hyperlink" Target="https://app.ideascale.com/t/UM5UZBrFD" TargetMode="External"/><Relationship Id="rId8" Type="http://schemas.openxmlformats.org/officeDocument/2006/relationships/hyperlink" Target="https://app.ideascale.com/t/UM5UZBrSI" TargetMode="External"/><Relationship Id="rId31" Type="http://schemas.openxmlformats.org/officeDocument/2006/relationships/hyperlink" Target="https://app.ideascale.com/t/UM5UZBqrn" TargetMode="External"/><Relationship Id="rId30" Type="http://schemas.openxmlformats.org/officeDocument/2006/relationships/hyperlink" Target="https://app.ideascale.com/t/UM5UZBrbd" TargetMode="External"/><Relationship Id="rId33" Type="http://schemas.openxmlformats.org/officeDocument/2006/relationships/hyperlink" Target="https://app.ideascale.com/t/UM5UZBrIk" TargetMode="External"/><Relationship Id="rId32" Type="http://schemas.openxmlformats.org/officeDocument/2006/relationships/hyperlink" Target="https://app.ideascale.com/t/UM5UZBrJb" TargetMode="External"/><Relationship Id="rId35" Type="http://schemas.openxmlformats.org/officeDocument/2006/relationships/hyperlink" Target="https://app.ideascale.com/t/UM5UZBrBN" TargetMode="External"/><Relationship Id="rId34" Type="http://schemas.openxmlformats.org/officeDocument/2006/relationships/hyperlink" Target="https://app.ideascale.com/t/UM5UZBqsv" TargetMode="External"/><Relationship Id="rId37" Type="http://schemas.openxmlformats.org/officeDocument/2006/relationships/hyperlink" Target="https://app.ideascale.com/t/UM5UZBqlx" TargetMode="External"/><Relationship Id="rId36" Type="http://schemas.openxmlformats.org/officeDocument/2006/relationships/hyperlink" Target="https://app.ideascale.com/t/UM5UZBrI7" TargetMode="External"/><Relationship Id="rId38" Type="http://schemas.openxmlformats.org/officeDocument/2006/relationships/drawing" Target="../drawings/drawing20.xml"/><Relationship Id="rId20" Type="http://schemas.openxmlformats.org/officeDocument/2006/relationships/hyperlink" Target="https://app.ideascale.com/t/UM5UZBqiy" TargetMode="External"/><Relationship Id="rId22" Type="http://schemas.openxmlformats.org/officeDocument/2006/relationships/hyperlink" Target="https://app.ideascale.com/t/UM5UZBq29" TargetMode="External"/><Relationship Id="rId21" Type="http://schemas.openxmlformats.org/officeDocument/2006/relationships/hyperlink" Target="https://app.ideascale.com/t/UM5UZBqmk" TargetMode="External"/><Relationship Id="rId24" Type="http://schemas.openxmlformats.org/officeDocument/2006/relationships/hyperlink" Target="https://app.ideascale.com/t/UM5UZBq2i" TargetMode="External"/><Relationship Id="rId23" Type="http://schemas.openxmlformats.org/officeDocument/2006/relationships/hyperlink" Target="https://app.ideascale.com/t/UM5UZBrM0" TargetMode="External"/><Relationship Id="rId26" Type="http://schemas.openxmlformats.org/officeDocument/2006/relationships/hyperlink" Target="https://app.ideascale.com/t/UM5UZBquV" TargetMode="External"/><Relationship Id="rId25" Type="http://schemas.openxmlformats.org/officeDocument/2006/relationships/hyperlink" Target="https://app.ideascale.com/t/UM5UZBrNy" TargetMode="External"/><Relationship Id="rId28" Type="http://schemas.openxmlformats.org/officeDocument/2006/relationships/hyperlink" Target="https://app.ideascale.com/t/UM5UZBrJu" TargetMode="External"/><Relationship Id="rId27" Type="http://schemas.openxmlformats.org/officeDocument/2006/relationships/hyperlink" Target="https://app.ideascale.com/t/UM5UZBqo0" TargetMode="External"/><Relationship Id="rId29" Type="http://schemas.openxmlformats.org/officeDocument/2006/relationships/hyperlink" Target="https://app.ideascale.com/t/UM5UZBqxY" TargetMode="External"/><Relationship Id="rId11" Type="http://schemas.openxmlformats.org/officeDocument/2006/relationships/hyperlink" Target="https://app.ideascale.com/t/UM5UZBqfi" TargetMode="External"/><Relationship Id="rId10" Type="http://schemas.openxmlformats.org/officeDocument/2006/relationships/hyperlink" Target="https://app.ideascale.com/t/UM5UZBqjQ" TargetMode="External"/><Relationship Id="rId13" Type="http://schemas.openxmlformats.org/officeDocument/2006/relationships/hyperlink" Target="https://app.ideascale.com/t/UM5UZBrDS" TargetMode="External"/><Relationship Id="rId12" Type="http://schemas.openxmlformats.org/officeDocument/2006/relationships/hyperlink" Target="https://app.ideascale.com/t/UM5UZBqsr" TargetMode="External"/><Relationship Id="rId15" Type="http://schemas.openxmlformats.org/officeDocument/2006/relationships/hyperlink" Target="https://app.ideascale.com/t/UM5UZBrF8" TargetMode="External"/><Relationship Id="rId14" Type="http://schemas.openxmlformats.org/officeDocument/2006/relationships/hyperlink" Target="https://app.ideascale.com/t/UM5UZBrC3" TargetMode="External"/><Relationship Id="rId17" Type="http://schemas.openxmlformats.org/officeDocument/2006/relationships/hyperlink" Target="https://app.ideascale.com/t/UM5UZBqd9" TargetMode="External"/><Relationship Id="rId16" Type="http://schemas.openxmlformats.org/officeDocument/2006/relationships/hyperlink" Target="https://app.ideascale.com/t/UM5UZBqpa" TargetMode="External"/><Relationship Id="rId19" Type="http://schemas.openxmlformats.org/officeDocument/2006/relationships/hyperlink" Target="https://app.ideascale.com/t/UM5UZBqmO" TargetMode="External"/><Relationship Id="rId18" Type="http://schemas.openxmlformats.org/officeDocument/2006/relationships/hyperlink" Target="https://app.ideascale.com/t/UM5UZBqe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BI" TargetMode="External"/><Relationship Id="rId2" Type="http://schemas.openxmlformats.org/officeDocument/2006/relationships/hyperlink" Target="https://app.ideascale.com/t/UM5UZBrYv" TargetMode="External"/><Relationship Id="rId3" Type="http://schemas.openxmlformats.org/officeDocument/2006/relationships/hyperlink" Target="https://app.ideascale.com/t/UM5UZBqrv" TargetMode="External"/><Relationship Id="rId4" Type="http://schemas.openxmlformats.org/officeDocument/2006/relationships/hyperlink" Target="https://app.ideascale.com/t/UM5UZBrd7" TargetMode="External"/><Relationship Id="rId9" Type="http://schemas.openxmlformats.org/officeDocument/2006/relationships/hyperlink" Target="https://app.ideascale.com/t/UM5UZBrTc" TargetMode="External"/><Relationship Id="rId5" Type="http://schemas.openxmlformats.org/officeDocument/2006/relationships/hyperlink" Target="https://app.ideascale.com/t/UM5UZBqol" TargetMode="External"/><Relationship Id="rId6" Type="http://schemas.openxmlformats.org/officeDocument/2006/relationships/hyperlink" Target="https://app.ideascale.com/t/UM5UZBqmr" TargetMode="External"/><Relationship Id="rId7" Type="http://schemas.openxmlformats.org/officeDocument/2006/relationships/hyperlink" Target="https://app.ideascale.com/t/UM5UZBrU6" TargetMode="External"/><Relationship Id="rId8" Type="http://schemas.openxmlformats.org/officeDocument/2006/relationships/hyperlink" Target="https://app.ideascale.com/t/UM5UZBq3n" TargetMode="External"/><Relationship Id="rId31" Type="http://schemas.openxmlformats.org/officeDocument/2006/relationships/hyperlink" Target="https://app.ideascale.com/t/UM5UZBrVY" TargetMode="External"/><Relationship Id="rId30" Type="http://schemas.openxmlformats.org/officeDocument/2006/relationships/hyperlink" Target="https://app.ideascale.com/t/UM5UZBqiA" TargetMode="External"/><Relationship Id="rId33" Type="http://schemas.openxmlformats.org/officeDocument/2006/relationships/hyperlink" Target="https://app.ideascale.com/t/UM5UZBqyv" TargetMode="External"/><Relationship Id="rId32" Type="http://schemas.openxmlformats.org/officeDocument/2006/relationships/hyperlink" Target="https://app.ideascale.com/t/UM5UZBqzr" TargetMode="External"/><Relationship Id="rId35" Type="http://schemas.openxmlformats.org/officeDocument/2006/relationships/hyperlink" Target="https://app.ideascale.com/t/UM5UZBrVk" TargetMode="External"/><Relationship Id="rId34" Type="http://schemas.openxmlformats.org/officeDocument/2006/relationships/hyperlink" Target="https://app.ideascale.com/t/UM5UZBqY0" TargetMode="External"/><Relationship Id="rId37" Type="http://schemas.openxmlformats.org/officeDocument/2006/relationships/hyperlink" Target="https://app.ideascale.com/t/UM5UZBqzd" TargetMode="External"/><Relationship Id="rId36" Type="http://schemas.openxmlformats.org/officeDocument/2006/relationships/hyperlink" Target="https://app.ideascale.com/t/UM5UZBrPI" TargetMode="External"/><Relationship Id="rId38" Type="http://schemas.openxmlformats.org/officeDocument/2006/relationships/drawing" Target="../drawings/drawing21.xml"/><Relationship Id="rId20" Type="http://schemas.openxmlformats.org/officeDocument/2006/relationships/hyperlink" Target="https://app.ideascale.com/t/UM5UZBqzD" TargetMode="External"/><Relationship Id="rId22" Type="http://schemas.openxmlformats.org/officeDocument/2006/relationships/hyperlink" Target="https://app.ideascale.com/t/UM5UZBq5G" TargetMode="External"/><Relationship Id="rId21" Type="http://schemas.openxmlformats.org/officeDocument/2006/relationships/hyperlink" Target="https://app.ideascale.com/t/UM5UZBrJs" TargetMode="External"/><Relationship Id="rId24" Type="http://schemas.openxmlformats.org/officeDocument/2006/relationships/hyperlink" Target="https://app.ideascale.com/t/UM5UZBqzf" TargetMode="External"/><Relationship Id="rId23" Type="http://schemas.openxmlformats.org/officeDocument/2006/relationships/hyperlink" Target="https://app.ideascale.com/t/UM5UZBqxi" TargetMode="External"/><Relationship Id="rId26" Type="http://schemas.openxmlformats.org/officeDocument/2006/relationships/hyperlink" Target="https://app.ideascale.com/t/UM5UZBrgK" TargetMode="External"/><Relationship Id="rId25" Type="http://schemas.openxmlformats.org/officeDocument/2006/relationships/hyperlink" Target="https://app.ideascale.com/t/UM5UZBrbM" TargetMode="External"/><Relationship Id="rId28" Type="http://schemas.openxmlformats.org/officeDocument/2006/relationships/hyperlink" Target="https://app.ideascale.com/t/UM5UZBq43" TargetMode="External"/><Relationship Id="rId27" Type="http://schemas.openxmlformats.org/officeDocument/2006/relationships/hyperlink" Target="https://app.ideascale.com/t/UM5UZBre6" TargetMode="External"/><Relationship Id="rId29" Type="http://schemas.openxmlformats.org/officeDocument/2006/relationships/hyperlink" Target="https://app.ideascale.com/t/UM5UZBrQD" TargetMode="External"/><Relationship Id="rId11" Type="http://schemas.openxmlformats.org/officeDocument/2006/relationships/hyperlink" Target="https://app.ideascale.com/t/UM5UZBrF7" TargetMode="External"/><Relationship Id="rId10" Type="http://schemas.openxmlformats.org/officeDocument/2006/relationships/hyperlink" Target="https://app.ideascale.com/t/UM5UZBqYh" TargetMode="External"/><Relationship Id="rId13" Type="http://schemas.openxmlformats.org/officeDocument/2006/relationships/hyperlink" Target="https://app.ideascale.com/t/UM5UZBrRB" TargetMode="External"/><Relationship Id="rId12" Type="http://schemas.openxmlformats.org/officeDocument/2006/relationships/hyperlink" Target="https://app.ideascale.com/t/UM5UZBrfq" TargetMode="External"/><Relationship Id="rId15" Type="http://schemas.openxmlformats.org/officeDocument/2006/relationships/hyperlink" Target="https://app.ideascale.com/t/UM5UZBqxf" TargetMode="External"/><Relationship Id="rId14" Type="http://schemas.openxmlformats.org/officeDocument/2006/relationships/hyperlink" Target="https://app.ideascale.com/t/UM5UZBqWt" TargetMode="External"/><Relationship Id="rId17" Type="http://schemas.openxmlformats.org/officeDocument/2006/relationships/hyperlink" Target="https://app.ideascale.com/t/UM5UZBq6F" TargetMode="External"/><Relationship Id="rId16" Type="http://schemas.openxmlformats.org/officeDocument/2006/relationships/hyperlink" Target="https://app.ideascale.com/t/UM5UZBrKd" TargetMode="External"/><Relationship Id="rId19" Type="http://schemas.openxmlformats.org/officeDocument/2006/relationships/hyperlink" Target="https://app.ideascale.com/t/UM5UZBrLU" TargetMode="External"/><Relationship Id="rId18" Type="http://schemas.openxmlformats.org/officeDocument/2006/relationships/hyperlink" Target="https://app.ideascale.com/t/UM5UZBq9x" TargetMode="Externa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cu" TargetMode="External"/><Relationship Id="rId2" Type="http://schemas.openxmlformats.org/officeDocument/2006/relationships/hyperlink" Target="https://app.ideascale.com/t/UM5UZBrdL" TargetMode="External"/><Relationship Id="rId3" Type="http://schemas.openxmlformats.org/officeDocument/2006/relationships/hyperlink" Target="https://app.ideascale.com/t/UM5UZBq24" TargetMode="External"/><Relationship Id="rId4" Type="http://schemas.openxmlformats.org/officeDocument/2006/relationships/hyperlink" Target="https://app.ideascale.com/t/UM5UZBrFj" TargetMode="External"/><Relationship Id="rId9" Type="http://schemas.openxmlformats.org/officeDocument/2006/relationships/hyperlink" Target="https://app.ideascale.com/t/UM5UZBrbL" TargetMode="External"/><Relationship Id="rId5" Type="http://schemas.openxmlformats.org/officeDocument/2006/relationships/hyperlink" Target="https://app.ideascale.com/t/UM5UZBrR1" TargetMode="External"/><Relationship Id="rId6" Type="http://schemas.openxmlformats.org/officeDocument/2006/relationships/hyperlink" Target="https://app.ideascale.com/t/UM5UZBrDr" TargetMode="External"/><Relationship Id="rId7" Type="http://schemas.openxmlformats.org/officeDocument/2006/relationships/hyperlink" Target="https://app.ideascale.com/t/UM5UZBrOL" TargetMode="External"/><Relationship Id="rId8" Type="http://schemas.openxmlformats.org/officeDocument/2006/relationships/hyperlink" Target="https://app.ideascale.com/t/UM5UZBrei" TargetMode="External"/><Relationship Id="rId31" Type="http://schemas.openxmlformats.org/officeDocument/2006/relationships/drawing" Target="../drawings/drawing22.xml"/><Relationship Id="rId30" Type="http://schemas.openxmlformats.org/officeDocument/2006/relationships/hyperlink" Target="https://app.ideascale.com/t/UM5UZBrQ3" TargetMode="External"/><Relationship Id="rId20" Type="http://schemas.openxmlformats.org/officeDocument/2006/relationships/hyperlink" Target="https://app.ideascale.com/t/UM5UZBqWq" TargetMode="External"/><Relationship Id="rId22" Type="http://schemas.openxmlformats.org/officeDocument/2006/relationships/hyperlink" Target="https://app.ideascale.com/t/UM5UZBrPB" TargetMode="External"/><Relationship Id="rId21" Type="http://schemas.openxmlformats.org/officeDocument/2006/relationships/hyperlink" Target="https://app.ideascale.com/t/UM5UZBrcQ" TargetMode="External"/><Relationship Id="rId24" Type="http://schemas.openxmlformats.org/officeDocument/2006/relationships/hyperlink" Target="https://app.ideascale.com/t/UM5UZBrds" TargetMode="External"/><Relationship Id="rId23" Type="http://schemas.openxmlformats.org/officeDocument/2006/relationships/hyperlink" Target="https://app.ideascale.com/t/UM5UZBrVF" TargetMode="External"/><Relationship Id="rId26" Type="http://schemas.openxmlformats.org/officeDocument/2006/relationships/hyperlink" Target="https://app.ideascale.com/t/UM5UZBqqf" TargetMode="External"/><Relationship Id="rId25" Type="http://schemas.openxmlformats.org/officeDocument/2006/relationships/hyperlink" Target="https://app.ideascale.com/t/UM5UZBrMn" TargetMode="External"/><Relationship Id="rId28" Type="http://schemas.openxmlformats.org/officeDocument/2006/relationships/hyperlink" Target="https://app.ideascale.com/t/UM5UZBrcD" TargetMode="External"/><Relationship Id="rId27" Type="http://schemas.openxmlformats.org/officeDocument/2006/relationships/hyperlink" Target="https://app.ideascale.com/t/UM5UZBqyi" TargetMode="External"/><Relationship Id="rId29" Type="http://schemas.openxmlformats.org/officeDocument/2006/relationships/hyperlink" Target="https://app.ideascale.com/t/UM5UZBrM4" TargetMode="External"/><Relationship Id="rId11" Type="http://schemas.openxmlformats.org/officeDocument/2006/relationships/hyperlink" Target="https://app.ideascale.com/t/UM5UZBrUu" TargetMode="External"/><Relationship Id="rId10" Type="http://schemas.openxmlformats.org/officeDocument/2006/relationships/hyperlink" Target="https://app.ideascale.com/t/UM5UZBqnE" TargetMode="External"/><Relationship Id="rId13" Type="http://schemas.openxmlformats.org/officeDocument/2006/relationships/hyperlink" Target="https://app.ideascale.com/t/UM5UZBrfg" TargetMode="External"/><Relationship Id="rId12" Type="http://schemas.openxmlformats.org/officeDocument/2006/relationships/hyperlink" Target="https://app.ideascale.com/t/UM5UZBqic" TargetMode="External"/><Relationship Id="rId15" Type="http://schemas.openxmlformats.org/officeDocument/2006/relationships/hyperlink" Target="https://app.ideascale.com/t/UM5UZBrJl" TargetMode="External"/><Relationship Id="rId14" Type="http://schemas.openxmlformats.org/officeDocument/2006/relationships/hyperlink" Target="https://app.ideascale.com/t/UM5UZBqXY" TargetMode="External"/><Relationship Id="rId17" Type="http://schemas.openxmlformats.org/officeDocument/2006/relationships/hyperlink" Target="https://app.ideascale.com/t/UM5UZBrEz" TargetMode="External"/><Relationship Id="rId16" Type="http://schemas.openxmlformats.org/officeDocument/2006/relationships/hyperlink" Target="https://app.ideascale.com/t/UM5UZBqfz" TargetMode="External"/><Relationship Id="rId19" Type="http://schemas.openxmlformats.org/officeDocument/2006/relationships/hyperlink" Target="https://app.ideascale.com/t/UM5UZBqXS" TargetMode="External"/><Relationship Id="rId18" Type="http://schemas.openxmlformats.org/officeDocument/2006/relationships/hyperlink" Target="https://app.ideascale.com/t/UM5UZBql0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c0" TargetMode="External"/><Relationship Id="rId2" Type="http://schemas.openxmlformats.org/officeDocument/2006/relationships/hyperlink" Target="https://app.ideascale.com/t/UM5UZBrWB" TargetMode="External"/><Relationship Id="rId3" Type="http://schemas.openxmlformats.org/officeDocument/2006/relationships/hyperlink" Target="https://app.ideascale.com/t/UM5UZBrd1" TargetMode="External"/><Relationship Id="rId4" Type="http://schemas.openxmlformats.org/officeDocument/2006/relationships/hyperlink" Target="https://app.ideascale.com/t/UM5UZBreY" TargetMode="External"/><Relationship Id="rId9" Type="http://schemas.openxmlformats.org/officeDocument/2006/relationships/hyperlink" Target="https://app.ideascale.com/t/UM5UZBrF6" TargetMode="External"/><Relationship Id="rId5" Type="http://schemas.openxmlformats.org/officeDocument/2006/relationships/hyperlink" Target="https://app.ideascale.com/t/UM5UZBrbF" TargetMode="External"/><Relationship Id="rId6" Type="http://schemas.openxmlformats.org/officeDocument/2006/relationships/hyperlink" Target="https://app.ideascale.com/t/UM5UZBrHC" TargetMode="External"/><Relationship Id="rId7" Type="http://schemas.openxmlformats.org/officeDocument/2006/relationships/hyperlink" Target="https://app.ideascale.com/t/UM5UZBqy9" TargetMode="External"/><Relationship Id="rId8" Type="http://schemas.openxmlformats.org/officeDocument/2006/relationships/hyperlink" Target="https://app.ideascale.com/t/UM5UZBrQ6" TargetMode="External"/><Relationship Id="rId30" Type="http://schemas.openxmlformats.org/officeDocument/2006/relationships/drawing" Target="../drawings/drawing23.xml"/><Relationship Id="rId20" Type="http://schemas.openxmlformats.org/officeDocument/2006/relationships/hyperlink" Target="https://app.ideascale.com/t/UM5UZBqXE" TargetMode="External"/><Relationship Id="rId22" Type="http://schemas.openxmlformats.org/officeDocument/2006/relationships/hyperlink" Target="https://app.ideascale.com/t/UM5UZBq5b" TargetMode="External"/><Relationship Id="rId21" Type="http://schemas.openxmlformats.org/officeDocument/2006/relationships/hyperlink" Target="https://app.ideascale.com/t/UM5UZBrfF" TargetMode="External"/><Relationship Id="rId24" Type="http://schemas.openxmlformats.org/officeDocument/2006/relationships/hyperlink" Target="https://app.ideascale.com/t/UM5UZBrNG" TargetMode="External"/><Relationship Id="rId23" Type="http://schemas.openxmlformats.org/officeDocument/2006/relationships/hyperlink" Target="https://app.ideascale.com/t/UM5UZBraN" TargetMode="External"/><Relationship Id="rId26" Type="http://schemas.openxmlformats.org/officeDocument/2006/relationships/hyperlink" Target="https://app.ideascale.com/t/UM5UZBqXJ" TargetMode="External"/><Relationship Id="rId25" Type="http://schemas.openxmlformats.org/officeDocument/2006/relationships/hyperlink" Target="https://app.ideascale.com/t/UM5UZBqqm" TargetMode="External"/><Relationship Id="rId28" Type="http://schemas.openxmlformats.org/officeDocument/2006/relationships/hyperlink" Target="https://app.ideascale.com/t/UM5UZBrTl" TargetMode="External"/><Relationship Id="rId27" Type="http://schemas.openxmlformats.org/officeDocument/2006/relationships/hyperlink" Target="https://app.ideascale.com/t/UM5UZBqjB" TargetMode="External"/><Relationship Id="rId29" Type="http://schemas.openxmlformats.org/officeDocument/2006/relationships/hyperlink" Target="https://app.ideascale.com/t/UM5UZBrRd" TargetMode="External"/><Relationship Id="rId11" Type="http://schemas.openxmlformats.org/officeDocument/2006/relationships/hyperlink" Target="https://app.ideascale.com/t/UM5UZBrTd" TargetMode="External"/><Relationship Id="rId10" Type="http://schemas.openxmlformats.org/officeDocument/2006/relationships/hyperlink" Target="https://app.ideascale.com/t/UM5UZBqdn" TargetMode="External"/><Relationship Id="rId13" Type="http://schemas.openxmlformats.org/officeDocument/2006/relationships/hyperlink" Target="https://app.ideascale.com/t/UM5UZBqXM" TargetMode="External"/><Relationship Id="rId12" Type="http://schemas.openxmlformats.org/officeDocument/2006/relationships/hyperlink" Target="https://app.ideascale.com/t/UM5UZBrFM" TargetMode="External"/><Relationship Id="rId15" Type="http://schemas.openxmlformats.org/officeDocument/2006/relationships/hyperlink" Target="https://app.ideascale.com/t/UM5UZBrRf" TargetMode="External"/><Relationship Id="rId14" Type="http://schemas.openxmlformats.org/officeDocument/2006/relationships/hyperlink" Target="https://app.ideascale.com/t/UM5UZBrUt" TargetMode="External"/><Relationship Id="rId17" Type="http://schemas.openxmlformats.org/officeDocument/2006/relationships/hyperlink" Target="https://app.ideascale.com/t/UM5UZBqsj" TargetMode="External"/><Relationship Id="rId16" Type="http://schemas.openxmlformats.org/officeDocument/2006/relationships/hyperlink" Target="https://app.ideascale.com/t/UM5UZBrCq" TargetMode="External"/><Relationship Id="rId19" Type="http://schemas.openxmlformats.org/officeDocument/2006/relationships/hyperlink" Target="https://app.ideascale.com/t/UM5UZBrU8" TargetMode="External"/><Relationship Id="rId18" Type="http://schemas.openxmlformats.org/officeDocument/2006/relationships/hyperlink" Target="https://app.ideascale.com/t/UM5UZBqYG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qfb" TargetMode="External"/><Relationship Id="rId42" Type="http://schemas.openxmlformats.org/officeDocument/2006/relationships/hyperlink" Target="https://app.ideascale.com/t/UM5UZBq91" TargetMode="External"/><Relationship Id="rId41" Type="http://schemas.openxmlformats.org/officeDocument/2006/relationships/hyperlink" Target="https://app.ideascale.com/t/UM5UZBqzF" TargetMode="External"/><Relationship Id="rId44" Type="http://schemas.openxmlformats.org/officeDocument/2006/relationships/hyperlink" Target="https://app.ideascale.com/t/UM5UZBrAj" TargetMode="External"/><Relationship Id="rId43" Type="http://schemas.openxmlformats.org/officeDocument/2006/relationships/hyperlink" Target="https://app.ideascale.com/t/UM5UZBrDe" TargetMode="External"/><Relationship Id="rId46" Type="http://schemas.openxmlformats.org/officeDocument/2006/relationships/hyperlink" Target="https://app.ideascale.com/t/UM5UZBrYw" TargetMode="External"/><Relationship Id="rId45" Type="http://schemas.openxmlformats.org/officeDocument/2006/relationships/hyperlink" Target="https://app.ideascale.com/t/UM5UZBrGq" TargetMode="External"/><Relationship Id="rId1" Type="http://schemas.openxmlformats.org/officeDocument/2006/relationships/hyperlink" Target="https://app.ideascale.com/t/UM5UZBqmV" TargetMode="External"/><Relationship Id="rId2" Type="http://schemas.openxmlformats.org/officeDocument/2006/relationships/hyperlink" Target="https://app.ideascale.com/t/UM5UZBqiY" TargetMode="External"/><Relationship Id="rId3" Type="http://schemas.openxmlformats.org/officeDocument/2006/relationships/hyperlink" Target="https://app.ideascale.com/t/UM5UZBrXT" TargetMode="External"/><Relationship Id="rId4" Type="http://schemas.openxmlformats.org/officeDocument/2006/relationships/hyperlink" Target="https://app.ideascale.com/t/UM5UZBrXP" TargetMode="External"/><Relationship Id="rId9" Type="http://schemas.openxmlformats.org/officeDocument/2006/relationships/hyperlink" Target="https://app.ideascale.com/t/UM5UZBqeV" TargetMode="External"/><Relationship Id="rId48" Type="http://schemas.openxmlformats.org/officeDocument/2006/relationships/hyperlink" Target="https://app.ideascale.com/t/UM5UZBqeg" TargetMode="External"/><Relationship Id="rId47" Type="http://schemas.openxmlformats.org/officeDocument/2006/relationships/hyperlink" Target="https://app.ideascale.com/t/UM5UZBqna" TargetMode="External"/><Relationship Id="rId49" Type="http://schemas.openxmlformats.org/officeDocument/2006/relationships/hyperlink" Target="https://app.ideascale.com/t/UM5UZBrDw" TargetMode="External"/><Relationship Id="rId5" Type="http://schemas.openxmlformats.org/officeDocument/2006/relationships/hyperlink" Target="https://app.ideascale.com/t/UM5UZBqz8" TargetMode="External"/><Relationship Id="rId6" Type="http://schemas.openxmlformats.org/officeDocument/2006/relationships/hyperlink" Target="https://app.ideascale.com/t/UM5UZBre5" TargetMode="External"/><Relationship Id="rId7" Type="http://schemas.openxmlformats.org/officeDocument/2006/relationships/hyperlink" Target="https://app.ideascale.com/t/UM5UZBqtV" TargetMode="External"/><Relationship Id="rId8" Type="http://schemas.openxmlformats.org/officeDocument/2006/relationships/hyperlink" Target="https://app.ideascale.com/t/UM5UZBrLq" TargetMode="External"/><Relationship Id="rId31" Type="http://schemas.openxmlformats.org/officeDocument/2006/relationships/hyperlink" Target="https://app.ideascale.com/t/UM5UZBrXq" TargetMode="External"/><Relationship Id="rId30" Type="http://schemas.openxmlformats.org/officeDocument/2006/relationships/hyperlink" Target="https://app.ideascale.com/t/UM5UZBrLy" TargetMode="External"/><Relationship Id="rId33" Type="http://schemas.openxmlformats.org/officeDocument/2006/relationships/hyperlink" Target="https://app.ideascale.com/t/UM5UZBraI" TargetMode="External"/><Relationship Id="rId32" Type="http://schemas.openxmlformats.org/officeDocument/2006/relationships/hyperlink" Target="https://app.ideascale.com/t/UM5UZBrel" TargetMode="External"/><Relationship Id="rId35" Type="http://schemas.openxmlformats.org/officeDocument/2006/relationships/hyperlink" Target="https://app.ideascale.com/t/UM5UZBq8N" TargetMode="External"/><Relationship Id="rId34" Type="http://schemas.openxmlformats.org/officeDocument/2006/relationships/hyperlink" Target="https://app.ideascale.com/t/UM5UZBqsn" TargetMode="External"/><Relationship Id="rId37" Type="http://schemas.openxmlformats.org/officeDocument/2006/relationships/hyperlink" Target="https://app.ideascale.com/t/UM5UZBrXS" TargetMode="External"/><Relationship Id="rId36" Type="http://schemas.openxmlformats.org/officeDocument/2006/relationships/hyperlink" Target="https://app.ideascale.com/t/UM5UZBqnN" TargetMode="External"/><Relationship Id="rId39" Type="http://schemas.openxmlformats.org/officeDocument/2006/relationships/hyperlink" Target="https://app.ideascale.com/t/UM5UZBqx7" TargetMode="External"/><Relationship Id="rId38" Type="http://schemas.openxmlformats.org/officeDocument/2006/relationships/hyperlink" Target="https://app.ideascale.com/t/UM5UZBqpJ" TargetMode="External"/><Relationship Id="rId62" Type="http://schemas.openxmlformats.org/officeDocument/2006/relationships/hyperlink" Target="https://app.ideascale.com/t/UM5UZBq76" TargetMode="External"/><Relationship Id="rId61" Type="http://schemas.openxmlformats.org/officeDocument/2006/relationships/hyperlink" Target="https://app.ideascale.com/t/UM5UZBrE4" TargetMode="External"/><Relationship Id="rId20" Type="http://schemas.openxmlformats.org/officeDocument/2006/relationships/hyperlink" Target="https://app.ideascale.com/t/UM5UZBrCh" TargetMode="External"/><Relationship Id="rId63" Type="http://schemas.openxmlformats.org/officeDocument/2006/relationships/drawing" Target="../drawings/drawing24.xml"/><Relationship Id="rId22" Type="http://schemas.openxmlformats.org/officeDocument/2006/relationships/hyperlink" Target="https://app.ideascale.com/t/UM5UZBqYM" TargetMode="External"/><Relationship Id="rId21" Type="http://schemas.openxmlformats.org/officeDocument/2006/relationships/hyperlink" Target="https://app.ideascale.com/t/UM5UZBrcg" TargetMode="External"/><Relationship Id="rId24" Type="http://schemas.openxmlformats.org/officeDocument/2006/relationships/hyperlink" Target="https://app.ideascale.com/t/UM5UZBrN0" TargetMode="External"/><Relationship Id="rId23" Type="http://schemas.openxmlformats.org/officeDocument/2006/relationships/hyperlink" Target="https://app.ideascale.com/t/UM5UZBrC9" TargetMode="External"/><Relationship Id="rId60" Type="http://schemas.openxmlformats.org/officeDocument/2006/relationships/hyperlink" Target="https://app.ideascale.com/t/UM5UZBrWV" TargetMode="External"/><Relationship Id="rId26" Type="http://schemas.openxmlformats.org/officeDocument/2006/relationships/hyperlink" Target="https://app.ideascale.com/t/UM5UZBqsh" TargetMode="External"/><Relationship Id="rId25" Type="http://schemas.openxmlformats.org/officeDocument/2006/relationships/hyperlink" Target="https://app.ideascale.com/t/UM5UZBq4s" TargetMode="External"/><Relationship Id="rId28" Type="http://schemas.openxmlformats.org/officeDocument/2006/relationships/hyperlink" Target="https://app.ideascale.com/t/UM5UZBrD7" TargetMode="External"/><Relationship Id="rId27" Type="http://schemas.openxmlformats.org/officeDocument/2006/relationships/hyperlink" Target="https://app.ideascale.com/t/UM5UZBrB2" TargetMode="External"/><Relationship Id="rId29" Type="http://schemas.openxmlformats.org/officeDocument/2006/relationships/hyperlink" Target="https://app.ideascale.com/t/UM5UZBrRy" TargetMode="External"/><Relationship Id="rId51" Type="http://schemas.openxmlformats.org/officeDocument/2006/relationships/hyperlink" Target="https://app.ideascale.com/t/UM5UZBqxK" TargetMode="External"/><Relationship Id="rId50" Type="http://schemas.openxmlformats.org/officeDocument/2006/relationships/hyperlink" Target="https://app.ideascale.com/t/UM5UZBrHp" TargetMode="External"/><Relationship Id="rId53" Type="http://schemas.openxmlformats.org/officeDocument/2006/relationships/hyperlink" Target="https://app.ideascale.com/t/UM5UZBqjh" TargetMode="External"/><Relationship Id="rId52" Type="http://schemas.openxmlformats.org/officeDocument/2006/relationships/hyperlink" Target="https://app.ideascale.com/t/UM5UZBrMV" TargetMode="External"/><Relationship Id="rId11" Type="http://schemas.openxmlformats.org/officeDocument/2006/relationships/hyperlink" Target="https://app.ideascale.com/t/UM5UZBrHq" TargetMode="External"/><Relationship Id="rId55" Type="http://schemas.openxmlformats.org/officeDocument/2006/relationships/hyperlink" Target="https://app.ideascale.com/t/UM5UZBqxP" TargetMode="External"/><Relationship Id="rId10" Type="http://schemas.openxmlformats.org/officeDocument/2006/relationships/hyperlink" Target="https://app.ideascale.com/t/UM5UZBqum" TargetMode="External"/><Relationship Id="rId54" Type="http://schemas.openxmlformats.org/officeDocument/2006/relationships/hyperlink" Target="https://app.ideascale.com/t/UM5UZBrf5" TargetMode="External"/><Relationship Id="rId13" Type="http://schemas.openxmlformats.org/officeDocument/2006/relationships/hyperlink" Target="https://app.ideascale.com/t/UM5UZBrPs" TargetMode="External"/><Relationship Id="rId57" Type="http://schemas.openxmlformats.org/officeDocument/2006/relationships/hyperlink" Target="https://app.ideascale.com/t/UM5UZBrAU" TargetMode="External"/><Relationship Id="rId12" Type="http://schemas.openxmlformats.org/officeDocument/2006/relationships/hyperlink" Target="https://app.ideascale.com/t/UM5UZBqX5" TargetMode="External"/><Relationship Id="rId56" Type="http://schemas.openxmlformats.org/officeDocument/2006/relationships/hyperlink" Target="https://app.ideascale.com/t/UM5UZBqvW" TargetMode="External"/><Relationship Id="rId15" Type="http://schemas.openxmlformats.org/officeDocument/2006/relationships/hyperlink" Target="https://app.ideascale.com/t/UM5UZBqhi" TargetMode="External"/><Relationship Id="rId59" Type="http://schemas.openxmlformats.org/officeDocument/2006/relationships/hyperlink" Target="https://app.ideascale.com/t/UM5UZBqhr" TargetMode="External"/><Relationship Id="rId14" Type="http://schemas.openxmlformats.org/officeDocument/2006/relationships/hyperlink" Target="https://app.ideascale.com/t/UM5UZBqWb" TargetMode="External"/><Relationship Id="rId58" Type="http://schemas.openxmlformats.org/officeDocument/2006/relationships/hyperlink" Target="https://app.ideascale.com/t/UM5UZBrWQ" TargetMode="External"/><Relationship Id="rId17" Type="http://schemas.openxmlformats.org/officeDocument/2006/relationships/hyperlink" Target="https://app.ideascale.com/t/UM5UZBrNa" TargetMode="External"/><Relationship Id="rId16" Type="http://schemas.openxmlformats.org/officeDocument/2006/relationships/hyperlink" Target="https://app.ideascale.com/t/UM5UZBqhb" TargetMode="External"/><Relationship Id="rId19" Type="http://schemas.openxmlformats.org/officeDocument/2006/relationships/hyperlink" Target="https://app.ideascale.com/t/UM5UZBqgf" TargetMode="External"/><Relationship Id="rId18" Type="http://schemas.openxmlformats.org/officeDocument/2006/relationships/hyperlink" Target="https://app.ideascale.com/t/UM5UZBrQu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EC" TargetMode="External"/><Relationship Id="rId2" Type="http://schemas.openxmlformats.org/officeDocument/2006/relationships/hyperlink" Target="https://app.ideascale.com/t/UM5UZBrCb" TargetMode="External"/><Relationship Id="rId3" Type="http://schemas.openxmlformats.org/officeDocument/2006/relationships/hyperlink" Target="https://app.ideascale.com/t/UM5UZBrSj" TargetMode="External"/><Relationship Id="rId4" Type="http://schemas.openxmlformats.org/officeDocument/2006/relationships/hyperlink" Target="https://app.ideascale.com/t/UM5UZBra0" TargetMode="External"/><Relationship Id="rId9" Type="http://schemas.openxmlformats.org/officeDocument/2006/relationships/hyperlink" Target="https://app.ideascale.com/t/UM5UZBrOI" TargetMode="External"/><Relationship Id="rId5" Type="http://schemas.openxmlformats.org/officeDocument/2006/relationships/hyperlink" Target="https://app.ideascale.com/t/UM5UZBrTV" TargetMode="External"/><Relationship Id="rId6" Type="http://schemas.openxmlformats.org/officeDocument/2006/relationships/hyperlink" Target="https://app.ideascale.com/t/UM5UZBrVV" TargetMode="External"/><Relationship Id="rId7" Type="http://schemas.openxmlformats.org/officeDocument/2006/relationships/hyperlink" Target="https://app.ideascale.com/t/UM5UZBrOV" TargetMode="External"/><Relationship Id="rId8" Type="http://schemas.openxmlformats.org/officeDocument/2006/relationships/hyperlink" Target="https://app.ideascale.com/t/UM5UZBrfS" TargetMode="External"/><Relationship Id="rId11" Type="http://schemas.openxmlformats.org/officeDocument/2006/relationships/hyperlink" Target="https://app.ideascale.com/t/UM5UZBrMx" TargetMode="External"/><Relationship Id="rId10" Type="http://schemas.openxmlformats.org/officeDocument/2006/relationships/hyperlink" Target="https://app.ideascale.com/t/UM5UZBrdC" TargetMode="External"/><Relationship Id="rId13" Type="http://schemas.openxmlformats.org/officeDocument/2006/relationships/hyperlink" Target="https://app.ideascale.com/t/UM5UZBrWk" TargetMode="External"/><Relationship Id="rId12" Type="http://schemas.openxmlformats.org/officeDocument/2006/relationships/hyperlink" Target="https://app.ideascale.com/t/UM5UZBrfe" TargetMode="External"/><Relationship Id="rId15" Type="http://schemas.openxmlformats.org/officeDocument/2006/relationships/hyperlink" Target="https://app.ideascale.com/t/UM5UZBqpx" TargetMode="External"/><Relationship Id="rId14" Type="http://schemas.openxmlformats.org/officeDocument/2006/relationships/hyperlink" Target="https://app.ideascale.com/t/UM5UZBqbC" TargetMode="External"/><Relationship Id="rId17" Type="http://schemas.openxmlformats.org/officeDocument/2006/relationships/drawing" Target="../drawings/drawing25.xml"/><Relationship Id="rId16" Type="http://schemas.openxmlformats.org/officeDocument/2006/relationships/hyperlink" Target="https://app.ideascale.com/t/UM5UZBq87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aS" TargetMode="External"/><Relationship Id="rId42" Type="http://schemas.openxmlformats.org/officeDocument/2006/relationships/hyperlink" Target="https://app.ideascale.com/t/UM5UZBrKQ" TargetMode="External"/><Relationship Id="rId41" Type="http://schemas.openxmlformats.org/officeDocument/2006/relationships/hyperlink" Target="https://app.ideascale.com/t/UM5UZBrMA" TargetMode="External"/><Relationship Id="rId44" Type="http://schemas.openxmlformats.org/officeDocument/2006/relationships/hyperlink" Target="https://app.ideascale.com/t/UM5UZBqxy" TargetMode="External"/><Relationship Id="rId43" Type="http://schemas.openxmlformats.org/officeDocument/2006/relationships/hyperlink" Target="https://app.ideascale.com/t/UM5UZBqnj" TargetMode="External"/><Relationship Id="rId46" Type="http://schemas.openxmlformats.org/officeDocument/2006/relationships/hyperlink" Target="https://app.ideascale.com/t/UM5UZBqbq" TargetMode="External"/><Relationship Id="rId45" Type="http://schemas.openxmlformats.org/officeDocument/2006/relationships/hyperlink" Target="https://app.ideascale.com/t/UM5UZBrUT" TargetMode="External"/><Relationship Id="rId1" Type="http://schemas.openxmlformats.org/officeDocument/2006/relationships/hyperlink" Target="https://app.ideascale.com/t/UM5UZBraj" TargetMode="External"/><Relationship Id="rId2" Type="http://schemas.openxmlformats.org/officeDocument/2006/relationships/hyperlink" Target="https://app.ideascale.com/t/UM5UZBqsx" TargetMode="External"/><Relationship Id="rId3" Type="http://schemas.openxmlformats.org/officeDocument/2006/relationships/hyperlink" Target="https://app.ideascale.com/t/UM5UZBrJQ" TargetMode="External"/><Relationship Id="rId4" Type="http://schemas.openxmlformats.org/officeDocument/2006/relationships/hyperlink" Target="https://app.ideascale.com/t/UM5UZBqkd" TargetMode="External"/><Relationship Id="rId9" Type="http://schemas.openxmlformats.org/officeDocument/2006/relationships/hyperlink" Target="https://app.ideascale.com/t/UM5UZBqeP" TargetMode="External"/><Relationship Id="rId48" Type="http://schemas.openxmlformats.org/officeDocument/2006/relationships/hyperlink" Target="https://app.ideascale.com/t/UM5UZBrPJ" TargetMode="External"/><Relationship Id="rId47" Type="http://schemas.openxmlformats.org/officeDocument/2006/relationships/hyperlink" Target="https://app.ideascale.com/t/UM5UZBrTb" TargetMode="External"/><Relationship Id="rId49" Type="http://schemas.openxmlformats.org/officeDocument/2006/relationships/hyperlink" Target="https://app.ideascale.com/t/UM5UZBqkk" TargetMode="External"/><Relationship Id="rId5" Type="http://schemas.openxmlformats.org/officeDocument/2006/relationships/hyperlink" Target="https://app.ideascale.com/t/UM5UZBq7O" TargetMode="External"/><Relationship Id="rId6" Type="http://schemas.openxmlformats.org/officeDocument/2006/relationships/hyperlink" Target="https://app.ideascale.com/t/UM5UZBrBL" TargetMode="External"/><Relationship Id="rId7" Type="http://schemas.openxmlformats.org/officeDocument/2006/relationships/hyperlink" Target="https://app.ideascale.com/t/UM5UZBqYQ" TargetMode="External"/><Relationship Id="rId8" Type="http://schemas.openxmlformats.org/officeDocument/2006/relationships/hyperlink" Target="https://app.ideascale.com/t/UM5UZBqeS" TargetMode="External"/><Relationship Id="rId31" Type="http://schemas.openxmlformats.org/officeDocument/2006/relationships/hyperlink" Target="https://app.ideascale.com/t/UM5UZBrSW" TargetMode="External"/><Relationship Id="rId30" Type="http://schemas.openxmlformats.org/officeDocument/2006/relationships/hyperlink" Target="https://app.ideascale.com/t/UM5UZBq1O" TargetMode="External"/><Relationship Id="rId33" Type="http://schemas.openxmlformats.org/officeDocument/2006/relationships/hyperlink" Target="https://app.ideascale.com/t/UM5UZBra7" TargetMode="External"/><Relationship Id="rId32" Type="http://schemas.openxmlformats.org/officeDocument/2006/relationships/hyperlink" Target="https://app.ideascale.com/t/UM5UZBrTY" TargetMode="External"/><Relationship Id="rId35" Type="http://schemas.openxmlformats.org/officeDocument/2006/relationships/hyperlink" Target="https://app.ideascale.com/t/UM5UZBrSc" TargetMode="External"/><Relationship Id="rId34" Type="http://schemas.openxmlformats.org/officeDocument/2006/relationships/hyperlink" Target="https://app.ideascale.com/t/UM5UZBrVE" TargetMode="External"/><Relationship Id="rId37" Type="http://schemas.openxmlformats.org/officeDocument/2006/relationships/hyperlink" Target="https://app.ideascale.com/t/UM5UZBqYf" TargetMode="External"/><Relationship Id="rId36" Type="http://schemas.openxmlformats.org/officeDocument/2006/relationships/hyperlink" Target="https://app.ideascale.com/t/UM5UZBqly" TargetMode="External"/><Relationship Id="rId39" Type="http://schemas.openxmlformats.org/officeDocument/2006/relationships/hyperlink" Target="https://app.ideascale.com/t/UM5UZBq1B" TargetMode="External"/><Relationship Id="rId38" Type="http://schemas.openxmlformats.org/officeDocument/2006/relationships/hyperlink" Target="https://app.ideascale.com/t/UM5UZBqy0" TargetMode="External"/><Relationship Id="rId62" Type="http://schemas.openxmlformats.org/officeDocument/2006/relationships/hyperlink" Target="https://app.ideascale.com/t/UM5UZBrKN" TargetMode="External"/><Relationship Id="rId61" Type="http://schemas.openxmlformats.org/officeDocument/2006/relationships/hyperlink" Target="https://app.ideascale.com/t/UM5UZBqtu" TargetMode="External"/><Relationship Id="rId20" Type="http://schemas.openxmlformats.org/officeDocument/2006/relationships/hyperlink" Target="https://app.ideascale.com/t/UM5UZBrGE" TargetMode="External"/><Relationship Id="rId64" Type="http://schemas.openxmlformats.org/officeDocument/2006/relationships/hyperlink" Target="https://app.ideascale.com/t/UM5UZBqlr" TargetMode="External"/><Relationship Id="rId63" Type="http://schemas.openxmlformats.org/officeDocument/2006/relationships/hyperlink" Target="https://app.ideascale.com/t/UM5UZBrdt" TargetMode="External"/><Relationship Id="rId22" Type="http://schemas.openxmlformats.org/officeDocument/2006/relationships/hyperlink" Target="https://app.ideascale.com/t/UM5UZBrSi" TargetMode="External"/><Relationship Id="rId66" Type="http://schemas.openxmlformats.org/officeDocument/2006/relationships/hyperlink" Target="https://app.ideascale.com/t/UM5UZBrP2" TargetMode="External"/><Relationship Id="rId21" Type="http://schemas.openxmlformats.org/officeDocument/2006/relationships/hyperlink" Target="https://app.ideascale.com/t/UM5UZBqeR" TargetMode="External"/><Relationship Id="rId65" Type="http://schemas.openxmlformats.org/officeDocument/2006/relationships/hyperlink" Target="https://app.ideascale.com/t/UM5UZBrCj" TargetMode="External"/><Relationship Id="rId24" Type="http://schemas.openxmlformats.org/officeDocument/2006/relationships/hyperlink" Target="https://app.ideascale.com/t/UM5UZBrfp" TargetMode="External"/><Relationship Id="rId68" Type="http://schemas.openxmlformats.org/officeDocument/2006/relationships/drawing" Target="../drawings/drawing26.xml"/><Relationship Id="rId23" Type="http://schemas.openxmlformats.org/officeDocument/2006/relationships/hyperlink" Target="https://app.ideascale.com/t/UM5UZBrdS" TargetMode="External"/><Relationship Id="rId67" Type="http://schemas.openxmlformats.org/officeDocument/2006/relationships/hyperlink" Target="https://app.ideascale.com/t/UM5UZBrFX" TargetMode="External"/><Relationship Id="rId60" Type="http://schemas.openxmlformats.org/officeDocument/2006/relationships/hyperlink" Target="https://app.ideascale.com/t/UM5UZBraP" TargetMode="External"/><Relationship Id="rId26" Type="http://schemas.openxmlformats.org/officeDocument/2006/relationships/hyperlink" Target="https://app.ideascale.com/t/UM5UZBqcc" TargetMode="External"/><Relationship Id="rId25" Type="http://schemas.openxmlformats.org/officeDocument/2006/relationships/hyperlink" Target="https://app.ideascale.com/t/UM5UZBqXH" TargetMode="External"/><Relationship Id="rId28" Type="http://schemas.openxmlformats.org/officeDocument/2006/relationships/hyperlink" Target="https://app.ideascale.com/t/UM5UZBqbX" TargetMode="External"/><Relationship Id="rId27" Type="http://schemas.openxmlformats.org/officeDocument/2006/relationships/hyperlink" Target="https://app.ideascale.com/t/UM5UZBrW3" TargetMode="External"/><Relationship Id="rId29" Type="http://schemas.openxmlformats.org/officeDocument/2006/relationships/hyperlink" Target="https://app.ideascale.com/t/UM5UZBqqQ" TargetMode="External"/><Relationship Id="rId51" Type="http://schemas.openxmlformats.org/officeDocument/2006/relationships/hyperlink" Target="https://app.ideascale.com/t/UM5UZBqs9" TargetMode="External"/><Relationship Id="rId50" Type="http://schemas.openxmlformats.org/officeDocument/2006/relationships/hyperlink" Target="https://app.ideascale.com/t/UM5UZBrWw" TargetMode="External"/><Relationship Id="rId53" Type="http://schemas.openxmlformats.org/officeDocument/2006/relationships/hyperlink" Target="https://app.ideascale.com/t/UM5UZBrSF" TargetMode="External"/><Relationship Id="rId52" Type="http://schemas.openxmlformats.org/officeDocument/2006/relationships/hyperlink" Target="https://app.ideascale.com/t/UM5UZBqoD" TargetMode="External"/><Relationship Id="rId11" Type="http://schemas.openxmlformats.org/officeDocument/2006/relationships/hyperlink" Target="https://app.ideascale.com/t/UM5UZBrLt" TargetMode="External"/><Relationship Id="rId55" Type="http://schemas.openxmlformats.org/officeDocument/2006/relationships/hyperlink" Target="https://app.ideascale.com/t/UM5UZBrGx" TargetMode="External"/><Relationship Id="rId10" Type="http://schemas.openxmlformats.org/officeDocument/2006/relationships/hyperlink" Target="https://app.ideascale.com/t/UM5UZBrPy" TargetMode="External"/><Relationship Id="rId54" Type="http://schemas.openxmlformats.org/officeDocument/2006/relationships/hyperlink" Target="https://app.ideascale.com/t/UM5UZBrCz" TargetMode="External"/><Relationship Id="rId13" Type="http://schemas.openxmlformats.org/officeDocument/2006/relationships/hyperlink" Target="https://app.ideascale.com/t/UM5UZBq0H" TargetMode="External"/><Relationship Id="rId57" Type="http://schemas.openxmlformats.org/officeDocument/2006/relationships/hyperlink" Target="https://app.ideascale.com/t/UM5UZBqoM" TargetMode="External"/><Relationship Id="rId12" Type="http://schemas.openxmlformats.org/officeDocument/2006/relationships/hyperlink" Target="https://app.ideascale.com/t/UM5UZBqqY" TargetMode="External"/><Relationship Id="rId56" Type="http://schemas.openxmlformats.org/officeDocument/2006/relationships/hyperlink" Target="https://app.ideascale.com/t/UM5UZBrTp" TargetMode="External"/><Relationship Id="rId15" Type="http://schemas.openxmlformats.org/officeDocument/2006/relationships/hyperlink" Target="https://app.ideascale.com/t/UM5UZBrDj" TargetMode="External"/><Relationship Id="rId59" Type="http://schemas.openxmlformats.org/officeDocument/2006/relationships/hyperlink" Target="https://app.ideascale.com/t/UM5UZBqdN" TargetMode="External"/><Relationship Id="rId14" Type="http://schemas.openxmlformats.org/officeDocument/2006/relationships/hyperlink" Target="https://app.ideascale.com/t/UM5UZBqac" TargetMode="External"/><Relationship Id="rId58" Type="http://schemas.openxmlformats.org/officeDocument/2006/relationships/hyperlink" Target="https://app.ideascale.com/t/UM5UZBqpI" TargetMode="External"/><Relationship Id="rId17" Type="http://schemas.openxmlformats.org/officeDocument/2006/relationships/hyperlink" Target="https://app.ideascale.com/t/UM5UZBrF0" TargetMode="External"/><Relationship Id="rId16" Type="http://schemas.openxmlformats.org/officeDocument/2006/relationships/hyperlink" Target="https://app.ideascale.com/t/UM5UZBqzz" TargetMode="External"/><Relationship Id="rId19" Type="http://schemas.openxmlformats.org/officeDocument/2006/relationships/hyperlink" Target="https://app.ideascale.com/t/UM5UZBqXq" TargetMode="External"/><Relationship Id="rId18" Type="http://schemas.openxmlformats.org/officeDocument/2006/relationships/hyperlink" Target="https://app.ideascale.com/t/UM5UZBqzw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UM" TargetMode="External"/><Relationship Id="rId2" Type="http://schemas.openxmlformats.org/officeDocument/2006/relationships/hyperlink" Target="https://app.ideascale.com/t/UM5UZBrSg" TargetMode="External"/><Relationship Id="rId3" Type="http://schemas.openxmlformats.org/officeDocument/2006/relationships/hyperlink" Target="https://app.ideascale.com/t/UM5UZBrXV" TargetMode="External"/><Relationship Id="rId4" Type="http://schemas.openxmlformats.org/officeDocument/2006/relationships/hyperlink" Target="https://app.ideascale.com/t/UM5UZBrVD" TargetMode="External"/><Relationship Id="rId9" Type="http://schemas.openxmlformats.org/officeDocument/2006/relationships/hyperlink" Target="https://app.ideascale.com/t/UM5UZBrUP" TargetMode="External"/><Relationship Id="rId5" Type="http://schemas.openxmlformats.org/officeDocument/2006/relationships/hyperlink" Target="https://app.ideascale.com/t/UM5UZBrVm" TargetMode="External"/><Relationship Id="rId6" Type="http://schemas.openxmlformats.org/officeDocument/2006/relationships/hyperlink" Target="https://app.ideascale.com/t/UM5UZBqb0" TargetMode="External"/><Relationship Id="rId7" Type="http://schemas.openxmlformats.org/officeDocument/2006/relationships/hyperlink" Target="https://app.ideascale.com/t/UM5UZBrTS" TargetMode="External"/><Relationship Id="rId8" Type="http://schemas.openxmlformats.org/officeDocument/2006/relationships/hyperlink" Target="https://app.ideascale.com/t/UM5UZBrOG" TargetMode="External"/><Relationship Id="rId10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fC" TargetMode="External"/><Relationship Id="rId190" Type="http://schemas.openxmlformats.org/officeDocument/2006/relationships/hyperlink" Target="https://app.ideascale.com/t/UM5UZBrdC" TargetMode="External"/><Relationship Id="rId42" Type="http://schemas.openxmlformats.org/officeDocument/2006/relationships/hyperlink" Target="https://app.ideascale.com/t/UM5UZBrAW" TargetMode="External"/><Relationship Id="rId41" Type="http://schemas.openxmlformats.org/officeDocument/2006/relationships/hyperlink" Target="https://app.ideascale.com/t/UM5UZBrfq" TargetMode="External"/><Relationship Id="rId44" Type="http://schemas.openxmlformats.org/officeDocument/2006/relationships/hyperlink" Target="https://app.ideascale.com/t/UM5UZBq7I" TargetMode="External"/><Relationship Id="rId194" Type="http://schemas.openxmlformats.org/officeDocument/2006/relationships/hyperlink" Target="https://app.ideascale.com/t/UM5UZBrU8" TargetMode="External"/><Relationship Id="rId43" Type="http://schemas.openxmlformats.org/officeDocument/2006/relationships/hyperlink" Target="https://app.ideascale.com/t/UM5UZBrWA" TargetMode="External"/><Relationship Id="rId193" Type="http://schemas.openxmlformats.org/officeDocument/2006/relationships/hyperlink" Target="https://app.ideascale.com/t/UM5UZBqWj" TargetMode="External"/><Relationship Id="rId46" Type="http://schemas.openxmlformats.org/officeDocument/2006/relationships/hyperlink" Target="https://app.ideascale.com/t/UM5UZBrC9" TargetMode="External"/><Relationship Id="rId192" Type="http://schemas.openxmlformats.org/officeDocument/2006/relationships/hyperlink" Target="https://app.ideascale.com/t/UM5UZBrQb" TargetMode="External"/><Relationship Id="rId45" Type="http://schemas.openxmlformats.org/officeDocument/2006/relationships/hyperlink" Target="https://app.ideascale.com/t/UM5UZBrHz" TargetMode="External"/><Relationship Id="rId191" Type="http://schemas.openxmlformats.org/officeDocument/2006/relationships/hyperlink" Target="https://app.ideascale.com/t/UM5UZBqfz" TargetMode="External"/><Relationship Id="rId48" Type="http://schemas.openxmlformats.org/officeDocument/2006/relationships/hyperlink" Target="https://app.ideascale.com/t/UM5UZBrKw" TargetMode="External"/><Relationship Id="rId187" Type="http://schemas.openxmlformats.org/officeDocument/2006/relationships/hyperlink" Target="https://app.ideascale.com/t/UM5UZBq2i" TargetMode="External"/><Relationship Id="rId47" Type="http://schemas.openxmlformats.org/officeDocument/2006/relationships/hyperlink" Target="https://app.ideascale.com/t/UM5UZBq9y" TargetMode="External"/><Relationship Id="rId186" Type="http://schemas.openxmlformats.org/officeDocument/2006/relationships/hyperlink" Target="https://app.ideascale.com/t/UM5UZBrEq" TargetMode="External"/><Relationship Id="rId185" Type="http://schemas.openxmlformats.org/officeDocument/2006/relationships/hyperlink" Target="https://app.ideascale.com/t/UM5UZBrao" TargetMode="External"/><Relationship Id="rId49" Type="http://schemas.openxmlformats.org/officeDocument/2006/relationships/hyperlink" Target="https://app.ideascale.com/t/UM5UZBqWf" TargetMode="External"/><Relationship Id="rId184" Type="http://schemas.openxmlformats.org/officeDocument/2006/relationships/hyperlink" Target="https://app.ideascale.com/t/UM5UZBrbG" TargetMode="External"/><Relationship Id="rId189" Type="http://schemas.openxmlformats.org/officeDocument/2006/relationships/hyperlink" Target="https://app.ideascale.com/t/UM5UZBqxb" TargetMode="External"/><Relationship Id="rId188" Type="http://schemas.openxmlformats.org/officeDocument/2006/relationships/hyperlink" Target="https://app.ideascale.com/t/UM5UZBrfc" TargetMode="External"/><Relationship Id="rId31" Type="http://schemas.openxmlformats.org/officeDocument/2006/relationships/hyperlink" Target="https://app.ideascale.com/t/UM5UZBqgf" TargetMode="External"/><Relationship Id="rId30" Type="http://schemas.openxmlformats.org/officeDocument/2006/relationships/hyperlink" Target="https://app.ideascale.com/t/UM5UZBrJC" TargetMode="External"/><Relationship Id="rId33" Type="http://schemas.openxmlformats.org/officeDocument/2006/relationships/hyperlink" Target="https://app.ideascale.com/t/UM5UZBqa4" TargetMode="External"/><Relationship Id="rId183" Type="http://schemas.openxmlformats.org/officeDocument/2006/relationships/hyperlink" Target="https://app.ideascale.com/t/UM5UZBqqs" TargetMode="External"/><Relationship Id="rId32" Type="http://schemas.openxmlformats.org/officeDocument/2006/relationships/hyperlink" Target="https://app.ideascale.com/t/UM5UZBqtp" TargetMode="External"/><Relationship Id="rId182" Type="http://schemas.openxmlformats.org/officeDocument/2006/relationships/hyperlink" Target="https://app.ideascale.com/t/UM5UZBrD3" TargetMode="External"/><Relationship Id="rId35" Type="http://schemas.openxmlformats.org/officeDocument/2006/relationships/hyperlink" Target="https://app.ideascale.com/t/UM5UZBrfy" TargetMode="External"/><Relationship Id="rId181" Type="http://schemas.openxmlformats.org/officeDocument/2006/relationships/hyperlink" Target="https://app.ideascale.com/t/UM5UZBqlb" TargetMode="External"/><Relationship Id="rId34" Type="http://schemas.openxmlformats.org/officeDocument/2006/relationships/hyperlink" Target="https://app.ideascale.com/t/UM5UZBrcj" TargetMode="External"/><Relationship Id="rId180" Type="http://schemas.openxmlformats.org/officeDocument/2006/relationships/hyperlink" Target="https://app.ideascale.com/t/UM5UZBrgk" TargetMode="External"/><Relationship Id="rId37" Type="http://schemas.openxmlformats.org/officeDocument/2006/relationships/hyperlink" Target="https://app.ideascale.com/t/UM5UZBq2v" TargetMode="External"/><Relationship Id="rId176" Type="http://schemas.openxmlformats.org/officeDocument/2006/relationships/hyperlink" Target="https://app.ideascale.com/t/UM5UZBrM0" TargetMode="External"/><Relationship Id="rId297" Type="http://schemas.openxmlformats.org/officeDocument/2006/relationships/hyperlink" Target="https://app.ideascale.com/t/UM5UZBq36" TargetMode="External"/><Relationship Id="rId36" Type="http://schemas.openxmlformats.org/officeDocument/2006/relationships/hyperlink" Target="https://app.ideascale.com/t/UM5UZBqsr" TargetMode="External"/><Relationship Id="rId175" Type="http://schemas.openxmlformats.org/officeDocument/2006/relationships/hyperlink" Target="https://app.ideascale.com/t/UM5UZBrJK" TargetMode="External"/><Relationship Id="rId296" Type="http://schemas.openxmlformats.org/officeDocument/2006/relationships/hyperlink" Target="https://app.ideascale.com/t/UM5UZBq91" TargetMode="External"/><Relationship Id="rId39" Type="http://schemas.openxmlformats.org/officeDocument/2006/relationships/hyperlink" Target="https://app.ideascale.com/t/UM5UZBrDy" TargetMode="External"/><Relationship Id="rId174" Type="http://schemas.openxmlformats.org/officeDocument/2006/relationships/hyperlink" Target="https://app.ideascale.com/t/UM5UZBq8z" TargetMode="External"/><Relationship Id="rId295" Type="http://schemas.openxmlformats.org/officeDocument/2006/relationships/hyperlink" Target="https://app.ideascale.com/t/UM5UZBqdt" TargetMode="External"/><Relationship Id="rId38" Type="http://schemas.openxmlformats.org/officeDocument/2006/relationships/hyperlink" Target="https://app.ideascale.com/t/UM5UZBrDS" TargetMode="External"/><Relationship Id="rId173" Type="http://schemas.openxmlformats.org/officeDocument/2006/relationships/hyperlink" Target="https://app.ideascale.com/t/UM5UZBqlo" TargetMode="External"/><Relationship Id="rId294" Type="http://schemas.openxmlformats.org/officeDocument/2006/relationships/hyperlink" Target="https://app.ideascale.com/t/UM5UZBrQm" TargetMode="External"/><Relationship Id="rId179" Type="http://schemas.openxmlformats.org/officeDocument/2006/relationships/hyperlink" Target="https://app.ideascale.com/t/UM5UZBrMu" TargetMode="External"/><Relationship Id="rId178" Type="http://schemas.openxmlformats.org/officeDocument/2006/relationships/hyperlink" Target="https://app.ideascale.com/t/UM5UZBqyI" TargetMode="External"/><Relationship Id="rId299" Type="http://schemas.openxmlformats.org/officeDocument/2006/relationships/hyperlink" Target="https://app.ideascale.com/t/UM5UZBrDe" TargetMode="External"/><Relationship Id="rId177" Type="http://schemas.openxmlformats.org/officeDocument/2006/relationships/hyperlink" Target="https://app.ideascale.com/t/UM5UZBqYG" TargetMode="External"/><Relationship Id="rId298" Type="http://schemas.openxmlformats.org/officeDocument/2006/relationships/hyperlink" Target="https://app.ideascale.com/t/UM5UZBrf7" TargetMode="External"/><Relationship Id="rId20" Type="http://schemas.openxmlformats.org/officeDocument/2006/relationships/hyperlink" Target="https://app.ideascale.com/t/UM5UZBrfu" TargetMode="External"/><Relationship Id="rId22" Type="http://schemas.openxmlformats.org/officeDocument/2006/relationships/hyperlink" Target="https://app.ideascale.com/t/UM5UZBrKr" TargetMode="External"/><Relationship Id="rId21" Type="http://schemas.openxmlformats.org/officeDocument/2006/relationships/hyperlink" Target="https://app.ideascale.com/t/UM5UZBqmS" TargetMode="External"/><Relationship Id="rId24" Type="http://schemas.openxmlformats.org/officeDocument/2006/relationships/hyperlink" Target="https://app.ideascale.com/t/UM5UZBrOL" TargetMode="External"/><Relationship Id="rId23" Type="http://schemas.openxmlformats.org/officeDocument/2006/relationships/hyperlink" Target="https://app.ideascale.com/t/UM5UZBqXX" TargetMode="External"/><Relationship Id="rId26" Type="http://schemas.openxmlformats.org/officeDocument/2006/relationships/hyperlink" Target="https://app.ideascale.com/t/UM5UZBrQu" TargetMode="External"/><Relationship Id="rId25" Type="http://schemas.openxmlformats.org/officeDocument/2006/relationships/hyperlink" Target="https://app.ideascale.com/t/UM5UZBqfe" TargetMode="External"/><Relationship Id="rId28" Type="http://schemas.openxmlformats.org/officeDocument/2006/relationships/hyperlink" Target="https://app.ideascale.com/t/UM5UZBqwn" TargetMode="External"/><Relationship Id="rId27" Type="http://schemas.openxmlformats.org/officeDocument/2006/relationships/hyperlink" Target="https://app.ideascale.com/t/UM5UZBqp2" TargetMode="External"/><Relationship Id="rId29" Type="http://schemas.openxmlformats.org/officeDocument/2006/relationships/hyperlink" Target="https://app.ideascale.com/t/UM5UZBqms" TargetMode="External"/><Relationship Id="rId11" Type="http://schemas.openxmlformats.org/officeDocument/2006/relationships/hyperlink" Target="https://app.ideascale.com/t/UM5UZBrPx" TargetMode="External"/><Relationship Id="rId10" Type="http://schemas.openxmlformats.org/officeDocument/2006/relationships/hyperlink" Target="https://app.ideascale.com/t/UM5UZBrF3" TargetMode="External"/><Relationship Id="rId13" Type="http://schemas.openxmlformats.org/officeDocument/2006/relationships/hyperlink" Target="https://app.ideascale.com/t/UM5UZBrKi" TargetMode="External"/><Relationship Id="rId12" Type="http://schemas.openxmlformats.org/officeDocument/2006/relationships/hyperlink" Target="https://app.ideascale.com/t/UM5UZBq4l" TargetMode="External"/><Relationship Id="rId15" Type="http://schemas.openxmlformats.org/officeDocument/2006/relationships/hyperlink" Target="https://app.ideascale.com/t/UM5UZBqiG" TargetMode="External"/><Relationship Id="rId198" Type="http://schemas.openxmlformats.org/officeDocument/2006/relationships/hyperlink" Target="https://app.ideascale.com/t/UM5UZBrY2" TargetMode="External"/><Relationship Id="rId14" Type="http://schemas.openxmlformats.org/officeDocument/2006/relationships/hyperlink" Target="https://app.ideascale.com/t/UM5UZBqjw" TargetMode="External"/><Relationship Id="rId197" Type="http://schemas.openxmlformats.org/officeDocument/2006/relationships/hyperlink" Target="https://app.ideascale.com/t/UM5UZBqbm" TargetMode="External"/><Relationship Id="rId17" Type="http://schemas.openxmlformats.org/officeDocument/2006/relationships/hyperlink" Target="https://app.ideascale.com/t/UM5UZBqi6" TargetMode="External"/><Relationship Id="rId196" Type="http://schemas.openxmlformats.org/officeDocument/2006/relationships/hyperlink" Target="https://app.ideascale.com/t/UM5UZBqda" TargetMode="External"/><Relationship Id="rId16" Type="http://schemas.openxmlformats.org/officeDocument/2006/relationships/hyperlink" Target="https://app.ideascale.com/t/UM5UZBqX7" TargetMode="External"/><Relationship Id="rId195" Type="http://schemas.openxmlformats.org/officeDocument/2006/relationships/hyperlink" Target="https://app.ideascale.com/t/UM5UZBrWn" TargetMode="External"/><Relationship Id="rId19" Type="http://schemas.openxmlformats.org/officeDocument/2006/relationships/hyperlink" Target="https://app.ideascale.com/t/UM5UZBqf8" TargetMode="External"/><Relationship Id="rId18" Type="http://schemas.openxmlformats.org/officeDocument/2006/relationships/hyperlink" Target="https://app.ideascale.com/t/UM5UZBrQ6" TargetMode="External"/><Relationship Id="rId199" Type="http://schemas.openxmlformats.org/officeDocument/2006/relationships/hyperlink" Target="https://app.ideascale.com/t/UM5UZBqip" TargetMode="External"/><Relationship Id="rId84" Type="http://schemas.openxmlformats.org/officeDocument/2006/relationships/hyperlink" Target="https://app.ideascale.com/t/UM5UZBrPp" TargetMode="External"/><Relationship Id="rId83" Type="http://schemas.openxmlformats.org/officeDocument/2006/relationships/hyperlink" Target="https://app.ideascale.com/t/UM5UZBrOV" TargetMode="External"/><Relationship Id="rId86" Type="http://schemas.openxmlformats.org/officeDocument/2006/relationships/hyperlink" Target="https://app.ideascale.com/t/UM5UZBrUu" TargetMode="External"/><Relationship Id="rId85" Type="http://schemas.openxmlformats.org/officeDocument/2006/relationships/hyperlink" Target="https://app.ideascale.com/t/UM5UZBrRy" TargetMode="External"/><Relationship Id="rId88" Type="http://schemas.openxmlformats.org/officeDocument/2006/relationships/hyperlink" Target="https://app.ideascale.com/t/UM5UZBrDK" TargetMode="External"/><Relationship Id="rId150" Type="http://schemas.openxmlformats.org/officeDocument/2006/relationships/hyperlink" Target="https://app.ideascale.com/t/UM5UZBrG7" TargetMode="External"/><Relationship Id="rId271" Type="http://schemas.openxmlformats.org/officeDocument/2006/relationships/hyperlink" Target="https://app.ideascale.com/t/UM5UZBq4g" TargetMode="External"/><Relationship Id="rId87" Type="http://schemas.openxmlformats.org/officeDocument/2006/relationships/hyperlink" Target="https://app.ideascale.com/t/UM5UZBqpa" TargetMode="External"/><Relationship Id="rId270" Type="http://schemas.openxmlformats.org/officeDocument/2006/relationships/hyperlink" Target="https://app.ideascale.com/t/UM5UZBqeY" TargetMode="External"/><Relationship Id="rId89" Type="http://schemas.openxmlformats.org/officeDocument/2006/relationships/hyperlink" Target="https://app.ideascale.com/t/UM5UZBrf6" TargetMode="External"/><Relationship Id="rId80" Type="http://schemas.openxmlformats.org/officeDocument/2006/relationships/hyperlink" Target="https://app.ideascale.com/t/UM5UZBrfo" TargetMode="External"/><Relationship Id="rId82" Type="http://schemas.openxmlformats.org/officeDocument/2006/relationships/hyperlink" Target="https://app.ideascale.com/t/UM5UZBrD7" TargetMode="External"/><Relationship Id="rId81" Type="http://schemas.openxmlformats.org/officeDocument/2006/relationships/hyperlink" Target="https://app.ideascale.com/t/UM5UZBq3a" TargetMode="External"/><Relationship Id="rId1" Type="http://schemas.openxmlformats.org/officeDocument/2006/relationships/hyperlink" Target="https://app.ideascale.com/t/UM5UZBrd1" TargetMode="External"/><Relationship Id="rId2" Type="http://schemas.openxmlformats.org/officeDocument/2006/relationships/hyperlink" Target="https://app.ideascale.com/t/UM5UZBrCl" TargetMode="External"/><Relationship Id="rId3" Type="http://schemas.openxmlformats.org/officeDocument/2006/relationships/hyperlink" Target="https://app.ideascale.com/t/UM5UZBq8u" TargetMode="External"/><Relationship Id="rId149" Type="http://schemas.openxmlformats.org/officeDocument/2006/relationships/hyperlink" Target="https://app.ideascale.com/t/UM5UZBq5t" TargetMode="External"/><Relationship Id="rId4" Type="http://schemas.openxmlformats.org/officeDocument/2006/relationships/hyperlink" Target="https://app.ideascale.com/t/UM5UZBrDN" TargetMode="External"/><Relationship Id="rId148" Type="http://schemas.openxmlformats.org/officeDocument/2006/relationships/hyperlink" Target="https://app.ideascale.com/t/UM5UZBrbi" TargetMode="External"/><Relationship Id="rId269" Type="http://schemas.openxmlformats.org/officeDocument/2006/relationships/hyperlink" Target="https://app.ideascale.com/t/UM5UZBrHv" TargetMode="External"/><Relationship Id="rId9" Type="http://schemas.openxmlformats.org/officeDocument/2006/relationships/hyperlink" Target="https://app.ideascale.com/t/UM5UZBqvU" TargetMode="External"/><Relationship Id="rId143" Type="http://schemas.openxmlformats.org/officeDocument/2006/relationships/hyperlink" Target="https://app.ideascale.com/t/UM5UZBrfg" TargetMode="External"/><Relationship Id="rId264" Type="http://schemas.openxmlformats.org/officeDocument/2006/relationships/hyperlink" Target="https://app.ideascale.com/t/UM5UZBrXS" TargetMode="External"/><Relationship Id="rId142" Type="http://schemas.openxmlformats.org/officeDocument/2006/relationships/hyperlink" Target="https://app.ideascale.com/t/UM5UZBqmk" TargetMode="External"/><Relationship Id="rId263" Type="http://schemas.openxmlformats.org/officeDocument/2006/relationships/hyperlink" Target="https://app.ideascale.com/t/UM5UZBrNL" TargetMode="External"/><Relationship Id="rId141" Type="http://schemas.openxmlformats.org/officeDocument/2006/relationships/hyperlink" Target="https://app.ideascale.com/t/UM5UZBqiy" TargetMode="External"/><Relationship Id="rId262" Type="http://schemas.openxmlformats.org/officeDocument/2006/relationships/hyperlink" Target="https://app.ideascale.com/t/UM5UZBrMt" TargetMode="External"/><Relationship Id="rId140" Type="http://schemas.openxmlformats.org/officeDocument/2006/relationships/hyperlink" Target="https://app.ideascale.com/t/UM5UZBrGP" TargetMode="External"/><Relationship Id="rId261" Type="http://schemas.openxmlformats.org/officeDocument/2006/relationships/hyperlink" Target="https://app.ideascale.com/t/UM5UZBq5i" TargetMode="External"/><Relationship Id="rId5" Type="http://schemas.openxmlformats.org/officeDocument/2006/relationships/hyperlink" Target="https://app.ideascale.com/t/UM5UZBrKL" TargetMode="External"/><Relationship Id="rId147" Type="http://schemas.openxmlformats.org/officeDocument/2006/relationships/hyperlink" Target="https://app.ideascale.com/t/UM5UZBrTU" TargetMode="External"/><Relationship Id="rId268" Type="http://schemas.openxmlformats.org/officeDocument/2006/relationships/hyperlink" Target="https://app.ideascale.com/t/UM5UZBq5b" TargetMode="External"/><Relationship Id="rId6" Type="http://schemas.openxmlformats.org/officeDocument/2006/relationships/hyperlink" Target="https://app.ideascale.com/t/UM5UZBq3n" TargetMode="External"/><Relationship Id="rId146" Type="http://schemas.openxmlformats.org/officeDocument/2006/relationships/hyperlink" Target="https://app.ideascale.com/t/UM5UZBrOA" TargetMode="External"/><Relationship Id="rId267" Type="http://schemas.openxmlformats.org/officeDocument/2006/relationships/hyperlink" Target="https://app.ideascale.com/t/UM5UZBqoj" TargetMode="External"/><Relationship Id="rId7" Type="http://schemas.openxmlformats.org/officeDocument/2006/relationships/hyperlink" Target="https://app.ideascale.com/t/UM5UZBrFh" TargetMode="External"/><Relationship Id="rId145" Type="http://schemas.openxmlformats.org/officeDocument/2006/relationships/hyperlink" Target="https://app.ideascale.com/t/UM5UZBq29" TargetMode="External"/><Relationship Id="rId266" Type="http://schemas.openxmlformats.org/officeDocument/2006/relationships/hyperlink" Target="https://app.ideascale.com/t/UM5UZBq4i" TargetMode="External"/><Relationship Id="rId8" Type="http://schemas.openxmlformats.org/officeDocument/2006/relationships/hyperlink" Target="https://app.ideascale.com/t/UM5UZBqqv" TargetMode="External"/><Relationship Id="rId144" Type="http://schemas.openxmlformats.org/officeDocument/2006/relationships/hyperlink" Target="https://app.ideascale.com/t/UM5UZBrel" TargetMode="External"/><Relationship Id="rId265" Type="http://schemas.openxmlformats.org/officeDocument/2006/relationships/hyperlink" Target="https://app.ideascale.com/t/UM5UZBrLJ" TargetMode="External"/><Relationship Id="rId73" Type="http://schemas.openxmlformats.org/officeDocument/2006/relationships/hyperlink" Target="https://app.ideascale.com/t/UM5UZBq27" TargetMode="External"/><Relationship Id="rId72" Type="http://schemas.openxmlformats.org/officeDocument/2006/relationships/hyperlink" Target="https://app.ideascale.com/t/UM5UZBqsy" TargetMode="External"/><Relationship Id="rId75" Type="http://schemas.openxmlformats.org/officeDocument/2006/relationships/hyperlink" Target="https://app.ideascale.com/t/UM5UZBrEt" TargetMode="External"/><Relationship Id="rId74" Type="http://schemas.openxmlformats.org/officeDocument/2006/relationships/hyperlink" Target="https://app.ideascale.com/t/UM5UZBquf" TargetMode="External"/><Relationship Id="rId77" Type="http://schemas.openxmlformats.org/officeDocument/2006/relationships/hyperlink" Target="https://app.ideascale.com/t/UM5UZBqpd" TargetMode="External"/><Relationship Id="rId260" Type="http://schemas.openxmlformats.org/officeDocument/2006/relationships/hyperlink" Target="https://app.ideascale.com/t/UM5UZBquV" TargetMode="External"/><Relationship Id="rId76" Type="http://schemas.openxmlformats.org/officeDocument/2006/relationships/hyperlink" Target="https://app.ideascale.com/t/UM5UZBqxn" TargetMode="External"/><Relationship Id="rId79" Type="http://schemas.openxmlformats.org/officeDocument/2006/relationships/hyperlink" Target="https://app.ideascale.com/t/UM5UZBqwk" TargetMode="External"/><Relationship Id="rId78" Type="http://schemas.openxmlformats.org/officeDocument/2006/relationships/hyperlink" Target="https://app.ideascale.com/t/UM5UZBrR5" TargetMode="External"/><Relationship Id="rId71" Type="http://schemas.openxmlformats.org/officeDocument/2006/relationships/hyperlink" Target="https://app.ideascale.com/t/UM5UZBrAm" TargetMode="External"/><Relationship Id="rId70" Type="http://schemas.openxmlformats.org/officeDocument/2006/relationships/hyperlink" Target="https://app.ideascale.com/t/UM5UZBqnE" TargetMode="External"/><Relationship Id="rId139" Type="http://schemas.openxmlformats.org/officeDocument/2006/relationships/hyperlink" Target="https://app.ideascale.com/t/UM5UZBq0q" TargetMode="External"/><Relationship Id="rId138" Type="http://schemas.openxmlformats.org/officeDocument/2006/relationships/hyperlink" Target="https://app.ideascale.com/t/UM5UZBrRa" TargetMode="External"/><Relationship Id="rId259" Type="http://schemas.openxmlformats.org/officeDocument/2006/relationships/hyperlink" Target="https://app.ideascale.com/t/UM5UZBqnN" TargetMode="External"/><Relationship Id="rId137" Type="http://schemas.openxmlformats.org/officeDocument/2006/relationships/hyperlink" Target="https://app.ideascale.com/t/UM5UZBrC8" TargetMode="External"/><Relationship Id="rId258" Type="http://schemas.openxmlformats.org/officeDocument/2006/relationships/hyperlink" Target="https://app.ideascale.com/t/UM5UZBqfD" TargetMode="External"/><Relationship Id="rId132" Type="http://schemas.openxmlformats.org/officeDocument/2006/relationships/hyperlink" Target="https://app.ideascale.com/t/UM5UZBqX3" TargetMode="External"/><Relationship Id="rId253" Type="http://schemas.openxmlformats.org/officeDocument/2006/relationships/hyperlink" Target="https://app.ideascale.com/t/UM5UZBrfF" TargetMode="External"/><Relationship Id="rId131" Type="http://schemas.openxmlformats.org/officeDocument/2006/relationships/hyperlink" Target="https://app.ideascale.com/t/UM5UZBqdD" TargetMode="External"/><Relationship Id="rId252" Type="http://schemas.openxmlformats.org/officeDocument/2006/relationships/hyperlink" Target="https://app.ideascale.com/t/UM5UZBrHD" TargetMode="External"/><Relationship Id="rId130" Type="http://schemas.openxmlformats.org/officeDocument/2006/relationships/hyperlink" Target="https://app.ideascale.com/t/UM5UZBrRf" TargetMode="External"/><Relationship Id="rId251" Type="http://schemas.openxmlformats.org/officeDocument/2006/relationships/hyperlink" Target="https://app.ideascale.com/t/UM5UZBqez" TargetMode="External"/><Relationship Id="rId250" Type="http://schemas.openxmlformats.org/officeDocument/2006/relationships/hyperlink" Target="https://app.ideascale.com/t/UM5UZBqrp" TargetMode="External"/><Relationship Id="rId136" Type="http://schemas.openxmlformats.org/officeDocument/2006/relationships/hyperlink" Target="https://app.ideascale.com/t/UM5UZBrNs" TargetMode="External"/><Relationship Id="rId257" Type="http://schemas.openxmlformats.org/officeDocument/2006/relationships/hyperlink" Target="https://app.ideascale.com/t/UM5UZBq8N" TargetMode="External"/><Relationship Id="rId135" Type="http://schemas.openxmlformats.org/officeDocument/2006/relationships/hyperlink" Target="https://app.ideascale.com/t/UM5UZBrCi" TargetMode="External"/><Relationship Id="rId256" Type="http://schemas.openxmlformats.org/officeDocument/2006/relationships/hyperlink" Target="https://app.ideascale.com/t/UM5UZBrO3" TargetMode="External"/><Relationship Id="rId134" Type="http://schemas.openxmlformats.org/officeDocument/2006/relationships/hyperlink" Target="https://app.ideascale.com/t/UM5UZBrIo" TargetMode="External"/><Relationship Id="rId255" Type="http://schemas.openxmlformats.org/officeDocument/2006/relationships/hyperlink" Target="https://app.ideascale.com/t/UM5UZBqdB" TargetMode="External"/><Relationship Id="rId133" Type="http://schemas.openxmlformats.org/officeDocument/2006/relationships/hyperlink" Target="https://app.ideascale.com/t/UM5UZBrDD" TargetMode="External"/><Relationship Id="rId254" Type="http://schemas.openxmlformats.org/officeDocument/2006/relationships/hyperlink" Target="https://app.ideascale.com/t/UM5UZBra4" TargetMode="External"/><Relationship Id="rId62" Type="http://schemas.openxmlformats.org/officeDocument/2006/relationships/hyperlink" Target="https://app.ideascale.com/t/UM5UZBrMq" TargetMode="External"/><Relationship Id="rId61" Type="http://schemas.openxmlformats.org/officeDocument/2006/relationships/hyperlink" Target="https://app.ideascale.com/t/UM5UZBrNH" TargetMode="External"/><Relationship Id="rId64" Type="http://schemas.openxmlformats.org/officeDocument/2006/relationships/hyperlink" Target="https://app.ideascale.com/t/UM5UZBrF8" TargetMode="External"/><Relationship Id="rId63" Type="http://schemas.openxmlformats.org/officeDocument/2006/relationships/hyperlink" Target="https://app.ideascale.com/t/UM5UZBrbL" TargetMode="External"/><Relationship Id="rId66" Type="http://schemas.openxmlformats.org/officeDocument/2006/relationships/hyperlink" Target="https://app.ideascale.com/t/UM5UZBrfw" TargetMode="External"/><Relationship Id="rId172" Type="http://schemas.openxmlformats.org/officeDocument/2006/relationships/hyperlink" Target="https://app.ideascale.com/t/UM5UZBrWY" TargetMode="External"/><Relationship Id="rId293" Type="http://schemas.openxmlformats.org/officeDocument/2006/relationships/hyperlink" Target="https://app.ideascale.com/t/UM5UZBqzF" TargetMode="External"/><Relationship Id="rId65" Type="http://schemas.openxmlformats.org/officeDocument/2006/relationships/hyperlink" Target="https://app.ideascale.com/t/UM5UZBrKl" TargetMode="External"/><Relationship Id="rId171" Type="http://schemas.openxmlformats.org/officeDocument/2006/relationships/hyperlink" Target="https://app.ideascale.com/t/UM5UZBrdD" TargetMode="External"/><Relationship Id="rId292" Type="http://schemas.openxmlformats.org/officeDocument/2006/relationships/hyperlink" Target="https://app.ideascale.com/t/UM5UZBqWq" TargetMode="External"/><Relationship Id="rId68" Type="http://schemas.openxmlformats.org/officeDocument/2006/relationships/hyperlink" Target="https://app.ideascale.com/t/UM5UZBrLB" TargetMode="External"/><Relationship Id="rId170" Type="http://schemas.openxmlformats.org/officeDocument/2006/relationships/hyperlink" Target="https://app.ideascale.com/t/UM5UZBqi3" TargetMode="External"/><Relationship Id="rId291" Type="http://schemas.openxmlformats.org/officeDocument/2006/relationships/hyperlink" Target="https://app.ideascale.com/t/UM5UZBrHP" TargetMode="External"/><Relationship Id="rId67" Type="http://schemas.openxmlformats.org/officeDocument/2006/relationships/hyperlink" Target="https://app.ideascale.com/t/UM5UZBrFs" TargetMode="External"/><Relationship Id="rId290" Type="http://schemas.openxmlformats.org/officeDocument/2006/relationships/hyperlink" Target="https://app.ideascale.com/t/UM5UZBqec" TargetMode="External"/><Relationship Id="rId60" Type="http://schemas.openxmlformats.org/officeDocument/2006/relationships/hyperlink" Target="https://app.ideascale.com/t/UM5UZBrex" TargetMode="External"/><Relationship Id="rId165" Type="http://schemas.openxmlformats.org/officeDocument/2006/relationships/hyperlink" Target="https://app.ideascale.com/t/UM5UZBrMI" TargetMode="External"/><Relationship Id="rId286" Type="http://schemas.openxmlformats.org/officeDocument/2006/relationships/hyperlink" Target="https://app.ideascale.com/t/UM5UZBqlv" TargetMode="External"/><Relationship Id="rId69" Type="http://schemas.openxmlformats.org/officeDocument/2006/relationships/hyperlink" Target="https://app.ideascale.com/t/UM5UZBq4L" TargetMode="External"/><Relationship Id="rId164" Type="http://schemas.openxmlformats.org/officeDocument/2006/relationships/hyperlink" Target="https://app.ideascale.com/t/UM5UZBrQv" TargetMode="External"/><Relationship Id="rId285" Type="http://schemas.openxmlformats.org/officeDocument/2006/relationships/hyperlink" Target="https://app.ideascale.com/t/UM5UZBqqK" TargetMode="External"/><Relationship Id="rId163" Type="http://schemas.openxmlformats.org/officeDocument/2006/relationships/hyperlink" Target="https://app.ideascale.com/t/UM5UZBqsj" TargetMode="External"/><Relationship Id="rId284" Type="http://schemas.openxmlformats.org/officeDocument/2006/relationships/hyperlink" Target="https://app.ideascale.com/t/UM5UZBqyQ" TargetMode="External"/><Relationship Id="rId162" Type="http://schemas.openxmlformats.org/officeDocument/2006/relationships/hyperlink" Target="https://app.ideascale.com/t/UM5UZBrQ4" TargetMode="External"/><Relationship Id="rId283" Type="http://schemas.openxmlformats.org/officeDocument/2006/relationships/hyperlink" Target="https://app.ideascale.com/t/UM5UZBqah" TargetMode="External"/><Relationship Id="rId169" Type="http://schemas.openxmlformats.org/officeDocument/2006/relationships/hyperlink" Target="https://app.ideascale.com/t/UM5UZBrJl" TargetMode="External"/><Relationship Id="rId168" Type="http://schemas.openxmlformats.org/officeDocument/2006/relationships/hyperlink" Target="https://app.ideascale.com/t/UM5UZBrFK" TargetMode="External"/><Relationship Id="rId289" Type="http://schemas.openxmlformats.org/officeDocument/2006/relationships/hyperlink" Target="https://app.ideascale.com/t/UM5UZBrMo" TargetMode="External"/><Relationship Id="rId167" Type="http://schemas.openxmlformats.org/officeDocument/2006/relationships/hyperlink" Target="https://app.ideascale.com/t/UM5UZBqww" TargetMode="External"/><Relationship Id="rId288" Type="http://schemas.openxmlformats.org/officeDocument/2006/relationships/hyperlink" Target="https://app.ideascale.com/t/UM5UZBrJc" TargetMode="External"/><Relationship Id="rId166" Type="http://schemas.openxmlformats.org/officeDocument/2006/relationships/hyperlink" Target="https://app.ideascale.com/t/UM5UZBrID" TargetMode="External"/><Relationship Id="rId287" Type="http://schemas.openxmlformats.org/officeDocument/2006/relationships/hyperlink" Target="https://app.ideascale.com/t/UM5UZBqdb" TargetMode="External"/><Relationship Id="rId51" Type="http://schemas.openxmlformats.org/officeDocument/2006/relationships/hyperlink" Target="https://app.ideascale.com/t/UM5UZBqp7" TargetMode="External"/><Relationship Id="rId50" Type="http://schemas.openxmlformats.org/officeDocument/2006/relationships/hyperlink" Target="https://app.ideascale.com/t/UM5UZBrN0" TargetMode="External"/><Relationship Id="rId53" Type="http://schemas.openxmlformats.org/officeDocument/2006/relationships/hyperlink" Target="https://app.ideascale.com/t/UM5UZBrKs" TargetMode="External"/><Relationship Id="rId52" Type="http://schemas.openxmlformats.org/officeDocument/2006/relationships/hyperlink" Target="https://app.ideascale.com/t/UM5UZBq3e" TargetMode="External"/><Relationship Id="rId55" Type="http://schemas.openxmlformats.org/officeDocument/2006/relationships/hyperlink" Target="https://app.ideascale.com/t/UM5UZBqmX" TargetMode="External"/><Relationship Id="rId161" Type="http://schemas.openxmlformats.org/officeDocument/2006/relationships/hyperlink" Target="https://app.ideascale.com/t/UM5UZBqxf" TargetMode="External"/><Relationship Id="rId282" Type="http://schemas.openxmlformats.org/officeDocument/2006/relationships/hyperlink" Target="https://app.ideascale.com/t/UM5UZBqfb" TargetMode="External"/><Relationship Id="rId54" Type="http://schemas.openxmlformats.org/officeDocument/2006/relationships/hyperlink" Target="https://app.ideascale.com/t/UM5UZBq72" TargetMode="External"/><Relationship Id="rId160" Type="http://schemas.openxmlformats.org/officeDocument/2006/relationships/hyperlink" Target="https://app.ideascale.com/t/UM5UZBqfV" TargetMode="External"/><Relationship Id="rId281" Type="http://schemas.openxmlformats.org/officeDocument/2006/relationships/hyperlink" Target="https://app.ideascale.com/t/UM5UZBqXS" TargetMode="External"/><Relationship Id="rId57" Type="http://schemas.openxmlformats.org/officeDocument/2006/relationships/hyperlink" Target="https://app.ideascale.com/t/UM5UZBrRB" TargetMode="External"/><Relationship Id="rId280" Type="http://schemas.openxmlformats.org/officeDocument/2006/relationships/hyperlink" Target="https://app.ideascale.com/t/UM5UZBq71" TargetMode="External"/><Relationship Id="rId56" Type="http://schemas.openxmlformats.org/officeDocument/2006/relationships/hyperlink" Target="https://app.ideascale.com/t/UM5UZBqsh" TargetMode="External"/><Relationship Id="rId159" Type="http://schemas.openxmlformats.org/officeDocument/2006/relationships/hyperlink" Target="https://app.ideascale.com/t/UM5UZBqyg" TargetMode="External"/><Relationship Id="rId59" Type="http://schemas.openxmlformats.org/officeDocument/2006/relationships/hyperlink" Target="https://app.ideascale.com/t/UM5UZBrUf" TargetMode="External"/><Relationship Id="rId154" Type="http://schemas.openxmlformats.org/officeDocument/2006/relationships/hyperlink" Target="https://app.ideascale.com/t/UM5UZBqyu" TargetMode="External"/><Relationship Id="rId275" Type="http://schemas.openxmlformats.org/officeDocument/2006/relationships/hyperlink" Target="https://app.ideascale.com/t/UM5UZBrFW" TargetMode="External"/><Relationship Id="rId58" Type="http://schemas.openxmlformats.org/officeDocument/2006/relationships/hyperlink" Target="https://app.ideascale.com/t/UM5UZBrB2" TargetMode="External"/><Relationship Id="rId153" Type="http://schemas.openxmlformats.org/officeDocument/2006/relationships/hyperlink" Target="https://app.ideascale.com/t/UM5UZBq88" TargetMode="External"/><Relationship Id="rId274" Type="http://schemas.openxmlformats.org/officeDocument/2006/relationships/hyperlink" Target="https://app.ideascale.com/t/UM5UZBqpJ" TargetMode="External"/><Relationship Id="rId152" Type="http://schemas.openxmlformats.org/officeDocument/2006/relationships/hyperlink" Target="https://app.ideascale.com/t/UM5UZBrCq" TargetMode="External"/><Relationship Id="rId273" Type="http://schemas.openxmlformats.org/officeDocument/2006/relationships/hyperlink" Target="https://app.ideascale.com/t/UM5UZBrDV" TargetMode="External"/><Relationship Id="rId151" Type="http://schemas.openxmlformats.org/officeDocument/2006/relationships/hyperlink" Target="https://app.ideascale.com/t/UM5UZBqew" TargetMode="External"/><Relationship Id="rId272" Type="http://schemas.openxmlformats.org/officeDocument/2006/relationships/hyperlink" Target="https://app.ideascale.com/t/UM5UZBrGC" TargetMode="External"/><Relationship Id="rId158" Type="http://schemas.openxmlformats.org/officeDocument/2006/relationships/hyperlink" Target="https://app.ideascale.com/t/UM5UZBqXY" TargetMode="External"/><Relationship Id="rId279" Type="http://schemas.openxmlformats.org/officeDocument/2006/relationships/hyperlink" Target="https://app.ideascale.com/t/UM5UZBrGs" TargetMode="External"/><Relationship Id="rId157" Type="http://schemas.openxmlformats.org/officeDocument/2006/relationships/hyperlink" Target="https://app.ideascale.com/t/UM5UZBq52" TargetMode="External"/><Relationship Id="rId278" Type="http://schemas.openxmlformats.org/officeDocument/2006/relationships/hyperlink" Target="https://app.ideascale.com/t/UM5UZBqx7" TargetMode="External"/><Relationship Id="rId156" Type="http://schemas.openxmlformats.org/officeDocument/2006/relationships/hyperlink" Target="https://app.ideascale.com/t/UM5UZBrWy" TargetMode="External"/><Relationship Id="rId277" Type="http://schemas.openxmlformats.org/officeDocument/2006/relationships/hyperlink" Target="https://app.ideascale.com/t/UM5UZBqq8" TargetMode="External"/><Relationship Id="rId155" Type="http://schemas.openxmlformats.org/officeDocument/2006/relationships/hyperlink" Target="https://app.ideascale.com/t/UM5UZBqWp" TargetMode="External"/><Relationship Id="rId276" Type="http://schemas.openxmlformats.org/officeDocument/2006/relationships/hyperlink" Target="https://app.ideascale.com/t/UM5UZBraa" TargetMode="External"/><Relationship Id="rId107" Type="http://schemas.openxmlformats.org/officeDocument/2006/relationships/hyperlink" Target="https://app.ideascale.com/t/UM5UZBrNe" TargetMode="External"/><Relationship Id="rId228" Type="http://schemas.openxmlformats.org/officeDocument/2006/relationships/hyperlink" Target="https://app.ideascale.com/t/UM5UZBrIz" TargetMode="External"/><Relationship Id="rId106" Type="http://schemas.openxmlformats.org/officeDocument/2006/relationships/hyperlink" Target="https://app.ideascale.com/t/UM5UZBrW7" TargetMode="External"/><Relationship Id="rId227" Type="http://schemas.openxmlformats.org/officeDocument/2006/relationships/hyperlink" Target="https://app.ideascale.com/t/UM5UZBrHR" TargetMode="External"/><Relationship Id="rId105" Type="http://schemas.openxmlformats.org/officeDocument/2006/relationships/hyperlink" Target="https://app.ideascale.com/t/UM5UZBrfS" TargetMode="External"/><Relationship Id="rId226" Type="http://schemas.openxmlformats.org/officeDocument/2006/relationships/hyperlink" Target="https://app.ideascale.com/t/UM5UZBqmM" TargetMode="External"/><Relationship Id="rId104" Type="http://schemas.openxmlformats.org/officeDocument/2006/relationships/hyperlink" Target="https://app.ideascale.com/t/UM5UZBqWt" TargetMode="External"/><Relationship Id="rId225" Type="http://schemas.openxmlformats.org/officeDocument/2006/relationships/hyperlink" Target="https://app.ideascale.com/t/UM5UZBrBY" TargetMode="External"/><Relationship Id="rId109" Type="http://schemas.openxmlformats.org/officeDocument/2006/relationships/hyperlink" Target="https://app.ideascale.com/t/UM5UZBrea" TargetMode="External"/><Relationship Id="rId108" Type="http://schemas.openxmlformats.org/officeDocument/2006/relationships/hyperlink" Target="https://app.ideascale.com/t/UM5UZBrR8" TargetMode="External"/><Relationship Id="rId229" Type="http://schemas.openxmlformats.org/officeDocument/2006/relationships/hyperlink" Target="https://app.ideascale.com/t/UM5UZBqch" TargetMode="External"/><Relationship Id="rId220" Type="http://schemas.openxmlformats.org/officeDocument/2006/relationships/hyperlink" Target="https://app.ideascale.com/t/UM5UZBqr2" TargetMode="External"/><Relationship Id="rId103" Type="http://schemas.openxmlformats.org/officeDocument/2006/relationships/hyperlink" Target="https://app.ideascale.com/t/UM5UZBrNg" TargetMode="External"/><Relationship Id="rId224" Type="http://schemas.openxmlformats.org/officeDocument/2006/relationships/hyperlink" Target="https://app.ideascale.com/t/UM5UZBrCx" TargetMode="External"/><Relationship Id="rId102" Type="http://schemas.openxmlformats.org/officeDocument/2006/relationships/hyperlink" Target="https://app.ideascale.com/t/UM5UZBrLy" TargetMode="External"/><Relationship Id="rId223" Type="http://schemas.openxmlformats.org/officeDocument/2006/relationships/hyperlink" Target="https://app.ideascale.com/t/UM5UZBrdG" TargetMode="External"/><Relationship Id="rId101" Type="http://schemas.openxmlformats.org/officeDocument/2006/relationships/hyperlink" Target="https://app.ideascale.com/t/UM5UZBqmO" TargetMode="External"/><Relationship Id="rId222" Type="http://schemas.openxmlformats.org/officeDocument/2006/relationships/hyperlink" Target="https://app.ideascale.com/t/UM5UZBqiQ" TargetMode="External"/><Relationship Id="rId100" Type="http://schemas.openxmlformats.org/officeDocument/2006/relationships/hyperlink" Target="https://app.ideascale.com/t/UM5UZBq6B" TargetMode="External"/><Relationship Id="rId221" Type="http://schemas.openxmlformats.org/officeDocument/2006/relationships/hyperlink" Target="https://app.ideascale.com/t/UM5UZBrce" TargetMode="External"/><Relationship Id="rId217" Type="http://schemas.openxmlformats.org/officeDocument/2006/relationships/hyperlink" Target="https://app.ideascale.com/t/UM5UZBrba" TargetMode="External"/><Relationship Id="rId216" Type="http://schemas.openxmlformats.org/officeDocument/2006/relationships/hyperlink" Target="https://app.ideascale.com/t/UM5UZBrQW" TargetMode="External"/><Relationship Id="rId215" Type="http://schemas.openxmlformats.org/officeDocument/2006/relationships/hyperlink" Target="https://app.ideascale.com/t/UM5UZBqfs" TargetMode="External"/><Relationship Id="rId214" Type="http://schemas.openxmlformats.org/officeDocument/2006/relationships/hyperlink" Target="https://app.ideascale.com/t/UM5UZBqu3" TargetMode="External"/><Relationship Id="rId219" Type="http://schemas.openxmlformats.org/officeDocument/2006/relationships/hyperlink" Target="https://app.ideascale.com/t/UM5UZBrQU" TargetMode="External"/><Relationship Id="rId218" Type="http://schemas.openxmlformats.org/officeDocument/2006/relationships/hyperlink" Target="https://app.ideascale.com/t/UM5UZBrSo" TargetMode="External"/><Relationship Id="rId213" Type="http://schemas.openxmlformats.org/officeDocument/2006/relationships/hyperlink" Target="https://app.ideascale.com/t/UM5UZBrdg" TargetMode="External"/><Relationship Id="rId212" Type="http://schemas.openxmlformats.org/officeDocument/2006/relationships/hyperlink" Target="https://app.ideascale.com/t/UM5UZBrdQ" TargetMode="External"/><Relationship Id="rId211" Type="http://schemas.openxmlformats.org/officeDocument/2006/relationships/hyperlink" Target="https://app.ideascale.com/t/UM5UZBrgc" TargetMode="External"/><Relationship Id="rId210" Type="http://schemas.openxmlformats.org/officeDocument/2006/relationships/hyperlink" Target="https://app.ideascale.com/t/UM5UZBrOB" TargetMode="External"/><Relationship Id="rId129" Type="http://schemas.openxmlformats.org/officeDocument/2006/relationships/hyperlink" Target="https://app.ideascale.com/t/UM5UZBrUV" TargetMode="External"/><Relationship Id="rId128" Type="http://schemas.openxmlformats.org/officeDocument/2006/relationships/hyperlink" Target="https://app.ideascale.com/t/UM5UZBqW8" TargetMode="External"/><Relationship Id="rId249" Type="http://schemas.openxmlformats.org/officeDocument/2006/relationships/hyperlink" Target="https://app.ideascale.com/t/UM5UZBqsn" TargetMode="External"/><Relationship Id="rId127" Type="http://schemas.openxmlformats.org/officeDocument/2006/relationships/hyperlink" Target="https://app.ideascale.com/t/UM5UZBrXq" TargetMode="External"/><Relationship Id="rId248" Type="http://schemas.openxmlformats.org/officeDocument/2006/relationships/hyperlink" Target="https://app.ideascale.com/t/UM5UZBqx0" TargetMode="External"/><Relationship Id="rId126" Type="http://schemas.openxmlformats.org/officeDocument/2006/relationships/hyperlink" Target="https://app.ideascale.com/t/UM5UZBrcz" TargetMode="External"/><Relationship Id="rId247" Type="http://schemas.openxmlformats.org/officeDocument/2006/relationships/hyperlink" Target="https://app.ideascale.com/t/UM5UZBrVL" TargetMode="External"/><Relationship Id="rId121" Type="http://schemas.openxmlformats.org/officeDocument/2006/relationships/hyperlink" Target="https://app.ideascale.com/t/UM5UZBrNP" TargetMode="External"/><Relationship Id="rId242" Type="http://schemas.openxmlformats.org/officeDocument/2006/relationships/hyperlink" Target="https://app.ideascale.com/t/UM5UZBrNy" TargetMode="External"/><Relationship Id="rId120" Type="http://schemas.openxmlformats.org/officeDocument/2006/relationships/hyperlink" Target="https://app.ideascale.com/t/UM5UZBrFE" TargetMode="External"/><Relationship Id="rId241" Type="http://schemas.openxmlformats.org/officeDocument/2006/relationships/hyperlink" Target="https://app.ideascale.com/t/UM5UZBq1e" TargetMode="External"/><Relationship Id="rId240" Type="http://schemas.openxmlformats.org/officeDocument/2006/relationships/hyperlink" Target="https://app.ideascale.com/t/UM5UZBrS8" TargetMode="External"/><Relationship Id="rId125" Type="http://schemas.openxmlformats.org/officeDocument/2006/relationships/hyperlink" Target="https://app.ideascale.com/t/UM5UZBrfR" TargetMode="External"/><Relationship Id="rId246" Type="http://schemas.openxmlformats.org/officeDocument/2006/relationships/hyperlink" Target="https://app.ideascale.com/t/UM5UZBrXG" TargetMode="External"/><Relationship Id="rId124" Type="http://schemas.openxmlformats.org/officeDocument/2006/relationships/hyperlink" Target="https://app.ideascale.com/t/UM5UZBqzp" TargetMode="External"/><Relationship Id="rId245" Type="http://schemas.openxmlformats.org/officeDocument/2006/relationships/hyperlink" Target="https://app.ideascale.com/t/UM5UZBqza" TargetMode="External"/><Relationship Id="rId123" Type="http://schemas.openxmlformats.org/officeDocument/2006/relationships/hyperlink" Target="https://app.ideascale.com/t/UM5UZBq9P" TargetMode="External"/><Relationship Id="rId244" Type="http://schemas.openxmlformats.org/officeDocument/2006/relationships/hyperlink" Target="https://app.ideascale.com/t/UM5UZBrBy" TargetMode="External"/><Relationship Id="rId122" Type="http://schemas.openxmlformats.org/officeDocument/2006/relationships/hyperlink" Target="https://app.ideascale.com/t/UM5UZBq0Y" TargetMode="External"/><Relationship Id="rId243" Type="http://schemas.openxmlformats.org/officeDocument/2006/relationships/hyperlink" Target="https://app.ideascale.com/t/UM5UZBq6F" TargetMode="External"/><Relationship Id="rId95" Type="http://schemas.openxmlformats.org/officeDocument/2006/relationships/hyperlink" Target="https://app.ideascale.com/t/UM5UZBrS9" TargetMode="External"/><Relationship Id="rId94" Type="http://schemas.openxmlformats.org/officeDocument/2006/relationships/hyperlink" Target="https://app.ideascale.com/t/UM5UZBqd9" TargetMode="External"/><Relationship Id="rId97" Type="http://schemas.openxmlformats.org/officeDocument/2006/relationships/hyperlink" Target="https://app.ideascale.com/t/UM5UZBqbf" TargetMode="External"/><Relationship Id="rId96" Type="http://schemas.openxmlformats.org/officeDocument/2006/relationships/hyperlink" Target="https://app.ideascale.com/t/UM5UZBrKt" TargetMode="External"/><Relationship Id="rId99" Type="http://schemas.openxmlformats.org/officeDocument/2006/relationships/hyperlink" Target="https://app.ideascale.com/t/UM5UZBrR6" TargetMode="External"/><Relationship Id="rId98" Type="http://schemas.openxmlformats.org/officeDocument/2006/relationships/hyperlink" Target="https://app.ideascale.com/t/UM5UZBrfs" TargetMode="External"/><Relationship Id="rId91" Type="http://schemas.openxmlformats.org/officeDocument/2006/relationships/hyperlink" Target="https://app.ideascale.com/t/UM5UZBqab" TargetMode="External"/><Relationship Id="rId90" Type="http://schemas.openxmlformats.org/officeDocument/2006/relationships/hyperlink" Target="https://app.ideascale.com/t/UM5UZBqae" TargetMode="External"/><Relationship Id="rId93" Type="http://schemas.openxmlformats.org/officeDocument/2006/relationships/hyperlink" Target="https://app.ideascale.com/t/UM5UZBq50" TargetMode="External"/><Relationship Id="rId92" Type="http://schemas.openxmlformats.org/officeDocument/2006/relationships/hyperlink" Target="https://app.ideascale.com/t/UM5UZBqzj" TargetMode="External"/><Relationship Id="rId118" Type="http://schemas.openxmlformats.org/officeDocument/2006/relationships/hyperlink" Target="https://app.ideascale.com/t/UM5UZBrXg" TargetMode="External"/><Relationship Id="rId239" Type="http://schemas.openxmlformats.org/officeDocument/2006/relationships/hyperlink" Target="https://app.ideascale.com/t/UM5UZBqzq" TargetMode="External"/><Relationship Id="rId117" Type="http://schemas.openxmlformats.org/officeDocument/2006/relationships/hyperlink" Target="https://app.ideascale.com/t/UM5UZBq2z" TargetMode="External"/><Relationship Id="rId238" Type="http://schemas.openxmlformats.org/officeDocument/2006/relationships/hyperlink" Target="https://app.ideascale.com/t/UM5UZBrWf" TargetMode="External"/><Relationship Id="rId116" Type="http://schemas.openxmlformats.org/officeDocument/2006/relationships/hyperlink" Target="https://app.ideascale.com/t/UM5UZBrIq" TargetMode="External"/><Relationship Id="rId237" Type="http://schemas.openxmlformats.org/officeDocument/2006/relationships/hyperlink" Target="https://app.ideascale.com/t/UM5UZBqb2" TargetMode="External"/><Relationship Id="rId115" Type="http://schemas.openxmlformats.org/officeDocument/2006/relationships/hyperlink" Target="https://app.ideascale.com/t/UM5UZBrOI" TargetMode="External"/><Relationship Id="rId236" Type="http://schemas.openxmlformats.org/officeDocument/2006/relationships/hyperlink" Target="https://app.ideascale.com/t/UM5UZBraI" TargetMode="External"/><Relationship Id="rId119" Type="http://schemas.openxmlformats.org/officeDocument/2006/relationships/hyperlink" Target="https://app.ideascale.com/t/UM5UZBrVl" TargetMode="External"/><Relationship Id="rId110" Type="http://schemas.openxmlformats.org/officeDocument/2006/relationships/hyperlink" Target="https://app.ideascale.com/t/UM5UZBqic" TargetMode="External"/><Relationship Id="rId231" Type="http://schemas.openxmlformats.org/officeDocument/2006/relationships/hyperlink" Target="https://app.ideascale.com/t/UM5UZBrNv" TargetMode="External"/><Relationship Id="rId230" Type="http://schemas.openxmlformats.org/officeDocument/2006/relationships/hyperlink" Target="https://app.ideascale.com/t/UM5UZBql0" TargetMode="External"/><Relationship Id="rId114" Type="http://schemas.openxmlformats.org/officeDocument/2006/relationships/hyperlink" Target="https://app.ideascale.com/t/UM5UZBqaY" TargetMode="External"/><Relationship Id="rId235" Type="http://schemas.openxmlformats.org/officeDocument/2006/relationships/hyperlink" Target="https://app.ideascale.com/t/UM5UZBqfy" TargetMode="External"/><Relationship Id="rId113" Type="http://schemas.openxmlformats.org/officeDocument/2006/relationships/hyperlink" Target="https://app.ideascale.com/t/UM5UZBq7M" TargetMode="External"/><Relationship Id="rId234" Type="http://schemas.openxmlformats.org/officeDocument/2006/relationships/hyperlink" Target="https://app.ideascale.com/t/UM5UZBrKd" TargetMode="External"/><Relationship Id="rId112" Type="http://schemas.openxmlformats.org/officeDocument/2006/relationships/hyperlink" Target="https://app.ideascale.com/t/UM5UZBqYi" TargetMode="External"/><Relationship Id="rId233" Type="http://schemas.openxmlformats.org/officeDocument/2006/relationships/hyperlink" Target="https://app.ideascale.com/t/UM5UZBrbw" TargetMode="External"/><Relationship Id="rId111" Type="http://schemas.openxmlformats.org/officeDocument/2006/relationships/hyperlink" Target="https://app.ideascale.com/t/UM5UZBqbS" TargetMode="External"/><Relationship Id="rId232" Type="http://schemas.openxmlformats.org/officeDocument/2006/relationships/hyperlink" Target="https://app.ideascale.com/t/UM5UZBqzo" TargetMode="External"/><Relationship Id="rId305" Type="http://schemas.openxmlformats.org/officeDocument/2006/relationships/hyperlink" Target="https://app.ideascale.com/t/UM5UZBqW4" TargetMode="External"/><Relationship Id="rId304" Type="http://schemas.openxmlformats.org/officeDocument/2006/relationships/hyperlink" Target="https://app.ideascale.com/t/UM5UZBrbt" TargetMode="External"/><Relationship Id="rId303" Type="http://schemas.openxmlformats.org/officeDocument/2006/relationships/hyperlink" Target="https://app.ideascale.com/t/UM5UZBreI" TargetMode="External"/><Relationship Id="rId302" Type="http://schemas.openxmlformats.org/officeDocument/2006/relationships/hyperlink" Target="https://app.ideascale.com/t/UM5UZBqjv" TargetMode="External"/><Relationship Id="rId309" Type="http://schemas.openxmlformats.org/officeDocument/2006/relationships/hyperlink" Target="https://app.ideascale.com/t/UM5UZBqWv" TargetMode="External"/><Relationship Id="rId308" Type="http://schemas.openxmlformats.org/officeDocument/2006/relationships/hyperlink" Target="https://app.ideascale.com/t/UM5UZBrR4" TargetMode="External"/><Relationship Id="rId307" Type="http://schemas.openxmlformats.org/officeDocument/2006/relationships/hyperlink" Target="https://app.ideascale.com/t/UM5UZBquT" TargetMode="External"/><Relationship Id="rId306" Type="http://schemas.openxmlformats.org/officeDocument/2006/relationships/hyperlink" Target="https://app.ideascale.com/t/UM5UZBrcQ" TargetMode="External"/><Relationship Id="rId301" Type="http://schemas.openxmlformats.org/officeDocument/2006/relationships/hyperlink" Target="https://app.ideascale.com/t/UM5UZBrfx" TargetMode="External"/><Relationship Id="rId300" Type="http://schemas.openxmlformats.org/officeDocument/2006/relationships/hyperlink" Target="https://app.ideascale.com/t/UM5UZBqYC" TargetMode="External"/><Relationship Id="rId206" Type="http://schemas.openxmlformats.org/officeDocument/2006/relationships/hyperlink" Target="https://app.ideascale.com/t/UM5UZBqto" TargetMode="External"/><Relationship Id="rId205" Type="http://schemas.openxmlformats.org/officeDocument/2006/relationships/hyperlink" Target="https://app.ideascale.com/t/UM5UZBq0N" TargetMode="External"/><Relationship Id="rId204" Type="http://schemas.openxmlformats.org/officeDocument/2006/relationships/hyperlink" Target="https://app.ideascale.com/t/UM5UZBrEz" TargetMode="External"/><Relationship Id="rId325" Type="http://schemas.openxmlformats.org/officeDocument/2006/relationships/drawing" Target="../drawings/drawing28.xml"/><Relationship Id="rId203" Type="http://schemas.openxmlformats.org/officeDocument/2006/relationships/hyperlink" Target="https://app.ideascale.com/t/UM5UZBrJt" TargetMode="External"/><Relationship Id="rId324" Type="http://schemas.openxmlformats.org/officeDocument/2006/relationships/hyperlink" Target="https://app.ideascale.com/t/UM5UZBq8t" TargetMode="External"/><Relationship Id="rId209" Type="http://schemas.openxmlformats.org/officeDocument/2006/relationships/hyperlink" Target="https://app.ideascale.com/t/UM5UZBrST" TargetMode="External"/><Relationship Id="rId208" Type="http://schemas.openxmlformats.org/officeDocument/2006/relationships/hyperlink" Target="https://app.ideascale.com/t/UM5UZBrbK" TargetMode="External"/><Relationship Id="rId207" Type="http://schemas.openxmlformats.org/officeDocument/2006/relationships/hyperlink" Target="https://app.ideascale.com/t/UM5UZBrDX" TargetMode="External"/><Relationship Id="rId202" Type="http://schemas.openxmlformats.org/officeDocument/2006/relationships/hyperlink" Target="https://app.ideascale.com/t/UM5UZBqi5" TargetMode="External"/><Relationship Id="rId323" Type="http://schemas.openxmlformats.org/officeDocument/2006/relationships/hyperlink" Target="https://app.ideascale.com/t/UM5UZBraN" TargetMode="External"/><Relationship Id="rId201" Type="http://schemas.openxmlformats.org/officeDocument/2006/relationships/hyperlink" Target="https://app.ideascale.com/t/UM5UZBrU7" TargetMode="External"/><Relationship Id="rId322" Type="http://schemas.openxmlformats.org/officeDocument/2006/relationships/hyperlink" Target="https://app.ideascale.com/t/UM5UZBrKI" TargetMode="External"/><Relationship Id="rId200" Type="http://schemas.openxmlformats.org/officeDocument/2006/relationships/hyperlink" Target="https://app.ideascale.com/t/UM5UZBqiP" TargetMode="External"/><Relationship Id="rId321" Type="http://schemas.openxmlformats.org/officeDocument/2006/relationships/hyperlink" Target="https://app.ideascale.com/t/UM5UZBqhe" TargetMode="External"/><Relationship Id="rId320" Type="http://schemas.openxmlformats.org/officeDocument/2006/relationships/hyperlink" Target="https://app.ideascale.com/t/UM5UZBrGq" TargetMode="External"/><Relationship Id="rId316" Type="http://schemas.openxmlformats.org/officeDocument/2006/relationships/hyperlink" Target="https://app.ideascale.com/t/UM5UZBrAj" TargetMode="External"/><Relationship Id="rId315" Type="http://schemas.openxmlformats.org/officeDocument/2006/relationships/hyperlink" Target="https://app.ideascale.com/t/UM5UZBq9x" TargetMode="External"/><Relationship Id="rId314" Type="http://schemas.openxmlformats.org/officeDocument/2006/relationships/hyperlink" Target="https://app.ideascale.com/t/UM5UZBrU3" TargetMode="External"/><Relationship Id="rId313" Type="http://schemas.openxmlformats.org/officeDocument/2006/relationships/hyperlink" Target="https://app.ideascale.com/t/UM5UZBrfe" TargetMode="External"/><Relationship Id="rId319" Type="http://schemas.openxmlformats.org/officeDocument/2006/relationships/hyperlink" Target="https://app.ideascale.com/t/UM5UZBrEv" TargetMode="External"/><Relationship Id="rId318" Type="http://schemas.openxmlformats.org/officeDocument/2006/relationships/hyperlink" Target="https://app.ideascale.com/t/UM5UZBq6T" TargetMode="External"/><Relationship Id="rId317" Type="http://schemas.openxmlformats.org/officeDocument/2006/relationships/hyperlink" Target="https://app.ideascale.com/t/UM5UZBrPD" TargetMode="External"/><Relationship Id="rId312" Type="http://schemas.openxmlformats.org/officeDocument/2006/relationships/hyperlink" Target="https://app.ideascale.com/t/UM5UZBq57" TargetMode="External"/><Relationship Id="rId311" Type="http://schemas.openxmlformats.org/officeDocument/2006/relationships/hyperlink" Target="https://app.ideascale.com/t/UM5UZBqgV" TargetMode="External"/><Relationship Id="rId310" Type="http://schemas.openxmlformats.org/officeDocument/2006/relationships/hyperlink" Target="https://app.ideascale.com/t/UM5UZBq9M" TargetMode="Externa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quT" TargetMode="External"/><Relationship Id="rId42" Type="http://schemas.openxmlformats.org/officeDocument/2006/relationships/hyperlink" Target="https://app.ideascale.com/t/UM5UZBrdu" TargetMode="External"/><Relationship Id="rId41" Type="http://schemas.openxmlformats.org/officeDocument/2006/relationships/hyperlink" Target="https://app.ideascale.com/t/UM5UZBrSC" TargetMode="External"/><Relationship Id="rId44" Type="http://schemas.openxmlformats.org/officeDocument/2006/relationships/hyperlink" Target="https://app.ideascale.com/t/UM5UZBqzt" TargetMode="External"/><Relationship Id="rId43" Type="http://schemas.openxmlformats.org/officeDocument/2006/relationships/hyperlink" Target="https://app.ideascale.com/t/UM5UZBrVp" TargetMode="External"/><Relationship Id="rId46" Type="http://schemas.openxmlformats.org/officeDocument/2006/relationships/hyperlink" Target="https://app.ideascale.com/t/UM5UZBqcM" TargetMode="External"/><Relationship Id="rId45" Type="http://schemas.openxmlformats.org/officeDocument/2006/relationships/hyperlink" Target="https://app.ideascale.com/t/UM5UZBq5N" TargetMode="External"/><Relationship Id="rId1" Type="http://schemas.openxmlformats.org/officeDocument/2006/relationships/hyperlink" Target="https://app.ideascale.com/t/UM5UZBqjb" TargetMode="External"/><Relationship Id="rId2" Type="http://schemas.openxmlformats.org/officeDocument/2006/relationships/hyperlink" Target="https://app.ideascale.com/t/UM5UZBqt8" TargetMode="External"/><Relationship Id="rId3" Type="http://schemas.openxmlformats.org/officeDocument/2006/relationships/hyperlink" Target="https://app.ideascale.com/t/UM5UZBqye" TargetMode="External"/><Relationship Id="rId4" Type="http://schemas.openxmlformats.org/officeDocument/2006/relationships/hyperlink" Target="https://app.ideascale.com/t/UM5UZBqqk" TargetMode="External"/><Relationship Id="rId9" Type="http://schemas.openxmlformats.org/officeDocument/2006/relationships/hyperlink" Target="https://app.ideascale.com/t/UM5UZBrSO" TargetMode="External"/><Relationship Id="rId48" Type="http://schemas.openxmlformats.org/officeDocument/2006/relationships/hyperlink" Target="https://app.ideascale.com/t/UM5UZBrGe" TargetMode="External"/><Relationship Id="rId47" Type="http://schemas.openxmlformats.org/officeDocument/2006/relationships/hyperlink" Target="https://app.ideascale.com/t/UM5UZBrM1" TargetMode="External"/><Relationship Id="rId49" Type="http://schemas.openxmlformats.org/officeDocument/2006/relationships/hyperlink" Target="https://app.ideascale.com/t/UM5UZBq0t" TargetMode="External"/><Relationship Id="rId5" Type="http://schemas.openxmlformats.org/officeDocument/2006/relationships/hyperlink" Target="https://app.ideascale.com/t/UM5UZBqoh" TargetMode="External"/><Relationship Id="rId6" Type="http://schemas.openxmlformats.org/officeDocument/2006/relationships/hyperlink" Target="https://app.ideascale.com/t/UM5UZBqdg" TargetMode="External"/><Relationship Id="rId7" Type="http://schemas.openxmlformats.org/officeDocument/2006/relationships/hyperlink" Target="https://app.ideascale.com/t/UM5UZBqWc" TargetMode="External"/><Relationship Id="rId8" Type="http://schemas.openxmlformats.org/officeDocument/2006/relationships/hyperlink" Target="https://app.ideascale.com/t/UM5UZBraw" TargetMode="External"/><Relationship Id="rId31" Type="http://schemas.openxmlformats.org/officeDocument/2006/relationships/hyperlink" Target="https://app.ideascale.com/t/UM5UZBrBY" TargetMode="External"/><Relationship Id="rId30" Type="http://schemas.openxmlformats.org/officeDocument/2006/relationships/hyperlink" Target="https://app.ideascale.com/t/UM5UZBqiQ" TargetMode="External"/><Relationship Id="rId33" Type="http://schemas.openxmlformats.org/officeDocument/2006/relationships/hyperlink" Target="https://app.ideascale.com/t/UM5UZBqzq" TargetMode="External"/><Relationship Id="rId32" Type="http://schemas.openxmlformats.org/officeDocument/2006/relationships/hyperlink" Target="https://app.ideascale.com/t/UM5UZBrbw" TargetMode="External"/><Relationship Id="rId35" Type="http://schemas.openxmlformats.org/officeDocument/2006/relationships/hyperlink" Target="https://app.ideascale.com/t/UM5UZBrPU" TargetMode="External"/><Relationship Id="rId34" Type="http://schemas.openxmlformats.org/officeDocument/2006/relationships/hyperlink" Target="https://app.ideascale.com/t/UM5UZBrQj" TargetMode="External"/><Relationship Id="rId37" Type="http://schemas.openxmlformats.org/officeDocument/2006/relationships/hyperlink" Target="https://app.ideascale.com/t/UM5UZBrJc" TargetMode="External"/><Relationship Id="rId36" Type="http://schemas.openxmlformats.org/officeDocument/2006/relationships/hyperlink" Target="https://app.ideascale.com/t/UM5UZBraY" TargetMode="External"/><Relationship Id="rId39" Type="http://schemas.openxmlformats.org/officeDocument/2006/relationships/hyperlink" Target="https://app.ideascale.com/t/UM5UZBq6U" TargetMode="External"/><Relationship Id="rId38" Type="http://schemas.openxmlformats.org/officeDocument/2006/relationships/hyperlink" Target="https://app.ideascale.com/t/UM5UZBqec" TargetMode="External"/><Relationship Id="rId20" Type="http://schemas.openxmlformats.org/officeDocument/2006/relationships/hyperlink" Target="https://app.ideascale.com/t/UM5UZBrRu" TargetMode="External"/><Relationship Id="rId22" Type="http://schemas.openxmlformats.org/officeDocument/2006/relationships/hyperlink" Target="https://app.ideascale.com/t/UM5UZBqbf" TargetMode="External"/><Relationship Id="rId21" Type="http://schemas.openxmlformats.org/officeDocument/2006/relationships/hyperlink" Target="https://app.ideascale.com/t/UM5UZBqzj" TargetMode="External"/><Relationship Id="rId24" Type="http://schemas.openxmlformats.org/officeDocument/2006/relationships/hyperlink" Target="https://app.ideascale.com/t/UM5UZBqX3" TargetMode="External"/><Relationship Id="rId23" Type="http://schemas.openxmlformats.org/officeDocument/2006/relationships/hyperlink" Target="https://app.ideascale.com/t/UM5UZBrea" TargetMode="External"/><Relationship Id="rId26" Type="http://schemas.openxmlformats.org/officeDocument/2006/relationships/hyperlink" Target="https://app.ideascale.com/t/UM5UZBrWY" TargetMode="External"/><Relationship Id="rId25" Type="http://schemas.openxmlformats.org/officeDocument/2006/relationships/hyperlink" Target="https://app.ideascale.com/t/UM5UZBrLK" TargetMode="External"/><Relationship Id="rId28" Type="http://schemas.openxmlformats.org/officeDocument/2006/relationships/hyperlink" Target="https://app.ideascale.com/t/UM5UZBqi5" TargetMode="External"/><Relationship Id="rId27" Type="http://schemas.openxmlformats.org/officeDocument/2006/relationships/hyperlink" Target="https://app.ideascale.com/t/UM5UZBqiP" TargetMode="External"/><Relationship Id="rId29" Type="http://schemas.openxmlformats.org/officeDocument/2006/relationships/hyperlink" Target="https://app.ideascale.com/t/UM5UZBq0N" TargetMode="External"/><Relationship Id="rId51" Type="http://schemas.openxmlformats.org/officeDocument/2006/relationships/hyperlink" Target="https://app.ideascale.com/t/UM5UZBqbo" TargetMode="External"/><Relationship Id="rId50" Type="http://schemas.openxmlformats.org/officeDocument/2006/relationships/hyperlink" Target="https://app.ideascale.com/t/UM5UZBq6A" TargetMode="External"/><Relationship Id="rId53" Type="http://schemas.openxmlformats.org/officeDocument/2006/relationships/hyperlink" Target="https://app.ideascale.com/t/UM5UZBqjX" TargetMode="External"/><Relationship Id="rId52" Type="http://schemas.openxmlformats.org/officeDocument/2006/relationships/hyperlink" Target="https://app.ideascale.com/t/UM5UZBqdI" TargetMode="External"/><Relationship Id="rId11" Type="http://schemas.openxmlformats.org/officeDocument/2006/relationships/hyperlink" Target="https://app.ideascale.com/t/UM5UZBrgz" TargetMode="External"/><Relationship Id="rId55" Type="http://schemas.openxmlformats.org/officeDocument/2006/relationships/hyperlink" Target="https://app.ideascale.com/t/UM5UZBrMB" TargetMode="External"/><Relationship Id="rId10" Type="http://schemas.openxmlformats.org/officeDocument/2006/relationships/hyperlink" Target="https://app.ideascale.com/t/UM5UZBqje" TargetMode="External"/><Relationship Id="rId54" Type="http://schemas.openxmlformats.org/officeDocument/2006/relationships/hyperlink" Target="https://app.ideascale.com/t/UM5UZBqyn" TargetMode="External"/><Relationship Id="rId13" Type="http://schemas.openxmlformats.org/officeDocument/2006/relationships/hyperlink" Target="https://app.ideascale.com/t/UM5UZBrQt" TargetMode="External"/><Relationship Id="rId57" Type="http://schemas.openxmlformats.org/officeDocument/2006/relationships/drawing" Target="../drawings/drawing3.xml"/><Relationship Id="rId12" Type="http://schemas.openxmlformats.org/officeDocument/2006/relationships/hyperlink" Target="https://app.ideascale.com/t/UM5UZBq8x" TargetMode="External"/><Relationship Id="rId56" Type="http://schemas.openxmlformats.org/officeDocument/2006/relationships/hyperlink" Target="https://app.ideascale.com/t/UM5UZBq6O" TargetMode="External"/><Relationship Id="rId15" Type="http://schemas.openxmlformats.org/officeDocument/2006/relationships/hyperlink" Target="https://app.ideascale.com/t/UM5UZBrTO" TargetMode="External"/><Relationship Id="rId14" Type="http://schemas.openxmlformats.org/officeDocument/2006/relationships/hyperlink" Target="https://app.ideascale.com/t/UM5UZBrCC" TargetMode="External"/><Relationship Id="rId17" Type="http://schemas.openxmlformats.org/officeDocument/2006/relationships/hyperlink" Target="https://app.ideascale.com/t/UM5UZBrWP" TargetMode="External"/><Relationship Id="rId16" Type="http://schemas.openxmlformats.org/officeDocument/2006/relationships/hyperlink" Target="https://app.ideascale.com/t/UM5UZBrGk" TargetMode="External"/><Relationship Id="rId19" Type="http://schemas.openxmlformats.org/officeDocument/2006/relationships/hyperlink" Target="https://app.ideascale.com/t/UM5UZBqWf" TargetMode="External"/><Relationship Id="rId18" Type="http://schemas.openxmlformats.org/officeDocument/2006/relationships/hyperlink" Target="https://app.ideascale.com/t/UM5UZBrfC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qve" TargetMode="External"/><Relationship Id="rId42" Type="http://schemas.openxmlformats.org/officeDocument/2006/relationships/hyperlink" Target="https://app.ideascale.com/t/UM5UZBrEO" TargetMode="External"/><Relationship Id="rId41" Type="http://schemas.openxmlformats.org/officeDocument/2006/relationships/hyperlink" Target="https://app.ideascale.com/t/UM5UZBqj4" TargetMode="External"/><Relationship Id="rId44" Type="http://schemas.openxmlformats.org/officeDocument/2006/relationships/drawing" Target="../drawings/drawing4.xml"/><Relationship Id="rId43" Type="http://schemas.openxmlformats.org/officeDocument/2006/relationships/hyperlink" Target="https://app.ideascale.com/t/UM5UZBrPw" TargetMode="External"/><Relationship Id="rId1" Type="http://schemas.openxmlformats.org/officeDocument/2006/relationships/hyperlink" Target="https://app.ideascale.com/t/UM5UZBqfw" TargetMode="External"/><Relationship Id="rId2" Type="http://schemas.openxmlformats.org/officeDocument/2006/relationships/hyperlink" Target="https://app.ideascale.com/t/UM5UZBrKP" TargetMode="External"/><Relationship Id="rId3" Type="http://schemas.openxmlformats.org/officeDocument/2006/relationships/hyperlink" Target="https://app.ideascale.com/t/UM5UZBqwI" TargetMode="External"/><Relationship Id="rId4" Type="http://schemas.openxmlformats.org/officeDocument/2006/relationships/hyperlink" Target="https://app.ideascale.com/t/UM5UZBreA" TargetMode="External"/><Relationship Id="rId9" Type="http://schemas.openxmlformats.org/officeDocument/2006/relationships/hyperlink" Target="https://app.ideascale.com/t/UM5UZBrDN" TargetMode="External"/><Relationship Id="rId5" Type="http://schemas.openxmlformats.org/officeDocument/2006/relationships/hyperlink" Target="https://app.ideascale.com/t/UM5UZBrXU" TargetMode="External"/><Relationship Id="rId6" Type="http://schemas.openxmlformats.org/officeDocument/2006/relationships/hyperlink" Target="https://app.ideascale.com/t/UM5UZBqYy" TargetMode="External"/><Relationship Id="rId7" Type="http://schemas.openxmlformats.org/officeDocument/2006/relationships/hyperlink" Target="https://app.ideascale.com/t/UM5UZBqoS" TargetMode="External"/><Relationship Id="rId8" Type="http://schemas.openxmlformats.org/officeDocument/2006/relationships/hyperlink" Target="https://app.ideascale.com/t/UM5UZBraJ" TargetMode="External"/><Relationship Id="rId31" Type="http://schemas.openxmlformats.org/officeDocument/2006/relationships/hyperlink" Target="https://app.ideascale.com/t/UM5UZBrHa" TargetMode="External"/><Relationship Id="rId30" Type="http://schemas.openxmlformats.org/officeDocument/2006/relationships/hyperlink" Target="https://app.ideascale.com/t/UM5UZBrOQ" TargetMode="External"/><Relationship Id="rId33" Type="http://schemas.openxmlformats.org/officeDocument/2006/relationships/hyperlink" Target="https://app.ideascale.com/t/UM5UZBqzs" TargetMode="External"/><Relationship Id="rId32" Type="http://schemas.openxmlformats.org/officeDocument/2006/relationships/hyperlink" Target="https://app.ideascale.com/t/UM5UZBrCP" TargetMode="External"/><Relationship Id="rId35" Type="http://schemas.openxmlformats.org/officeDocument/2006/relationships/hyperlink" Target="https://app.ideascale.com/t/UM5UZBrP5" TargetMode="External"/><Relationship Id="rId34" Type="http://schemas.openxmlformats.org/officeDocument/2006/relationships/hyperlink" Target="https://app.ideascale.com/t/UM5UZBrVN" TargetMode="External"/><Relationship Id="rId37" Type="http://schemas.openxmlformats.org/officeDocument/2006/relationships/hyperlink" Target="https://app.ideascale.com/t/UM5UZBqz2" TargetMode="External"/><Relationship Id="rId36" Type="http://schemas.openxmlformats.org/officeDocument/2006/relationships/hyperlink" Target="https://app.ideascale.com/t/UM5UZBrgH" TargetMode="External"/><Relationship Id="rId39" Type="http://schemas.openxmlformats.org/officeDocument/2006/relationships/hyperlink" Target="https://app.ideascale.com/t/UM5UZBrcJ" TargetMode="External"/><Relationship Id="rId38" Type="http://schemas.openxmlformats.org/officeDocument/2006/relationships/hyperlink" Target="https://app.ideascale.com/t/UM5UZBrGm" TargetMode="External"/><Relationship Id="rId20" Type="http://schemas.openxmlformats.org/officeDocument/2006/relationships/hyperlink" Target="https://app.ideascale.com/t/UM5UZBrKs" TargetMode="External"/><Relationship Id="rId22" Type="http://schemas.openxmlformats.org/officeDocument/2006/relationships/hyperlink" Target="https://app.ideascale.com/t/UM5UZBrR5" TargetMode="External"/><Relationship Id="rId21" Type="http://schemas.openxmlformats.org/officeDocument/2006/relationships/hyperlink" Target="https://app.ideascale.com/t/UM5UZBrex" TargetMode="External"/><Relationship Id="rId24" Type="http://schemas.openxmlformats.org/officeDocument/2006/relationships/hyperlink" Target="https://app.ideascale.com/t/UM5UZBrRa" TargetMode="External"/><Relationship Id="rId23" Type="http://schemas.openxmlformats.org/officeDocument/2006/relationships/hyperlink" Target="https://app.ideascale.com/t/UM5UZBrR8" TargetMode="External"/><Relationship Id="rId26" Type="http://schemas.openxmlformats.org/officeDocument/2006/relationships/hyperlink" Target="https://app.ideascale.com/t/UM5UZBrNL" TargetMode="External"/><Relationship Id="rId25" Type="http://schemas.openxmlformats.org/officeDocument/2006/relationships/hyperlink" Target="https://app.ideascale.com/t/UM5UZBrBy" TargetMode="External"/><Relationship Id="rId28" Type="http://schemas.openxmlformats.org/officeDocument/2006/relationships/hyperlink" Target="https://app.ideascale.com/t/UM5UZBqlv" TargetMode="External"/><Relationship Id="rId27" Type="http://schemas.openxmlformats.org/officeDocument/2006/relationships/hyperlink" Target="https://app.ideascale.com/t/UM5UZBrGC" TargetMode="External"/><Relationship Id="rId29" Type="http://schemas.openxmlformats.org/officeDocument/2006/relationships/hyperlink" Target="https://app.ideascale.com/t/UM5UZBq9M" TargetMode="External"/><Relationship Id="rId11" Type="http://schemas.openxmlformats.org/officeDocument/2006/relationships/hyperlink" Target="https://app.ideascale.com/t/UM5UZBrKL" TargetMode="External"/><Relationship Id="rId10" Type="http://schemas.openxmlformats.org/officeDocument/2006/relationships/hyperlink" Target="https://app.ideascale.com/t/UM5UZBrCJ" TargetMode="External"/><Relationship Id="rId13" Type="http://schemas.openxmlformats.org/officeDocument/2006/relationships/hyperlink" Target="https://app.ideascale.com/t/UM5UZBqqv" TargetMode="External"/><Relationship Id="rId12" Type="http://schemas.openxmlformats.org/officeDocument/2006/relationships/hyperlink" Target="https://app.ideascale.com/t/UM5UZBrFh" TargetMode="External"/><Relationship Id="rId15" Type="http://schemas.openxmlformats.org/officeDocument/2006/relationships/hyperlink" Target="https://app.ideascale.com/t/UM5UZBqi6" TargetMode="External"/><Relationship Id="rId14" Type="http://schemas.openxmlformats.org/officeDocument/2006/relationships/hyperlink" Target="https://app.ideascale.com/t/UM5UZBrF3" TargetMode="External"/><Relationship Id="rId17" Type="http://schemas.openxmlformats.org/officeDocument/2006/relationships/hyperlink" Target="https://app.ideascale.com/t/UM5UZBqmS" TargetMode="External"/><Relationship Id="rId16" Type="http://schemas.openxmlformats.org/officeDocument/2006/relationships/hyperlink" Target="https://app.ideascale.com/t/UM5UZBqf8" TargetMode="External"/><Relationship Id="rId19" Type="http://schemas.openxmlformats.org/officeDocument/2006/relationships/hyperlink" Target="https://app.ideascale.com/t/UM5UZBrOP" TargetMode="External"/><Relationship Id="rId18" Type="http://schemas.openxmlformats.org/officeDocument/2006/relationships/hyperlink" Target="https://app.ideascale.com/t/UM5UZBrf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Bg" TargetMode="External"/><Relationship Id="rId2" Type="http://schemas.openxmlformats.org/officeDocument/2006/relationships/hyperlink" Target="https://app.ideascale.com/t/UM5UZBrdY" TargetMode="External"/><Relationship Id="rId3" Type="http://schemas.openxmlformats.org/officeDocument/2006/relationships/hyperlink" Target="https://app.ideascale.com/t/UM5UZBqYK" TargetMode="External"/><Relationship Id="rId4" Type="http://schemas.openxmlformats.org/officeDocument/2006/relationships/hyperlink" Target="https://app.ideascale.com/t/UM5UZBrQK" TargetMode="External"/><Relationship Id="rId9" Type="http://schemas.openxmlformats.org/officeDocument/2006/relationships/hyperlink" Target="https://app.ideascale.com/t/UM5UZBqaY" TargetMode="External"/><Relationship Id="rId5" Type="http://schemas.openxmlformats.org/officeDocument/2006/relationships/hyperlink" Target="https://app.ideascale.com/t/UM5UZBqXX" TargetMode="External"/><Relationship Id="rId6" Type="http://schemas.openxmlformats.org/officeDocument/2006/relationships/hyperlink" Target="https://app.ideascale.com/t/UM5UZBrDy" TargetMode="External"/><Relationship Id="rId7" Type="http://schemas.openxmlformats.org/officeDocument/2006/relationships/hyperlink" Target="https://app.ideascale.com/t/UM5UZBqmX" TargetMode="External"/><Relationship Id="rId8" Type="http://schemas.openxmlformats.org/officeDocument/2006/relationships/hyperlink" Target="https://app.ideascale.com/t/UM5UZBqbS" TargetMode="External"/><Relationship Id="rId11" Type="http://schemas.openxmlformats.org/officeDocument/2006/relationships/hyperlink" Target="https://app.ideascale.com/t/UM5UZBqlb" TargetMode="External"/><Relationship Id="rId10" Type="http://schemas.openxmlformats.org/officeDocument/2006/relationships/hyperlink" Target="https://app.ideascale.com/t/UM5UZBq9P" TargetMode="External"/><Relationship Id="rId13" Type="http://schemas.openxmlformats.org/officeDocument/2006/relationships/hyperlink" Target="https://app.ideascale.com/t/UM5UZBrMt" TargetMode="External"/><Relationship Id="rId12" Type="http://schemas.openxmlformats.org/officeDocument/2006/relationships/hyperlink" Target="https://app.ideascale.com/t/UM5UZBqnF" TargetMode="External"/><Relationship Id="rId15" Type="http://schemas.openxmlformats.org/officeDocument/2006/relationships/hyperlink" Target="https://app.ideascale.com/t/UM5UZBqxF" TargetMode="External"/><Relationship Id="rId14" Type="http://schemas.openxmlformats.org/officeDocument/2006/relationships/hyperlink" Target="https://app.ideascale.com/t/UM5UZBqji" TargetMode="External"/><Relationship Id="rId1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rC5" TargetMode="External"/><Relationship Id="rId2" Type="http://schemas.openxmlformats.org/officeDocument/2006/relationships/hyperlink" Target="https://app.ideascale.com/t/UM5UZBqm6" TargetMode="External"/><Relationship Id="rId3" Type="http://schemas.openxmlformats.org/officeDocument/2006/relationships/hyperlink" Target="https://app.ideascale.com/t/UM5UZBqXd" TargetMode="External"/><Relationship Id="rId4" Type="http://schemas.openxmlformats.org/officeDocument/2006/relationships/hyperlink" Target="https://app.ideascale.com/t/UM5UZBrOX" TargetMode="External"/><Relationship Id="rId9" Type="http://schemas.openxmlformats.org/officeDocument/2006/relationships/hyperlink" Target="https://app.ideascale.com/t/UM5UZBqth" TargetMode="External"/><Relationship Id="rId5" Type="http://schemas.openxmlformats.org/officeDocument/2006/relationships/hyperlink" Target="https://app.ideascale.com/t/UM5UZBrDA" TargetMode="External"/><Relationship Id="rId6" Type="http://schemas.openxmlformats.org/officeDocument/2006/relationships/hyperlink" Target="https://app.ideascale.com/t/UM5UZBq4e" TargetMode="External"/><Relationship Id="rId7" Type="http://schemas.openxmlformats.org/officeDocument/2006/relationships/hyperlink" Target="https://app.ideascale.com/t/UM5UZBrLe" TargetMode="External"/><Relationship Id="rId8" Type="http://schemas.openxmlformats.org/officeDocument/2006/relationships/hyperlink" Target="https://app.ideascale.com/t/UM5UZBrB7" TargetMode="External"/><Relationship Id="rId20" Type="http://schemas.openxmlformats.org/officeDocument/2006/relationships/hyperlink" Target="https://app.ideascale.com/t/UM5UZBrWf" TargetMode="External"/><Relationship Id="rId22" Type="http://schemas.openxmlformats.org/officeDocument/2006/relationships/hyperlink" Target="https://app.ideascale.com/t/UM5UZBra4" TargetMode="External"/><Relationship Id="rId21" Type="http://schemas.openxmlformats.org/officeDocument/2006/relationships/hyperlink" Target="https://app.ideascale.com/t/UM5UZBrSR" TargetMode="External"/><Relationship Id="rId24" Type="http://schemas.openxmlformats.org/officeDocument/2006/relationships/hyperlink" Target="https://app.ideascale.com/t/UM5UZBrMo" TargetMode="External"/><Relationship Id="rId23" Type="http://schemas.openxmlformats.org/officeDocument/2006/relationships/hyperlink" Target="https://app.ideascale.com/t/UM5UZBrGs" TargetMode="External"/><Relationship Id="rId26" Type="http://schemas.openxmlformats.org/officeDocument/2006/relationships/hyperlink" Target="https://app.ideascale.com/t/UM5UZBrgl" TargetMode="External"/><Relationship Id="rId25" Type="http://schemas.openxmlformats.org/officeDocument/2006/relationships/hyperlink" Target="https://app.ideascale.com/t/UM5UZBrbt" TargetMode="External"/><Relationship Id="rId28" Type="http://schemas.openxmlformats.org/officeDocument/2006/relationships/drawing" Target="../drawings/drawing6.xml"/><Relationship Id="rId27" Type="http://schemas.openxmlformats.org/officeDocument/2006/relationships/hyperlink" Target="https://app.ideascale.com/t/UM5UZBrJL" TargetMode="External"/><Relationship Id="rId11" Type="http://schemas.openxmlformats.org/officeDocument/2006/relationships/hyperlink" Target="https://app.ideascale.com/t/UM5UZBrgr" TargetMode="External"/><Relationship Id="rId10" Type="http://schemas.openxmlformats.org/officeDocument/2006/relationships/hyperlink" Target="https://app.ideascale.com/t/UM5UZBrLh" TargetMode="External"/><Relationship Id="rId13" Type="http://schemas.openxmlformats.org/officeDocument/2006/relationships/hyperlink" Target="https://app.ideascale.com/t/UM5UZBrf6" TargetMode="External"/><Relationship Id="rId12" Type="http://schemas.openxmlformats.org/officeDocument/2006/relationships/hyperlink" Target="https://app.ideascale.com/t/UM5UZBrMq" TargetMode="External"/><Relationship Id="rId15" Type="http://schemas.openxmlformats.org/officeDocument/2006/relationships/hyperlink" Target="https://app.ideascale.com/t/UM5UZBqyg" TargetMode="External"/><Relationship Id="rId14" Type="http://schemas.openxmlformats.org/officeDocument/2006/relationships/hyperlink" Target="https://app.ideascale.com/t/UM5UZBrdv" TargetMode="External"/><Relationship Id="rId17" Type="http://schemas.openxmlformats.org/officeDocument/2006/relationships/hyperlink" Target="https://app.ideascale.com/t/UM5UZBrWn" TargetMode="External"/><Relationship Id="rId16" Type="http://schemas.openxmlformats.org/officeDocument/2006/relationships/hyperlink" Target="https://app.ideascale.com/t/UM5UZBrJK" TargetMode="External"/><Relationship Id="rId19" Type="http://schemas.openxmlformats.org/officeDocument/2006/relationships/hyperlink" Target="https://app.ideascale.com/t/UM5UZBrdG" TargetMode="External"/><Relationship Id="rId18" Type="http://schemas.openxmlformats.org/officeDocument/2006/relationships/hyperlink" Target="https://app.ideascale.com/t/UM5UZBrST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quR" TargetMode="External"/><Relationship Id="rId2" Type="http://schemas.openxmlformats.org/officeDocument/2006/relationships/hyperlink" Target="https://app.ideascale.com/t/UM5UZBrCM" TargetMode="External"/><Relationship Id="rId3" Type="http://schemas.openxmlformats.org/officeDocument/2006/relationships/hyperlink" Target="https://app.ideascale.com/t/UM5UZBray%20" TargetMode="External"/><Relationship Id="rId4" Type="http://schemas.openxmlformats.org/officeDocument/2006/relationships/hyperlink" Target="https://app.ideascale.com/t/UM5UZBrEx" TargetMode="External"/><Relationship Id="rId9" Type="http://schemas.openxmlformats.org/officeDocument/2006/relationships/hyperlink" Target="https://app.ideascale.com/t/UM5UZBrTv" TargetMode="External"/><Relationship Id="rId5" Type="http://schemas.openxmlformats.org/officeDocument/2006/relationships/hyperlink" Target="https://app.ideascale.com/t/UM5UZBrgL" TargetMode="External"/><Relationship Id="rId6" Type="http://schemas.openxmlformats.org/officeDocument/2006/relationships/hyperlink" Target="https://app.ideascale.com/t/UM5UZBrD1" TargetMode="External"/><Relationship Id="rId7" Type="http://schemas.openxmlformats.org/officeDocument/2006/relationships/hyperlink" Target="https://app.ideascale.com/t/UM5UZBrLi" TargetMode="External"/><Relationship Id="rId8" Type="http://schemas.openxmlformats.org/officeDocument/2006/relationships/hyperlink" Target="https://app.ideascale.com/t/UM5UZBrE7" TargetMode="External"/><Relationship Id="rId11" Type="http://schemas.openxmlformats.org/officeDocument/2006/relationships/hyperlink" Target="https://app.ideascale.com/t/UM5UZBrfO" TargetMode="External"/><Relationship Id="rId10" Type="http://schemas.openxmlformats.org/officeDocument/2006/relationships/hyperlink" Target="https://app.ideascale.com/t/UM5UZBrJw" TargetMode="External"/><Relationship Id="rId13" Type="http://schemas.openxmlformats.org/officeDocument/2006/relationships/hyperlink" Target="https://app.ideascale.com/t/UM5UZBrfJ" TargetMode="External"/><Relationship Id="rId12" Type="http://schemas.openxmlformats.org/officeDocument/2006/relationships/hyperlink" Target="https://app.ideascale.com/t/UM5UZBrAw" TargetMode="External"/><Relationship Id="rId15" Type="http://schemas.openxmlformats.org/officeDocument/2006/relationships/hyperlink" Target="https://app.ideascale.com/t/UM5UZBrMD" TargetMode="External"/><Relationship Id="rId14" Type="http://schemas.openxmlformats.org/officeDocument/2006/relationships/hyperlink" Target="https://app.ideascale.com/t/UM5UZBqmv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app.ideascale.com/t/UM5UZBrOa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ideascale.com/t/UM5UZBrNQ" TargetMode="External"/><Relationship Id="rId42" Type="http://schemas.openxmlformats.org/officeDocument/2006/relationships/hyperlink" Target="https://app.ideascale.com/t/UM5UZBqav" TargetMode="External"/><Relationship Id="rId41" Type="http://schemas.openxmlformats.org/officeDocument/2006/relationships/hyperlink" Target="https://app.ideascale.com/t/UM5UZBrMW" TargetMode="External"/><Relationship Id="rId44" Type="http://schemas.openxmlformats.org/officeDocument/2006/relationships/hyperlink" Target="https://app.ideascale.com/t/UM5UZBq9u" TargetMode="External"/><Relationship Id="rId43" Type="http://schemas.openxmlformats.org/officeDocument/2006/relationships/hyperlink" Target="https://app.ideascale.com/t/UM5UZBrA1" TargetMode="External"/><Relationship Id="rId45" Type="http://schemas.openxmlformats.org/officeDocument/2006/relationships/drawing" Target="../drawings/drawing8.xml"/><Relationship Id="rId1" Type="http://schemas.openxmlformats.org/officeDocument/2006/relationships/hyperlink" Target="https://app.ideascale.com/t/UM5UZBrNI" TargetMode="External"/><Relationship Id="rId2" Type="http://schemas.openxmlformats.org/officeDocument/2006/relationships/hyperlink" Target="https://app.ideascale.com/t/UM5UZBqXa" TargetMode="External"/><Relationship Id="rId3" Type="http://schemas.openxmlformats.org/officeDocument/2006/relationships/hyperlink" Target="https://app.ideascale.com/t/UM5UZBqus" TargetMode="External"/><Relationship Id="rId4" Type="http://schemas.openxmlformats.org/officeDocument/2006/relationships/hyperlink" Target="https://app.ideascale.com/t/UM5UZBrNU" TargetMode="External"/><Relationship Id="rId9" Type="http://schemas.openxmlformats.org/officeDocument/2006/relationships/hyperlink" Target="https://app.ideascale.com/t/UM5UZBrEk" TargetMode="External"/><Relationship Id="rId5" Type="http://schemas.openxmlformats.org/officeDocument/2006/relationships/hyperlink" Target="https://app.ideascale.com/t/UM5UZBqeH" TargetMode="External"/><Relationship Id="rId6" Type="http://schemas.openxmlformats.org/officeDocument/2006/relationships/hyperlink" Target="https://app.ideascale.com/t/UM5UZBq01" TargetMode="External"/><Relationship Id="rId7" Type="http://schemas.openxmlformats.org/officeDocument/2006/relationships/hyperlink" Target="https://app.ideascale.com/t/UM5UZBrDv" TargetMode="External"/><Relationship Id="rId8" Type="http://schemas.openxmlformats.org/officeDocument/2006/relationships/hyperlink" Target="https://app.ideascale.com/t/UM5UZBqX9" TargetMode="External"/><Relationship Id="rId31" Type="http://schemas.openxmlformats.org/officeDocument/2006/relationships/hyperlink" Target="https://app.ideascale.com/t/UM5UZBqjv" TargetMode="External"/><Relationship Id="rId30" Type="http://schemas.openxmlformats.org/officeDocument/2006/relationships/hyperlink" Target="https://app.ideascale.com/t/UM5UZBraa" TargetMode="External"/><Relationship Id="rId33" Type="http://schemas.openxmlformats.org/officeDocument/2006/relationships/hyperlink" Target="https://app.ideascale.com/t/UM5UZBq8o" TargetMode="External"/><Relationship Id="rId32" Type="http://schemas.openxmlformats.org/officeDocument/2006/relationships/hyperlink" Target="https://app.ideascale.com/t/UM5UZBreI" TargetMode="External"/><Relationship Id="rId35" Type="http://schemas.openxmlformats.org/officeDocument/2006/relationships/hyperlink" Target="https://app.ideascale.com/t/UM5UZBqdX" TargetMode="External"/><Relationship Id="rId34" Type="http://schemas.openxmlformats.org/officeDocument/2006/relationships/hyperlink" Target="https://app.ideascale.com/t/UM5UZBqdY" TargetMode="External"/><Relationship Id="rId37" Type="http://schemas.openxmlformats.org/officeDocument/2006/relationships/hyperlink" Target="https://app.ideascale.com/t/UM5UZBrcq" TargetMode="External"/><Relationship Id="rId36" Type="http://schemas.openxmlformats.org/officeDocument/2006/relationships/hyperlink" Target="https://app.ideascale.com/t/UM5UZBrLT" TargetMode="External"/><Relationship Id="rId39" Type="http://schemas.openxmlformats.org/officeDocument/2006/relationships/hyperlink" Target="https://app.ideascale.com/t/UM5UZBrfQ" TargetMode="External"/><Relationship Id="rId38" Type="http://schemas.openxmlformats.org/officeDocument/2006/relationships/hyperlink" Target="https://app.ideascale.com/t/UM5UZBqqy" TargetMode="External"/><Relationship Id="rId20" Type="http://schemas.openxmlformats.org/officeDocument/2006/relationships/hyperlink" Target="https://app.ideascale.com/t/UM5UZBq0Y" TargetMode="External"/><Relationship Id="rId22" Type="http://schemas.openxmlformats.org/officeDocument/2006/relationships/hyperlink" Target="https://app.ideascale.com/t/UM5UZBrdD" TargetMode="External"/><Relationship Id="rId21" Type="http://schemas.openxmlformats.org/officeDocument/2006/relationships/hyperlink" Target="https://app.ideascale.com/t/UM5UZBrMI" TargetMode="External"/><Relationship Id="rId24" Type="http://schemas.openxmlformats.org/officeDocument/2006/relationships/hyperlink" Target="https://app.ideascale.com/t/UM5UZBrY2" TargetMode="External"/><Relationship Id="rId23" Type="http://schemas.openxmlformats.org/officeDocument/2006/relationships/hyperlink" Target="https://app.ideascale.com/t/UM5UZBrMu" TargetMode="External"/><Relationship Id="rId26" Type="http://schemas.openxmlformats.org/officeDocument/2006/relationships/hyperlink" Target="https://app.ideascale.com/t/UM5UZBqfs" TargetMode="External"/><Relationship Id="rId25" Type="http://schemas.openxmlformats.org/officeDocument/2006/relationships/hyperlink" Target="https://app.ideascale.com/t/UM5UZBqto" TargetMode="External"/><Relationship Id="rId28" Type="http://schemas.openxmlformats.org/officeDocument/2006/relationships/hyperlink" Target="https://app.ideascale.com/t/UM5UZBrHR" TargetMode="External"/><Relationship Id="rId27" Type="http://schemas.openxmlformats.org/officeDocument/2006/relationships/hyperlink" Target="https://app.ideascale.com/t/UM5UZBrba" TargetMode="External"/><Relationship Id="rId29" Type="http://schemas.openxmlformats.org/officeDocument/2006/relationships/hyperlink" Target="https://app.ideascale.com/t/UM5UZBrXG" TargetMode="External"/><Relationship Id="rId11" Type="http://schemas.openxmlformats.org/officeDocument/2006/relationships/hyperlink" Target="https://app.ideascale.com/t/UM5UZBqzX" TargetMode="External"/><Relationship Id="rId10" Type="http://schemas.openxmlformats.org/officeDocument/2006/relationships/hyperlink" Target="https://app.ideascale.com/t/UM5UZBqsw" TargetMode="External"/><Relationship Id="rId13" Type="http://schemas.openxmlformats.org/officeDocument/2006/relationships/hyperlink" Target="https://app.ideascale.com/t/UM5UZBqoF" TargetMode="External"/><Relationship Id="rId12" Type="http://schemas.openxmlformats.org/officeDocument/2006/relationships/hyperlink" Target="https://app.ideascale.com/t/UM5UZBqXV" TargetMode="External"/><Relationship Id="rId15" Type="http://schemas.openxmlformats.org/officeDocument/2006/relationships/hyperlink" Target="https://app.ideascale.com/t/UM5UZBrMl" TargetMode="External"/><Relationship Id="rId14" Type="http://schemas.openxmlformats.org/officeDocument/2006/relationships/hyperlink" Target="https://app.ideascale.com/t/UM5UZBqoK" TargetMode="External"/><Relationship Id="rId17" Type="http://schemas.openxmlformats.org/officeDocument/2006/relationships/hyperlink" Target="https://app.ideascale.com/t/UM5UZBqsy" TargetMode="External"/><Relationship Id="rId16" Type="http://schemas.openxmlformats.org/officeDocument/2006/relationships/hyperlink" Target="https://app.ideascale.com/t/UM5UZBrAm" TargetMode="External"/><Relationship Id="rId19" Type="http://schemas.openxmlformats.org/officeDocument/2006/relationships/hyperlink" Target="https://app.ideascale.com/t/UM5UZBrFE" TargetMode="External"/><Relationship Id="rId18" Type="http://schemas.openxmlformats.org/officeDocument/2006/relationships/hyperlink" Target="https://app.ideascale.com/t/UM5UZBq50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app.ideascale.com/t/UM5UZBqsU" TargetMode="External"/><Relationship Id="rId2" Type="http://schemas.openxmlformats.org/officeDocument/2006/relationships/hyperlink" Target="https://app.ideascale.com/t/UM5UZBrff" TargetMode="External"/><Relationship Id="rId3" Type="http://schemas.openxmlformats.org/officeDocument/2006/relationships/hyperlink" Target="https://app.ideascale.com/t/UM5UZBrFR" TargetMode="External"/><Relationship Id="rId4" Type="http://schemas.openxmlformats.org/officeDocument/2006/relationships/hyperlink" Target="https://app.ideascale.com/t/UM5UZBq1Q" TargetMode="External"/><Relationship Id="rId9" Type="http://schemas.openxmlformats.org/officeDocument/2006/relationships/hyperlink" Target="https://app.ideascale.com/t/UM5UZBqf0" TargetMode="External"/><Relationship Id="rId5" Type="http://schemas.openxmlformats.org/officeDocument/2006/relationships/hyperlink" Target="https://app.ideascale.com/t/UM5UZBrCY" TargetMode="External"/><Relationship Id="rId6" Type="http://schemas.openxmlformats.org/officeDocument/2006/relationships/hyperlink" Target="https://app.ideascale.com/t/UM5UZBrCl" TargetMode="External"/><Relationship Id="rId7" Type="http://schemas.openxmlformats.org/officeDocument/2006/relationships/hyperlink" Target="https://app.ideascale.com/t/UM5UZBqiT" TargetMode="External"/><Relationship Id="rId8" Type="http://schemas.openxmlformats.org/officeDocument/2006/relationships/hyperlink" Target="https://app.ideascale.com/t/UM5UZBq8u" TargetMode="External"/><Relationship Id="rId11" Type="http://schemas.openxmlformats.org/officeDocument/2006/relationships/hyperlink" Target="https://app.ideascale.com/t/UM5UZBqiG" TargetMode="External"/><Relationship Id="rId10" Type="http://schemas.openxmlformats.org/officeDocument/2006/relationships/hyperlink" Target="https://app.ideascale.com/t/UM5UZBqfr" TargetMode="External"/><Relationship Id="rId1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min="10" max="10" width="12.25"/>
    <col customWidth="1" min="11" max="11" width="13.25"/>
    <col customWidth="1" min="12" max="12" width="26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10"/>
      <c r="B2" s="10"/>
      <c r="C2" s="11"/>
      <c r="D2" s="12"/>
      <c r="E2" s="13"/>
      <c r="F2" s="13"/>
      <c r="G2" s="14">
        <f t="shared" ref="G2:G103" si="1">E2-F2</f>
        <v>0</v>
      </c>
      <c r="H2" s="15" t="str">
        <f t="shared" ref="H2:H103" si="2">IF(F2=0,"YES",IF(E2/F2&gt;=1.15, IF(E2+F2&gt;=Validation!$C$24,"YES","NO"),"NO"))</f>
        <v>YES</v>
      </c>
      <c r="I2" s="16"/>
      <c r="J2" s="17" t="str">
        <f>If(Validation!C2&gt;=I2,IF(H2="Yes","FUNDED","NOT FUNDED"),"NOT FUNDED")</f>
        <v>#REF!</v>
      </c>
      <c r="K2" s="18" t="str">
        <f>If(Validation!C2&gt;=I2,Validation!C2-I2,Validation!C2)</f>
        <v>#REF!</v>
      </c>
      <c r="L2" s="19" t="str">
        <f t="shared" ref="L2:L103" si="3">If(H2="YES",IF(J2="FUNDED","","Over Budget"),"Approval Threshold")</f>
        <v>#REF!</v>
      </c>
    </row>
    <row r="3">
      <c r="A3" s="10"/>
      <c r="B3" s="10"/>
      <c r="C3" s="11"/>
      <c r="D3" s="12"/>
      <c r="E3" s="13"/>
      <c r="F3" s="13"/>
      <c r="G3" s="14">
        <f t="shared" si="1"/>
        <v>0</v>
      </c>
      <c r="H3" s="15" t="str">
        <f t="shared" si="2"/>
        <v>YES</v>
      </c>
      <c r="I3" s="16"/>
      <c r="J3" s="17" t="str">
        <f t="shared" ref="J3:J103" si="4">If(K2&gt;=I3,IF(H3="Yes","FUNDED","NOT FUNDED"),"NOT FUNDED")</f>
        <v>#REF!</v>
      </c>
      <c r="K3" s="18" t="str">
        <f t="shared" ref="K3:K103" si="5">If(J3="FUNDED",IF(K2&gt;=I3,(K2-I3),K2),K2)</f>
        <v>#REF!</v>
      </c>
      <c r="L3" s="19" t="str">
        <f t="shared" si="3"/>
        <v>#REF!</v>
      </c>
    </row>
    <row r="4">
      <c r="A4" s="10"/>
      <c r="B4" s="10"/>
      <c r="C4" s="11"/>
      <c r="D4" s="12"/>
      <c r="E4" s="13"/>
      <c r="F4" s="13"/>
      <c r="G4" s="14">
        <f t="shared" si="1"/>
        <v>0</v>
      </c>
      <c r="H4" s="15" t="str">
        <f t="shared" si="2"/>
        <v>YES</v>
      </c>
      <c r="I4" s="16"/>
      <c r="J4" s="17" t="str">
        <f t="shared" si="4"/>
        <v>#REF!</v>
      </c>
      <c r="K4" s="18" t="str">
        <f t="shared" si="5"/>
        <v>#REF!</v>
      </c>
      <c r="L4" s="19" t="str">
        <f t="shared" si="3"/>
        <v>#REF!</v>
      </c>
    </row>
    <row r="5">
      <c r="A5" s="10"/>
      <c r="B5" s="10"/>
      <c r="C5" s="11"/>
      <c r="D5" s="12"/>
      <c r="E5" s="13"/>
      <c r="F5" s="13"/>
      <c r="G5" s="14">
        <f t="shared" si="1"/>
        <v>0</v>
      </c>
      <c r="H5" s="15" t="str">
        <f t="shared" si="2"/>
        <v>YES</v>
      </c>
      <c r="I5" s="16"/>
      <c r="J5" s="17" t="str">
        <f t="shared" si="4"/>
        <v>#REF!</v>
      </c>
      <c r="K5" s="18" t="str">
        <f t="shared" si="5"/>
        <v>#REF!</v>
      </c>
      <c r="L5" s="19" t="str">
        <f t="shared" si="3"/>
        <v>#REF!</v>
      </c>
    </row>
    <row r="6">
      <c r="A6" s="10"/>
      <c r="B6" s="10"/>
      <c r="C6" s="11"/>
      <c r="D6" s="12"/>
      <c r="E6" s="13"/>
      <c r="F6" s="13"/>
      <c r="G6" s="14">
        <f t="shared" si="1"/>
        <v>0</v>
      </c>
      <c r="H6" s="15" t="str">
        <f t="shared" si="2"/>
        <v>YES</v>
      </c>
      <c r="I6" s="16"/>
      <c r="J6" s="17" t="str">
        <f t="shared" si="4"/>
        <v>#REF!</v>
      </c>
      <c r="K6" s="18" t="str">
        <f t="shared" si="5"/>
        <v>#REF!</v>
      </c>
      <c r="L6" s="19" t="str">
        <f t="shared" si="3"/>
        <v>#REF!</v>
      </c>
    </row>
    <row r="7">
      <c r="A7" s="10"/>
      <c r="B7" s="10"/>
      <c r="C7" s="11"/>
      <c r="D7" s="12"/>
      <c r="E7" s="13"/>
      <c r="F7" s="13"/>
      <c r="G7" s="14">
        <f t="shared" si="1"/>
        <v>0</v>
      </c>
      <c r="H7" s="15" t="str">
        <f t="shared" si="2"/>
        <v>YES</v>
      </c>
      <c r="I7" s="16"/>
      <c r="J7" s="17" t="str">
        <f t="shared" si="4"/>
        <v>#REF!</v>
      </c>
      <c r="K7" s="18" t="str">
        <f t="shared" si="5"/>
        <v>#REF!</v>
      </c>
      <c r="L7" s="19" t="str">
        <f t="shared" si="3"/>
        <v>#REF!</v>
      </c>
    </row>
    <row r="8">
      <c r="A8" s="10"/>
      <c r="B8" s="10"/>
      <c r="C8" s="11"/>
      <c r="D8" s="12"/>
      <c r="E8" s="13"/>
      <c r="F8" s="13"/>
      <c r="G8" s="14">
        <f t="shared" si="1"/>
        <v>0</v>
      </c>
      <c r="H8" s="15" t="str">
        <f t="shared" si="2"/>
        <v>YES</v>
      </c>
      <c r="I8" s="16"/>
      <c r="J8" s="17" t="str">
        <f t="shared" si="4"/>
        <v>#REF!</v>
      </c>
      <c r="K8" s="18" t="str">
        <f t="shared" si="5"/>
        <v>#REF!</v>
      </c>
      <c r="L8" s="19" t="str">
        <f t="shared" si="3"/>
        <v>#REF!</v>
      </c>
    </row>
    <row r="9">
      <c r="A9" s="10"/>
      <c r="B9" s="10"/>
      <c r="C9" s="11"/>
      <c r="D9" s="12"/>
      <c r="E9" s="13"/>
      <c r="F9" s="13"/>
      <c r="G9" s="14">
        <f t="shared" si="1"/>
        <v>0</v>
      </c>
      <c r="H9" s="15" t="str">
        <f t="shared" si="2"/>
        <v>YES</v>
      </c>
      <c r="I9" s="16"/>
      <c r="J9" s="17" t="str">
        <f t="shared" si="4"/>
        <v>#REF!</v>
      </c>
      <c r="K9" s="18" t="str">
        <f t="shared" si="5"/>
        <v>#REF!</v>
      </c>
      <c r="L9" s="19" t="str">
        <f t="shared" si="3"/>
        <v>#REF!</v>
      </c>
    </row>
    <row r="10">
      <c r="A10" s="10"/>
      <c r="B10" s="10"/>
      <c r="C10" s="11"/>
      <c r="D10" s="12"/>
      <c r="E10" s="13"/>
      <c r="F10" s="13"/>
      <c r="G10" s="14">
        <f t="shared" si="1"/>
        <v>0</v>
      </c>
      <c r="H10" s="15" t="str">
        <f t="shared" si="2"/>
        <v>YES</v>
      </c>
      <c r="I10" s="16"/>
      <c r="J10" s="17" t="str">
        <f t="shared" si="4"/>
        <v>#REF!</v>
      </c>
      <c r="K10" s="18" t="str">
        <f t="shared" si="5"/>
        <v>#REF!</v>
      </c>
      <c r="L10" s="19" t="str">
        <f t="shared" si="3"/>
        <v>#REF!</v>
      </c>
    </row>
    <row r="11">
      <c r="A11" s="10"/>
      <c r="B11" s="10"/>
      <c r="C11" s="11"/>
      <c r="D11" s="12"/>
      <c r="E11" s="13"/>
      <c r="F11" s="13"/>
      <c r="G11" s="14">
        <f t="shared" si="1"/>
        <v>0</v>
      </c>
      <c r="H11" s="15" t="str">
        <f t="shared" si="2"/>
        <v>YES</v>
      </c>
      <c r="I11" s="16"/>
      <c r="J11" s="17" t="str">
        <f t="shared" si="4"/>
        <v>#REF!</v>
      </c>
      <c r="K11" s="18" t="str">
        <f t="shared" si="5"/>
        <v>#REF!</v>
      </c>
      <c r="L11" s="19" t="str">
        <f t="shared" si="3"/>
        <v>#REF!</v>
      </c>
    </row>
    <row r="12">
      <c r="A12" s="10"/>
      <c r="B12" s="10"/>
      <c r="C12" s="11"/>
      <c r="D12" s="12"/>
      <c r="E12" s="13"/>
      <c r="F12" s="13"/>
      <c r="G12" s="14">
        <f t="shared" si="1"/>
        <v>0</v>
      </c>
      <c r="H12" s="15" t="str">
        <f t="shared" si="2"/>
        <v>YES</v>
      </c>
      <c r="I12" s="16"/>
      <c r="J12" s="17" t="str">
        <f t="shared" si="4"/>
        <v>#REF!</v>
      </c>
      <c r="K12" s="18" t="str">
        <f t="shared" si="5"/>
        <v>#REF!</v>
      </c>
      <c r="L12" s="19" t="str">
        <f t="shared" si="3"/>
        <v>#REF!</v>
      </c>
    </row>
    <row r="13">
      <c r="A13" s="10"/>
      <c r="B13" s="10"/>
      <c r="C13" s="11"/>
      <c r="D13" s="12"/>
      <c r="E13" s="13"/>
      <c r="F13" s="13"/>
      <c r="G13" s="14">
        <f t="shared" si="1"/>
        <v>0</v>
      </c>
      <c r="H13" s="15" t="str">
        <f t="shared" si="2"/>
        <v>YES</v>
      </c>
      <c r="I13" s="16"/>
      <c r="J13" s="17" t="str">
        <f t="shared" si="4"/>
        <v>#REF!</v>
      </c>
      <c r="K13" s="18" t="str">
        <f t="shared" si="5"/>
        <v>#REF!</v>
      </c>
      <c r="L13" s="19" t="str">
        <f t="shared" si="3"/>
        <v>#REF!</v>
      </c>
    </row>
    <row r="14">
      <c r="A14" s="10"/>
      <c r="B14" s="10"/>
      <c r="C14" s="11"/>
      <c r="D14" s="12"/>
      <c r="E14" s="13"/>
      <c r="F14" s="13"/>
      <c r="G14" s="14">
        <f t="shared" si="1"/>
        <v>0</v>
      </c>
      <c r="H14" s="15" t="str">
        <f t="shared" si="2"/>
        <v>YES</v>
      </c>
      <c r="I14" s="16"/>
      <c r="J14" s="17" t="str">
        <f t="shared" si="4"/>
        <v>#REF!</v>
      </c>
      <c r="K14" s="18" t="str">
        <f t="shared" si="5"/>
        <v>#REF!</v>
      </c>
      <c r="L14" s="19" t="str">
        <f t="shared" si="3"/>
        <v>#REF!</v>
      </c>
    </row>
    <row r="15">
      <c r="A15" s="10"/>
      <c r="B15" s="10"/>
      <c r="C15" s="11"/>
      <c r="D15" s="12"/>
      <c r="E15" s="13"/>
      <c r="F15" s="13"/>
      <c r="G15" s="14">
        <f t="shared" si="1"/>
        <v>0</v>
      </c>
      <c r="H15" s="15" t="str">
        <f t="shared" si="2"/>
        <v>YES</v>
      </c>
      <c r="I15" s="16"/>
      <c r="J15" s="17" t="str">
        <f t="shared" si="4"/>
        <v>#REF!</v>
      </c>
      <c r="K15" s="18" t="str">
        <f t="shared" si="5"/>
        <v>#REF!</v>
      </c>
      <c r="L15" s="19" t="str">
        <f t="shared" si="3"/>
        <v>#REF!</v>
      </c>
    </row>
    <row r="16">
      <c r="A16" s="10"/>
      <c r="B16" s="10"/>
      <c r="C16" s="11"/>
      <c r="D16" s="12"/>
      <c r="E16" s="13"/>
      <c r="F16" s="13"/>
      <c r="G16" s="14">
        <f t="shared" si="1"/>
        <v>0</v>
      </c>
      <c r="H16" s="15" t="str">
        <f t="shared" si="2"/>
        <v>YES</v>
      </c>
      <c r="I16" s="16"/>
      <c r="J16" s="17" t="str">
        <f t="shared" si="4"/>
        <v>#REF!</v>
      </c>
      <c r="K16" s="18" t="str">
        <f t="shared" si="5"/>
        <v>#REF!</v>
      </c>
      <c r="L16" s="19" t="str">
        <f t="shared" si="3"/>
        <v>#REF!</v>
      </c>
    </row>
    <row r="17">
      <c r="A17" s="10"/>
      <c r="B17" s="10"/>
      <c r="C17" s="11"/>
      <c r="D17" s="12"/>
      <c r="E17" s="13"/>
      <c r="F17" s="13"/>
      <c r="G17" s="14">
        <f t="shared" si="1"/>
        <v>0</v>
      </c>
      <c r="H17" s="15" t="str">
        <f t="shared" si="2"/>
        <v>YES</v>
      </c>
      <c r="I17" s="16"/>
      <c r="J17" s="17" t="str">
        <f t="shared" si="4"/>
        <v>#REF!</v>
      </c>
      <c r="K17" s="18" t="str">
        <f t="shared" si="5"/>
        <v>#REF!</v>
      </c>
      <c r="L17" s="19" t="str">
        <f t="shared" si="3"/>
        <v>#REF!</v>
      </c>
    </row>
    <row r="18">
      <c r="A18" s="10"/>
      <c r="B18" s="10"/>
      <c r="C18" s="11"/>
      <c r="D18" s="12"/>
      <c r="E18" s="13"/>
      <c r="F18" s="13"/>
      <c r="G18" s="14">
        <f t="shared" si="1"/>
        <v>0</v>
      </c>
      <c r="H18" s="15" t="str">
        <f t="shared" si="2"/>
        <v>YES</v>
      </c>
      <c r="I18" s="16"/>
      <c r="J18" s="17" t="str">
        <f t="shared" si="4"/>
        <v>#REF!</v>
      </c>
      <c r="K18" s="18" t="str">
        <f t="shared" si="5"/>
        <v>#REF!</v>
      </c>
      <c r="L18" s="19" t="str">
        <f t="shared" si="3"/>
        <v>#REF!</v>
      </c>
    </row>
    <row r="19">
      <c r="A19" s="10"/>
      <c r="B19" s="10"/>
      <c r="C19" s="11"/>
      <c r="D19" s="12"/>
      <c r="E19" s="13"/>
      <c r="F19" s="13"/>
      <c r="G19" s="14">
        <f t="shared" si="1"/>
        <v>0</v>
      </c>
      <c r="H19" s="15" t="str">
        <f t="shared" si="2"/>
        <v>YES</v>
      </c>
      <c r="I19" s="16"/>
      <c r="J19" s="17" t="str">
        <f t="shared" si="4"/>
        <v>#REF!</v>
      </c>
      <c r="K19" s="18" t="str">
        <f t="shared" si="5"/>
        <v>#REF!</v>
      </c>
      <c r="L19" s="19" t="str">
        <f t="shared" si="3"/>
        <v>#REF!</v>
      </c>
    </row>
    <row r="20">
      <c r="A20" s="10"/>
      <c r="B20" s="10"/>
      <c r="C20" s="11"/>
      <c r="D20" s="12"/>
      <c r="E20" s="13"/>
      <c r="F20" s="13"/>
      <c r="G20" s="14">
        <f t="shared" si="1"/>
        <v>0</v>
      </c>
      <c r="H20" s="15" t="str">
        <f t="shared" si="2"/>
        <v>YES</v>
      </c>
      <c r="I20" s="16"/>
      <c r="J20" s="17" t="str">
        <f t="shared" si="4"/>
        <v>#REF!</v>
      </c>
      <c r="K20" s="18" t="str">
        <f t="shared" si="5"/>
        <v>#REF!</v>
      </c>
      <c r="L20" s="19" t="str">
        <f t="shared" si="3"/>
        <v>#REF!</v>
      </c>
    </row>
    <row r="21">
      <c r="A21" s="10"/>
      <c r="B21" s="10"/>
      <c r="C21" s="11"/>
      <c r="D21" s="12"/>
      <c r="E21" s="13"/>
      <c r="F21" s="13"/>
      <c r="G21" s="14">
        <f t="shared" si="1"/>
        <v>0</v>
      </c>
      <c r="H21" s="15" t="str">
        <f t="shared" si="2"/>
        <v>YES</v>
      </c>
      <c r="I21" s="16"/>
      <c r="J21" s="17" t="str">
        <f t="shared" si="4"/>
        <v>#REF!</v>
      </c>
      <c r="K21" s="18" t="str">
        <f t="shared" si="5"/>
        <v>#REF!</v>
      </c>
      <c r="L21" s="19" t="str">
        <f t="shared" si="3"/>
        <v>#REF!</v>
      </c>
    </row>
    <row r="22">
      <c r="A22" s="10"/>
      <c r="B22" s="10"/>
      <c r="C22" s="11"/>
      <c r="D22" s="12"/>
      <c r="E22" s="13"/>
      <c r="F22" s="13"/>
      <c r="G22" s="14">
        <f t="shared" si="1"/>
        <v>0</v>
      </c>
      <c r="H22" s="15" t="str">
        <f t="shared" si="2"/>
        <v>YES</v>
      </c>
      <c r="I22" s="16"/>
      <c r="J22" s="17" t="str">
        <f t="shared" si="4"/>
        <v>#REF!</v>
      </c>
      <c r="K22" s="18" t="str">
        <f t="shared" si="5"/>
        <v>#REF!</v>
      </c>
      <c r="L22" s="19" t="str">
        <f t="shared" si="3"/>
        <v>#REF!</v>
      </c>
    </row>
    <row r="23">
      <c r="A23" s="10"/>
      <c r="B23" s="10"/>
      <c r="C23" s="11"/>
      <c r="D23" s="12"/>
      <c r="E23" s="13"/>
      <c r="F23" s="13"/>
      <c r="G23" s="14">
        <f t="shared" si="1"/>
        <v>0</v>
      </c>
      <c r="H23" s="15" t="str">
        <f t="shared" si="2"/>
        <v>YES</v>
      </c>
      <c r="I23" s="16"/>
      <c r="J23" s="17" t="str">
        <f t="shared" si="4"/>
        <v>#REF!</v>
      </c>
      <c r="K23" s="18" t="str">
        <f t="shared" si="5"/>
        <v>#REF!</v>
      </c>
      <c r="L23" s="19" t="str">
        <f t="shared" si="3"/>
        <v>#REF!</v>
      </c>
    </row>
    <row r="24">
      <c r="A24" s="10"/>
      <c r="B24" s="10"/>
      <c r="C24" s="11"/>
      <c r="D24" s="12"/>
      <c r="E24" s="13"/>
      <c r="F24" s="13"/>
      <c r="G24" s="14">
        <f t="shared" si="1"/>
        <v>0</v>
      </c>
      <c r="H24" s="15" t="str">
        <f t="shared" si="2"/>
        <v>YES</v>
      </c>
      <c r="I24" s="16"/>
      <c r="J24" s="17" t="str">
        <f t="shared" si="4"/>
        <v>#REF!</v>
      </c>
      <c r="K24" s="18" t="str">
        <f t="shared" si="5"/>
        <v>#REF!</v>
      </c>
      <c r="L24" s="19" t="str">
        <f t="shared" si="3"/>
        <v>#REF!</v>
      </c>
    </row>
    <row r="25">
      <c r="A25" s="10"/>
      <c r="B25" s="10"/>
      <c r="C25" s="11"/>
      <c r="D25" s="12"/>
      <c r="E25" s="13"/>
      <c r="F25" s="13"/>
      <c r="G25" s="14">
        <f t="shared" si="1"/>
        <v>0</v>
      </c>
      <c r="H25" s="15" t="str">
        <f t="shared" si="2"/>
        <v>YES</v>
      </c>
      <c r="I25" s="16"/>
      <c r="J25" s="17" t="str">
        <f t="shared" si="4"/>
        <v>#REF!</v>
      </c>
      <c r="K25" s="18" t="str">
        <f t="shared" si="5"/>
        <v>#REF!</v>
      </c>
      <c r="L25" s="19" t="str">
        <f t="shared" si="3"/>
        <v>#REF!</v>
      </c>
    </row>
    <row r="26">
      <c r="A26" s="20"/>
      <c r="B26" s="20"/>
      <c r="C26" s="11"/>
      <c r="D26" s="12"/>
      <c r="E26" s="13"/>
      <c r="F26" s="13"/>
      <c r="G26" s="14">
        <f t="shared" si="1"/>
        <v>0</v>
      </c>
      <c r="H26" s="15" t="str">
        <f t="shared" si="2"/>
        <v>YES</v>
      </c>
      <c r="I26" s="16"/>
      <c r="J26" s="17" t="str">
        <f t="shared" si="4"/>
        <v>#REF!</v>
      </c>
      <c r="K26" s="18" t="str">
        <f t="shared" si="5"/>
        <v>#REF!</v>
      </c>
      <c r="L26" s="19" t="str">
        <f t="shared" si="3"/>
        <v>#REF!</v>
      </c>
    </row>
    <row r="27">
      <c r="A27" s="10"/>
      <c r="B27" s="10"/>
      <c r="C27" s="11"/>
      <c r="D27" s="12"/>
      <c r="E27" s="13"/>
      <c r="F27" s="13"/>
      <c r="G27" s="14">
        <f t="shared" si="1"/>
        <v>0</v>
      </c>
      <c r="H27" s="15" t="str">
        <f t="shared" si="2"/>
        <v>YES</v>
      </c>
      <c r="I27" s="16"/>
      <c r="J27" s="17" t="str">
        <f t="shared" si="4"/>
        <v>#REF!</v>
      </c>
      <c r="K27" s="18" t="str">
        <f t="shared" si="5"/>
        <v>#REF!</v>
      </c>
      <c r="L27" s="19" t="str">
        <f t="shared" si="3"/>
        <v>#REF!</v>
      </c>
    </row>
    <row r="28">
      <c r="A28" s="10"/>
      <c r="B28" s="10"/>
      <c r="C28" s="11"/>
      <c r="D28" s="12"/>
      <c r="E28" s="13"/>
      <c r="F28" s="13"/>
      <c r="G28" s="14">
        <f t="shared" si="1"/>
        <v>0</v>
      </c>
      <c r="H28" s="15" t="str">
        <f t="shared" si="2"/>
        <v>YES</v>
      </c>
      <c r="I28" s="16"/>
      <c r="J28" s="17" t="str">
        <f t="shared" si="4"/>
        <v>#REF!</v>
      </c>
      <c r="K28" s="18" t="str">
        <f t="shared" si="5"/>
        <v>#REF!</v>
      </c>
      <c r="L28" s="19" t="str">
        <f t="shared" si="3"/>
        <v>#REF!</v>
      </c>
    </row>
    <row r="29">
      <c r="A29" s="10"/>
      <c r="B29" s="10"/>
      <c r="C29" s="11"/>
      <c r="D29" s="12"/>
      <c r="E29" s="13"/>
      <c r="F29" s="13"/>
      <c r="G29" s="14">
        <f t="shared" si="1"/>
        <v>0</v>
      </c>
      <c r="H29" s="15" t="str">
        <f t="shared" si="2"/>
        <v>YES</v>
      </c>
      <c r="I29" s="16"/>
      <c r="J29" s="17" t="str">
        <f t="shared" si="4"/>
        <v>#REF!</v>
      </c>
      <c r="K29" s="18" t="str">
        <f t="shared" si="5"/>
        <v>#REF!</v>
      </c>
      <c r="L29" s="19" t="str">
        <f t="shared" si="3"/>
        <v>#REF!</v>
      </c>
    </row>
    <row r="30">
      <c r="A30" s="10"/>
      <c r="B30" s="10"/>
      <c r="C30" s="11"/>
      <c r="D30" s="12"/>
      <c r="E30" s="13"/>
      <c r="F30" s="13"/>
      <c r="G30" s="14">
        <f t="shared" si="1"/>
        <v>0</v>
      </c>
      <c r="H30" s="15" t="str">
        <f t="shared" si="2"/>
        <v>YES</v>
      </c>
      <c r="I30" s="16"/>
      <c r="J30" s="17" t="str">
        <f t="shared" si="4"/>
        <v>#REF!</v>
      </c>
      <c r="K30" s="18" t="str">
        <f t="shared" si="5"/>
        <v>#REF!</v>
      </c>
      <c r="L30" s="19" t="str">
        <f t="shared" si="3"/>
        <v>#REF!</v>
      </c>
    </row>
    <row r="31">
      <c r="A31" s="10"/>
      <c r="B31" s="10"/>
      <c r="C31" s="11"/>
      <c r="D31" s="12"/>
      <c r="E31" s="13"/>
      <c r="F31" s="13"/>
      <c r="G31" s="14">
        <f t="shared" si="1"/>
        <v>0</v>
      </c>
      <c r="H31" s="15" t="str">
        <f t="shared" si="2"/>
        <v>YES</v>
      </c>
      <c r="I31" s="16"/>
      <c r="J31" s="17" t="str">
        <f t="shared" si="4"/>
        <v>#REF!</v>
      </c>
      <c r="K31" s="18" t="str">
        <f t="shared" si="5"/>
        <v>#REF!</v>
      </c>
      <c r="L31" s="19" t="str">
        <f t="shared" si="3"/>
        <v>#REF!</v>
      </c>
    </row>
    <row r="32">
      <c r="A32" s="10"/>
      <c r="B32" s="10"/>
      <c r="C32" s="11"/>
      <c r="D32" s="12"/>
      <c r="E32" s="13"/>
      <c r="F32" s="13"/>
      <c r="G32" s="14">
        <f t="shared" si="1"/>
        <v>0</v>
      </c>
      <c r="H32" s="15" t="str">
        <f t="shared" si="2"/>
        <v>YES</v>
      </c>
      <c r="I32" s="16"/>
      <c r="J32" s="17" t="str">
        <f t="shared" si="4"/>
        <v>#REF!</v>
      </c>
      <c r="K32" s="18" t="str">
        <f t="shared" si="5"/>
        <v>#REF!</v>
      </c>
      <c r="L32" s="19" t="str">
        <f t="shared" si="3"/>
        <v>#REF!</v>
      </c>
    </row>
    <row r="33">
      <c r="A33" s="10"/>
      <c r="B33" s="10"/>
      <c r="C33" s="11"/>
      <c r="D33" s="12"/>
      <c r="E33" s="13"/>
      <c r="F33" s="13"/>
      <c r="G33" s="14">
        <f t="shared" si="1"/>
        <v>0</v>
      </c>
      <c r="H33" s="15" t="str">
        <f t="shared" si="2"/>
        <v>YES</v>
      </c>
      <c r="I33" s="16"/>
      <c r="J33" s="17" t="str">
        <f t="shared" si="4"/>
        <v>#REF!</v>
      </c>
      <c r="K33" s="18" t="str">
        <f t="shared" si="5"/>
        <v>#REF!</v>
      </c>
      <c r="L33" s="19" t="str">
        <f t="shared" si="3"/>
        <v>#REF!</v>
      </c>
    </row>
    <row r="34">
      <c r="A34" s="10"/>
      <c r="B34" s="10"/>
      <c r="C34" s="11"/>
      <c r="D34" s="12"/>
      <c r="E34" s="13"/>
      <c r="F34" s="13"/>
      <c r="G34" s="14">
        <f t="shared" si="1"/>
        <v>0</v>
      </c>
      <c r="H34" s="15" t="str">
        <f t="shared" si="2"/>
        <v>YES</v>
      </c>
      <c r="I34" s="16"/>
      <c r="J34" s="17" t="str">
        <f t="shared" si="4"/>
        <v>#REF!</v>
      </c>
      <c r="K34" s="18" t="str">
        <f t="shared" si="5"/>
        <v>#REF!</v>
      </c>
      <c r="L34" s="19" t="str">
        <f t="shared" si="3"/>
        <v>#REF!</v>
      </c>
    </row>
    <row r="35">
      <c r="A35" s="10"/>
      <c r="B35" s="10"/>
      <c r="C35" s="11"/>
      <c r="D35" s="12"/>
      <c r="E35" s="13"/>
      <c r="F35" s="13"/>
      <c r="G35" s="14">
        <f t="shared" si="1"/>
        <v>0</v>
      </c>
      <c r="H35" s="15" t="str">
        <f t="shared" si="2"/>
        <v>YES</v>
      </c>
      <c r="I35" s="16"/>
      <c r="J35" s="17" t="str">
        <f t="shared" si="4"/>
        <v>#REF!</v>
      </c>
      <c r="K35" s="18" t="str">
        <f t="shared" si="5"/>
        <v>#REF!</v>
      </c>
      <c r="L35" s="19" t="str">
        <f t="shared" si="3"/>
        <v>#REF!</v>
      </c>
    </row>
    <row r="36">
      <c r="A36" s="10"/>
      <c r="B36" s="10"/>
      <c r="C36" s="11"/>
      <c r="D36" s="12"/>
      <c r="E36" s="13"/>
      <c r="F36" s="13"/>
      <c r="G36" s="14">
        <f t="shared" si="1"/>
        <v>0</v>
      </c>
      <c r="H36" s="15" t="str">
        <f t="shared" si="2"/>
        <v>YES</v>
      </c>
      <c r="I36" s="16"/>
      <c r="J36" s="17" t="str">
        <f t="shared" si="4"/>
        <v>#REF!</v>
      </c>
      <c r="K36" s="18" t="str">
        <f t="shared" si="5"/>
        <v>#REF!</v>
      </c>
      <c r="L36" s="19" t="str">
        <f t="shared" si="3"/>
        <v>#REF!</v>
      </c>
    </row>
    <row r="37">
      <c r="A37" s="10"/>
      <c r="B37" s="10"/>
      <c r="C37" s="11"/>
      <c r="D37" s="12"/>
      <c r="E37" s="13"/>
      <c r="F37" s="13"/>
      <c r="G37" s="14">
        <f t="shared" si="1"/>
        <v>0</v>
      </c>
      <c r="H37" s="15" t="str">
        <f t="shared" si="2"/>
        <v>YES</v>
      </c>
      <c r="I37" s="16"/>
      <c r="J37" s="17" t="str">
        <f t="shared" si="4"/>
        <v>#REF!</v>
      </c>
      <c r="K37" s="18" t="str">
        <f t="shared" si="5"/>
        <v>#REF!</v>
      </c>
      <c r="L37" s="19" t="str">
        <f t="shared" si="3"/>
        <v>#REF!</v>
      </c>
    </row>
    <row r="38">
      <c r="A38" s="10"/>
      <c r="B38" s="10"/>
      <c r="C38" s="11"/>
      <c r="D38" s="12"/>
      <c r="E38" s="13"/>
      <c r="F38" s="13"/>
      <c r="G38" s="14">
        <f t="shared" si="1"/>
        <v>0</v>
      </c>
      <c r="H38" s="15" t="str">
        <f t="shared" si="2"/>
        <v>YES</v>
      </c>
      <c r="I38" s="16"/>
      <c r="J38" s="17" t="str">
        <f t="shared" si="4"/>
        <v>#REF!</v>
      </c>
      <c r="K38" s="18" t="str">
        <f t="shared" si="5"/>
        <v>#REF!</v>
      </c>
      <c r="L38" s="19" t="str">
        <f t="shared" si="3"/>
        <v>#REF!</v>
      </c>
    </row>
    <row r="39">
      <c r="A39" s="10"/>
      <c r="B39" s="10"/>
      <c r="C39" s="11"/>
      <c r="D39" s="12"/>
      <c r="E39" s="13"/>
      <c r="F39" s="13"/>
      <c r="G39" s="14">
        <f t="shared" si="1"/>
        <v>0</v>
      </c>
      <c r="H39" s="15" t="str">
        <f t="shared" si="2"/>
        <v>YES</v>
      </c>
      <c r="I39" s="16"/>
      <c r="J39" s="17" t="str">
        <f t="shared" si="4"/>
        <v>#REF!</v>
      </c>
      <c r="K39" s="18" t="str">
        <f t="shared" si="5"/>
        <v>#REF!</v>
      </c>
      <c r="L39" s="19" t="str">
        <f t="shared" si="3"/>
        <v>#REF!</v>
      </c>
    </row>
    <row r="40">
      <c r="A40" s="10"/>
      <c r="B40" s="10"/>
      <c r="C40" s="11"/>
      <c r="D40" s="12"/>
      <c r="E40" s="13"/>
      <c r="F40" s="13"/>
      <c r="G40" s="14">
        <f t="shared" si="1"/>
        <v>0</v>
      </c>
      <c r="H40" s="15" t="str">
        <f t="shared" si="2"/>
        <v>YES</v>
      </c>
      <c r="I40" s="16"/>
      <c r="J40" s="17" t="str">
        <f t="shared" si="4"/>
        <v>#REF!</v>
      </c>
      <c r="K40" s="18" t="str">
        <f t="shared" si="5"/>
        <v>#REF!</v>
      </c>
      <c r="L40" s="19" t="str">
        <f t="shared" si="3"/>
        <v>#REF!</v>
      </c>
    </row>
    <row r="41">
      <c r="A41" s="10"/>
      <c r="B41" s="10"/>
      <c r="C41" s="11"/>
      <c r="D41" s="12"/>
      <c r="E41" s="13"/>
      <c r="F41" s="13"/>
      <c r="G41" s="14">
        <f t="shared" si="1"/>
        <v>0</v>
      </c>
      <c r="H41" s="15" t="str">
        <f t="shared" si="2"/>
        <v>YES</v>
      </c>
      <c r="I41" s="16"/>
      <c r="J41" s="17" t="str">
        <f t="shared" si="4"/>
        <v>#REF!</v>
      </c>
      <c r="K41" s="18" t="str">
        <f t="shared" si="5"/>
        <v>#REF!</v>
      </c>
      <c r="L41" s="19" t="str">
        <f t="shared" si="3"/>
        <v>#REF!</v>
      </c>
    </row>
    <row r="42">
      <c r="A42" s="10"/>
      <c r="B42" s="10"/>
      <c r="C42" s="11"/>
      <c r="D42" s="12"/>
      <c r="E42" s="13"/>
      <c r="F42" s="13"/>
      <c r="G42" s="14">
        <f t="shared" si="1"/>
        <v>0</v>
      </c>
      <c r="H42" s="15" t="str">
        <f t="shared" si="2"/>
        <v>YES</v>
      </c>
      <c r="I42" s="16"/>
      <c r="J42" s="17" t="str">
        <f t="shared" si="4"/>
        <v>#REF!</v>
      </c>
      <c r="K42" s="18" t="str">
        <f t="shared" si="5"/>
        <v>#REF!</v>
      </c>
      <c r="L42" s="19" t="str">
        <f t="shared" si="3"/>
        <v>#REF!</v>
      </c>
    </row>
    <row r="43">
      <c r="A43" s="10"/>
      <c r="B43" s="10"/>
      <c r="C43" s="11"/>
      <c r="D43" s="12"/>
      <c r="E43" s="13"/>
      <c r="F43" s="13"/>
      <c r="G43" s="14">
        <f t="shared" si="1"/>
        <v>0</v>
      </c>
      <c r="H43" s="15" t="str">
        <f t="shared" si="2"/>
        <v>YES</v>
      </c>
      <c r="I43" s="16"/>
      <c r="J43" s="17" t="str">
        <f t="shared" si="4"/>
        <v>#REF!</v>
      </c>
      <c r="K43" s="18" t="str">
        <f t="shared" si="5"/>
        <v>#REF!</v>
      </c>
      <c r="L43" s="19" t="str">
        <f t="shared" si="3"/>
        <v>#REF!</v>
      </c>
    </row>
    <row r="44">
      <c r="A44" s="10"/>
      <c r="B44" s="10"/>
      <c r="C44" s="11"/>
      <c r="D44" s="12"/>
      <c r="E44" s="13"/>
      <c r="F44" s="13"/>
      <c r="G44" s="14">
        <f t="shared" si="1"/>
        <v>0</v>
      </c>
      <c r="H44" s="15" t="str">
        <f t="shared" si="2"/>
        <v>YES</v>
      </c>
      <c r="I44" s="16"/>
      <c r="J44" s="17" t="str">
        <f t="shared" si="4"/>
        <v>#REF!</v>
      </c>
      <c r="K44" s="18" t="str">
        <f t="shared" si="5"/>
        <v>#REF!</v>
      </c>
      <c r="L44" s="19" t="str">
        <f t="shared" si="3"/>
        <v>#REF!</v>
      </c>
    </row>
    <row r="45">
      <c r="A45" s="10"/>
      <c r="B45" s="21"/>
      <c r="C45" s="11"/>
      <c r="D45" s="22"/>
      <c r="E45" s="13"/>
      <c r="F45" s="13"/>
      <c r="G45" s="14">
        <f t="shared" si="1"/>
        <v>0</v>
      </c>
      <c r="H45" s="15" t="str">
        <f t="shared" si="2"/>
        <v>YES</v>
      </c>
      <c r="I45" s="16"/>
      <c r="J45" s="17" t="str">
        <f t="shared" si="4"/>
        <v>#REF!</v>
      </c>
      <c r="K45" s="18" t="str">
        <f t="shared" si="5"/>
        <v>#REF!</v>
      </c>
      <c r="L45" s="19" t="str">
        <f t="shared" si="3"/>
        <v>#REF!</v>
      </c>
    </row>
    <row r="46">
      <c r="A46" s="10"/>
      <c r="B46" s="21"/>
      <c r="C46" s="11"/>
      <c r="D46" s="22"/>
      <c r="E46" s="13"/>
      <c r="F46" s="13"/>
      <c r="G46" s="14">
        <f t="shared" si="1"/>
        <v>0</v>
      </c>
      <c r="H46" s="15" t="str">
        <f t="shared" si="2"/>
        <v>YES</v>
      </c>
      <c r="I46" s="16"/>
      <c r="J46" s="17" t="str">
        <f t="shared" si="4"/>
        <v>#REF!</v>
      </c>
      <c r="K46" s="18" t="str">
        <f t="shared" si="5"/>
        <v>#REF!</v>
      </c>
      <c r="L46" s="19" t="str">
        <f t="shared" si="3"/>
        <v>#REF!</v>
      </c>
    </row>
    <row r="47">
      <c r="A47" s="10"/>
      <c r="B47" s="21"/>
      <c r="C47" s="11"/>
      <c r="D47" s="22"/>
      <c r="E47" s="13"/>
      <c r="F47" s="13"/>
      <c r="G47" s="14">
        <f t="shared" si="1"/>
        <v>0</v>
      </c>
      <c r="H47" s="15" t="str">
        <f t="shared" si="2"/>
        <v>YES</v>
      </c>
      <c r="I47" s="16"/>
      <c r="J47" s="17" t="str">
        <f t="shared" si="4"/>
        <v>#REF!</v>
      </c>
      <c r="K47" s="18" t="str">
        <f t="shared" si="5"/>
        <v>#REF!</v>
      </c>
      <c r="L47" s="19" t="str">
        <f t="shared" si="3"/>
        <v>#REF!</v>
      </c>
    </row>
    <row r="48">
      <c r="A48" s="10"/>
      <c r="B48" s="21"/>
      <c r="C48" s="11"/>
      <c r="D48" s="22"/>
      <c r="E48" s="13"/>
      <c r="F48" s="13"/>
      <c r="G48" s="14">
        <f t="shared" si="1"/>
        <v>0</v>
      </c>
      <c r="H48" s="15" t="str">
        <f t="shared" si="2"/>
        <v>YES</v>
      </c>
      <c r="I48" s="16"/>
      <c r="J48" s="17" t="str">
        <f t="shared" si="4"/>
        <v>#REF!</v>
      </c>
      <c r="K48" s="18" t="str">
        <f t="shared" si="5"/>
        <v>#REF!</v>
      </c>
      <c r="L48" s="19" t="str">
        <f t="shared" si="3"/>
        <v>#REF!</v>
      </c>
    </row>
    <row r="49">
      <c r="A49" s="10"/>
      <c r="B49" s="21"/>
      <c r="C49" s="11"/>
      <c r="D49" s="22"/>
      <c r="E49" s="13"/>
      <c r="F49" s="13"/>
      <c r="G49" s="14">
        <f t="shared" si="1"/>
        <v>0</v>
      </c>
      <c r="H49" s="15" t="str">
        <f t="shared" si="2"/>
        <v>YES</v>
      </c>
      <c r="I49" s="16"/>
      <c r="J49" s="17" t="str">
        <f t="shared" si="4"/>
        <v>#REF!</v>
      </c>
      <c r="K49" s="18" t="str">
        <f t="shared" si="5"/>
        <v>#REF!</v>
      </c>
      <c r="L49" s="19" t="str">
        <f t="shared" si="3"/>
        <v>#REF!</v>
      </c>
    </row>
    <row r="50">
      <c r="A50" s="10"/>
      <c r="B50" s="21"/>
      <c r="C50" s="11"/>
      <c r="D50" s="22"/>
      <c r="E50" s="13"/>
      <c r="F50" s="13"/>
      <c r="G50" s="14">
        <f t="shared" si="1"/>
        <v>0</v>
      </c>
      <c r="H50" s="15" t="str">
        <f t="shared" si="2"/>
        <v>YES</v>
      </c>
      <c r="I50" s="16"/>
      <c r="J50" s="17" t="str">
        <f t="shared" si="4"/>
        <v>#REF!</v>
      </c>
      <c r="K50" s="18" t="str">
        <f t="shared" si="5"/>
        <v>#REF!</v>
      </c>
      <c r="L50" s="19" t="str">
        <f t="shared" si="3"/>
        <v>#REF!</v>
      </c>
    </row>
    <row r="51">
      <c r="A51" s="10"/>
      <c r="B51" s="21"/>
      <c r="C51" s="11"/>
      <c r="D51" s="22"/>
      <c r="E51" s="13"/>
      <c r="F51" s="13"/>
      <c r="G51" s="14">
        <f t="shared" si="1"/>
        <v>0</v>
      </c>
      <c r="H51" s="15" t="str">
        <f t="shared" si="2"/>
        <v>YES</v>
      </c>
      <c r="I51" s="16"/>
      <c r="J51" s="17" t="str">
        <f t="shared" si="4"/>
        <v>#REF!</v>
      </c>
      <c r="K51" s="18" t="str">
        <f t="shared" si="5"/>
        <v>#REF!</v>
      </c>
      <c r="L51" s="19" t="str">
        <f t="shared" si="3"/>
        <v>#REF!</v>
      </c>
    </row>
    <row r="52">
      <c r="A52" s="10"/>
      <c r="B52" s="21"/>
      <c r="C52" s="11"/>
      <c r="D52" s="22"/>
      <c r="E52" s="13"/>
      <c r="F52" s="13"/>
      <c r="G52" s="14">
        <f t="shared" si="1"/>
        <v>0</v>
      </c>
      <c r="H52" s="15" t="str">
        <f t="shared" si="2"/>
        <v>YES</v>
      </c>
      <c r="I52" s="16"/>
      <c r="J52" s="17" t="str">
        <f t="shared" si="4"/>
        <v>#REF!</v>
      </c>
      <c r="K52" s="18" t="str">
        <f t="shared" si="5"/>
        <v>#REF!</v>
      </c>
      <c r="L52" s="19" t="str">
        <f t="shared" si="3"/>
        <v>#REF!</v>
      </c>
    </row>
    <row r="53">
      <c r="A53" s="10"/>
      <c r="B53" s="21"/>
      <c r="C53" s="11"/>
      <c r="D53" s="22"/>
      <c r="E53" s="13"/>
      <c r="F53" s="13"/>
      <c r="G53" s="14">
        <f t="shared" si="1"/>
        <v>0</v>
      </c>
      <c r="H53" s="15" t="str">
        <f t="shared" si="2"/>
        <v>YES</v>
      </c>
      <c r="I53" s="16"/>
      <c r="J53" s="17" t="str">
        <f t="shared" si="4"/>
        <v>#REF!</v>
      </c>
      <c r="K53" s="18" t="str">
        <f t="shared" si="5"/>
        <v>#REF!</v>
      </c>
      <c r="L53" s="19" t="str">
        <f t="shared" si="3"/>
        <v>#REF!</v>
      </c>
    </row>
    <row r="54">
      <c r="A54" s="10"/>
      <c r="B54" s="21"/>
      <c r="C54" s="11"/>
      <c r="D54" s="22"/>
      <c r="E54" s="13"/>
      <c r="F54" s="13"/>
      <c r="G54" s="14">
        <f t="shared" si="1"/>
        <v>0</v>
      </c>
      <c r="H54" s="15" t="str">
        <f t="shared" si="2"/>
        <v>YES</v>
      </c>
      <c r="I54" s="16"/>
      <c r="J54" s="17" t="str">
        <f t="shared" si="4"/>
        <v>#REF!</v>
      </c>
      <c r="K54" s="18" t="str">
        <f t="shared" si="5"/>
        <v>#REF!</v>
      </c>
      <c r="L54" s="19" t="str">
        <f t="shared" si="3"/>
        <v>#REF!</v>
      </c>
    </row>
    <row r="55">
      <c r="A55" s="10"/>
      <c r="B55" s="21"/>
      <c r="C55" s="11"/>
      <c r="D55" s="22"/>
      <c r="E55" s="13"/>
      <c r="F55" s="13"/>
      <c r="G55" s="14">
        <f t="shared" si="1"/>
        <v>0</v>
      </c>
      <c r="H55" s="15" t="str">
        <f t="shared" si="2"/>
        <v>YES</v>
      </c>
      <c r="I55" s="16"/>
      <c r="J55" s="17" t="str">
        <f t="shared" si="4"/>
        <v>#REF!</v>
      </c>
      <c r="K55" s="18" t="str">
        <f t="shared" si="5"/>
        <v>#REF!</v>
      </c>
      <c r="L55" s="19" t="str">
        <f t="shared" si="3"/>
        <v>#REF!</v>
      </c>
    </row>
    <row r="56">
      <c r="A56" s="10"/>
      <c r="B56" s="21"/>
      <c r="C56" s="11"/>
      <c r="D56" s="22"/>
      <c r="E56" s="13"/>
      <c r="F56" s="13"/>
      <c r="G56" s="14">
        <f t="shared" si="1"/>
        <v>0</v>
      </c>
      <c r="H56" s="15" t="str">
        <f t="shared" si="2"/>
        <v>YES</v>
      </c>
      <c r="I56" s="16"/>
      <c r="J56" s="17" t="str">
        <f t="shared" si="4"/>
        <v>#REF!</v>
      </c>
      <c r="K56" s="18" t="str">
        <f t="shared" si="5"/>
        <v>#REF!</v>
      </c>
      <c r="L56" s="19" t="str">
        <f t="shared" si="3"/>
        <v>#REF!</v>
      </c>
    </row>
    <row r="57">
      <c r="A57" s="10"/>
      <c r="B57" s="21"/>
      <c r="C57" s="11"/>
      <c r="D57" s="22"/>
      <c r="E57" s="13"/>
      <c r="F57" s="13"/>
      <c r="G57" s="14">
        <f t="shared" si="1"/>
        <v>0</v>
      </c>
      <c r="H57" s="15" t="str">
        <f t="shared" si="2"/>
        <v>YES</v>
      </c>
      <c r="I57" s="16"/>
      <c r="J57" s="17" t="str">
        <f t="shared" si="4"/>
        <v>#REF!</v>
      </c>
      <c r="K57" s="18" t="str">
        <f t="shared" si="5"/>
        <v>#REF!</v>
      </c>
      <c r="L57" s="19" t="str">
        <f t="shared" si="3"/>
        <v>#REF!</v>
      </c>
    </row>
    <row r="58">
      <c r="A58" s="10"/>
      <c r="B58" s="21"/>
      <c r="C58" s="11"/>
      <c r="D58" s="22"/>
      <c r="E58" s="13"/>
      <c r="F58" s="13"/>
      <c r="G58" s="14">
        <f t="shared" si="1"/>
        <v>0</v>
      </c>
      <c r="H58" s="15" t="str">
        <f t="shared" si="2"/>
        <v>YES</v>
      </c>
      <c r="I58" s="16"/>
      <c r="J58" s="17" t="str">
        <f t="shared" si="4"/>
        <v>#REF!</v>
      </c>
      <c r="K58" s="18" t="str">
        <f t="shared" si="5"/>
        <v>#REF!</v>
      </c>
      <c r="L58" s="19" t="str">
        <f t="shared" si="3"/>
        <v>#REF!</v>
      </c>
    </row>
    <row r="59">
      <c r="A59" s="10"/>
      <c r="B59" s="21"/>
      <c r="C59" s="11"/>
      <c r="D59" s="22"/>
      <c r="E59" s="13"/>
      <c r="F59" s="13"/>
      <c r="G59" s="14">
        <f t="shared" si="1"/>
        <v>0</v>
      </c>
      <c r="H59" s="15" t="str">
        <f t="shared" si="2"/>
        <v>YES</v>
      </c>
      <c r="I59" s="16"/>
      <c r="J59" s="17" t="str">
        <f t="shared" si="4"/>
        <v>#REF!</v>
      </c>
      <c r="K59" s="18" t="str">
        <f t="shared" si="5"/>
        <v>#REF!</v>
      </c>
      <c r="L59" s="19" t="str">
        <f t="shared" si="3"/>
        <v>#REF!</v>
      </c>
    </row>
    <row r="60">
      <c r="A60" s="10"/>
      <c r="B60" s="21"/>
      <c r="C60" s="11"/>
      <c r="D60" s="22"/>
      <c r="E60" s="13"/>
      <c r="F60" s="13"/>
      <c r="G60" s="14">
        <f t="shared" si="1"/>
        <v>0</v>
      </c>
      <c r="H60" s="15" t="str">
        <f t="shared" si="2"/>
        <v>YES</v>
      </c>
      <c r="I60" s="16"/>
      <c r="J60" s="17" t="str">
        <f t="shared" si="4"/>
        <v>#REF!</v>
      </c>
      <c r="K60" s="18" t="str">
        <f t="shared" si="5"/>
        <v>#REF!</v>
      </c>
      <c r="L60" s="19" t="str">
        <f t="shared" si="3"/>
        <v>#REF!</v>
      </c>
    </row>
    <row r="61">
      <c r="A61" s="10"/>
      <c r="B61" s="21"/>
      <c r="C61" s="11"/>
      <c r="D61" s="22"/>
      <c r="E61" s="13"/>
      <c r="F61" s="13"/>
      <c r="G61" s="14">
        <f t="shared" si="1"/>
        <v>0</v>
      </c>
      <c r="H61" s="15" t="str">
        <f t="shared" si="2"/>
        <v>YES</v>
      </c>
      <c r="I61" s="16"/>
      <c r="J61" s="17" t="str">
        <f t="shared" si="4"/>
        <v>#REF!</v>
      </c>
      <c r="K61" s="18" t="str">
        <f t="shared" si="5"/>
        <v>#REF!</v>
      </c>
      <c r="L61" s="19" t="str">
        <f t="shared" si="3"/>
        <v>#REF!</v>
      </c>
    </row>
    <row r="62">
      <c r="A62" s="10"/>
      <c r="B62" s="21"/>
      <c r="C62" s="11"/>
      <c r="D62" s="22"/>
      <c r="E62" s="13"/>
      <c r="F62" s="13"/>
      <c r="G62" s="14">
        <f t="shared" si="1"/>
        <v>0</v>
      </c>
      <c r="H62" s="15" t="str">
        <f t="shared" si="2"/>
        <v>YES</v>
      </c>
      <c r="I62" s="16"/>
      <c r="J62" s="17" t="str">
        <f t="shared" si="4"/>
        <v>#REF!</v>
      </c>
      <c r="K62" s="18" t="str">
        <f t="shared" si="5"/>
        <v>#REF!</v>
      </c>
      <c r="L62" s="19" t="str">
        <f t="shared" si="3"/>
        <v>#REF!</v>
      </c>
    </row>
    <row r="63">
      <c r="A63" s="10"/>
      <c r="B63" s="21"/>
      <c r="C63" s="11"/>
      <c r="D63" s="22"/>
      <c r="E63" s="13"/>
      <c r="F63" s="13"/>
      <c r="G63" s="14">
        <f t="shared" si="1"/>
        <v>0</v>
      </c>
      <c r="H63" s="15" t="str">
        <f t="shared" si="2"/>
        <v>YES</v>
      </c>
      <c r="I63" s="16"/>
      <c r="J63" s="17" t="str">
        <f t="shared" si="4"/>
        <v>#REF!</v>
      </c>
      <c r="K63" s="18" t="str">
        <f t="shared" si="5"/>
        <v>#REF!</v>
      </c>
      <c r="L63" s="19" t="str">
        <f t="shared" si="3"/>
        <v>#REF!</v>
      </c>
    </row>
    <row r="64">
      <c r="A64" s="10"/>
      <c r="B64" s="21"/>
      <c r="C64" s="11"/>
      <c r="D64" s="22"/>
      <c r="E64" s="13"/>
      <c r="F64" s="13"/>
      <c r="G64" s="14">
        <f t="shared" si="1"/>
        <v>0</v>
      </c>
      <c r="H64" s="15" t="str">
        <f t="shared" si="2"/>
        <v>YES</v>
      </c>
      <c r="I64" s="16"/>
      <c r="J64" s="17" t="str">
        <f t="shared" si="4"/>
        <v>#REF!</v>
      </c>
      <c r="K64" s="18" t="str">
        <f t="shared" si="5"/>
        <v>#REF!</v>
      </c>
      <c r="L64" s="19" t="str">
        <f t="shared" si="3"/>
        <v>#REF!</v>
      </c>
    </row>
    <row r="65">
      <c r="A65" s="10"/>
      <c r="B65" s="21"/>
      <c r="C65" s="11"/>
      <c r="D65" s="22"/>
      <c r="E65" s="13"/>
      <c r="F65" s="13"/>
      <c r="G65" s="14">
        <f t="shared" si="1"/>
        <v>0</v>
      </c>
      <c r="H65" s="15" t="str">
        <f t="shared" si="2"/>
        <v>YES</v>
      </c>
      <c r="I65" s="16"/>
      <c r="J65" s="17" t="str">
        <f t="shared" si="4"/>
        <v>#REF!</v>
      </c>
      <c r="K65" s="18" t="str">
        <f t="shared" si="5"/>
        <v>#REF!</v>
      </c>
      <c r="L65" s="19" t="str">
        <f t="shared" si="3"/>
        <v>#REF!</v>
      </c>
    </row>
    <row r="66">
      <c r="A66" s="10"/>
      <c r="B66" s="21"/>
      <c r="C66" s="11"/>
      <c r="D66" s="22"/>
      <c r="E66" s="13"/>
      <c r="F66" s="13"/>
      <c r="G66" s="14">
        <f t="shared" si="1"/>
        <v>0</v>
      </c>
      <c r="H66" s="15" t="str">
        <f t="shared" si="2"/>
        <v>YES</v>
      </c>
      <c r="I66" s="16"/>
      <c r="J66" s="17" t="str">
        <f t="shared" si="4"/>
        <v>#REF!</v>
      </c>
      <c r="K66" s="18" t="str">
        <f t="shared" si="5"/>
        <v>#REF!</v>
      </c>
      <c r="L66" s="19" t="str">
        <f t="shared" si="3"/>
        <v>#REF!</v>
      </c>
    </row>
    <row r="67">
      <c r="A67" s="10"/>
      <c r="B67" s="21"/>
      <c r="C67" s="11"/>
      <c r="D67" s="22"/>
      <c r="E67" s="13"/>
      <c r="F67" s="13"/>
      <c r="G67" s="14">
        <f t="shared" si="1"/>
        <v>0</v>
      </c>
      <c r="H67" s="15" t="str">
        <f t="shared" si="2"/>
        <v>YES</v>
      </c>
      <c r="I67" s="16"/>
      <c r="J67" s="17" t="str">
        <f t="shared" si="4"/>
        <v>#REF!</v>
      </c>
      <c r="K67" s="18" t="str">
        <f t="shared" si="5"/>
        <v>#REF!</v>
      </c>
      <c r="L67" s="19" t="str">
        <f t="shared" si="3"/>
        <v>#REF!</v>
      </c>
    </row>
    <row r="68">
      <c r="A68" s="10"/>
      <c r="B68" s="21"/>
      <c r="C68" s="11"/>
      <c r="D68" s="22"/>
      <c r="E68" s="13"/>
      <c r="F68" s="13"/>
      <c r="G68" s="14">
        <f t="shared" si="1"/>
        <v>0</v>
      </c>
      <c r="H68" s="15" t="str">
        <f t="shared" si="2"/>
        <v>YES</v>
      </c>
      <c r="I68" s="16"/>
      <c r="J68" s="17" t="str">
        <f t="shared" si="4"/>
        <v>#REF!</v>
      </c>
      <c r="K68" s="18" t="str">
        <f t="shared" si="5"/>
        <v>#REF!</v>
      </c>
      <c r="L68" s="19" t="str">
        <f t="shared" si="3"/>
        <v>#REF!</v>
      </c>
    </row>
    <row r="69">
      <c r="A69" s="10"/>
      <c r="B69" s="21"/>
      <c r="C69" s="11"/>
      <c r="D69" s="22"/>
      <c r="E69" s="13"/>
      <c r="F69" s="13"/>
      <c r="G69" s="14">
        <f t="shared" si="1"/>
        <v>0</v>
      </c>
      <c r="H69" s="15" t="str">
        <f t="shared" si="2"/>
        <v>YES</v>
      </c>
      <c r="I69" s="16"/>
      <c r="J69" s="17" t="str">
        <f t="shared" si="4"/>
        <v>#REF!</v>
      </c>
      <c r="K69" s="18" t="str">
        <f t="shared" si="5"/>
        <v>#REF!</v>
      </c>
      <c r="L69" s="19" t="str">
        <f t="shared" si="3"/>
        <v>#REF!</v>
      </c>
    </row>
    <row r="70">
      <c r="A70" s="10"/>
      <c r="B70" s="21"/>
      <c r="C70" s="11"/>
      <c r="D70" s="22"/>
      <c r="E70" s="13"/>
      <c r="F70" s="13"/>
      <c r="G70" s="14">
        <f t="shared" si="1"/>
        <v>0</v>
      </c>
      <c r="H70" s="15" t="str">
        <f t="shared" si="2"/>
        <v>YES</v>
      </c>
      <c r="I70" s="16"/>
      <c r="J70" s="17" t="str">
        <f t="shared" si="4"/>
        <v>#REF!</v>
      </c>
      <c r="K70" s="18" t="str">
        <f t="shared" si="5"/>
        <v>#REF!</v>
      </c>
      <c r="L70" s="19" t="str">
        <f t="shared" si="3"/>
        <v>#REF!</v>
      </c>
    </row>
    <row r="71">
      <c r="A71" s="10"/>
      <c r="B71" s="21"/>
      <c r="C71" s="11"/>
      <c r="D71" s="22"/>
      <c r="E71" s="13"/>
      <c r="F71" s="13"/>
      <c r="G71" s="14">
        <f t="shared" si="1"/>
        <v>0</v>
      </c>
      <c r="H71" s="15" t="str">
        <f t="shared" si="2"/>
        <v>YES</v>
      </c>
      <c r="I71" s="16"/>
      <c r="J71" s="17" t="str">
        <f t="shared" si="4"/>
        <v>#REF!</v>
      </c>
      <c r="K71" s="18" t="str">
        <f t="shared" si="5"/>
        <v>#REF!</v>
      </c>
      <c r="L71" s="19" t="str">
        <f t="shared" si="3"/>
        <v>#REF!</v>
      </c>
    </row>
    <row r="72">
      <c r="A72" s="10"/>
      <c r="B72" s="21"/>
      <c r="C72" s="11"/>
      <c r="D72" s="22"/>
      <c r="E72" s="13"/>
      <c r="F72" s="13"/>
      <c r="G72" s="14">
        <f t="shared" si="1"/>
        <v>0</v>
      </c>
      <c r="H72" s="15" t="str">
        <f t="shared" si="2"/>
        <v>YES</v>
      </c>
      <c r="I72" s="16"/>
      <c r="J72" s="17" t="str">
        <f t="shared" si="4"/>
        <v>#REF!</v>
      </c>
      <c r="K72" s="18" t="str">
        <f t="shared" si="5"/>
        <v>#REF!</v>
      </c>
      <c r="L72" s="19" t="str">
        <f t="shared" si="3"/>
        <v>#REF!</v>
      </c>
    </row>
    <row r="73">
      <c r="A73" s="10"/>
      <c r="B73" s="21"/>
      <c r="C73" s="11"/>
      <c r="D73" s="22"/>
      <c r="E73" s="13"/>
      <c r="F73" s="13"/>
      <c r="G73" s="14">
        <f t="shared" si="1"/>
        <v>0</v>
      </c>
      <c r="H73" s="15" t="str">
        <f t="shared" si="2"/>
        <v>YES</v>
      </c>
      <c r="I73" s="16"/>
      <c r="J73" s="17" t="str">
        <f t="shared" si="4"/>
        <v>#REF!</v>
      </c>
      <c r="K73" s="18" t="str">
        <f t="shared" si="5"/>
        <v>#REF!</v>
      </c>
      <c r="L73" s="19" t="str">
        <f t="shared" si="3"/>
        <v>#REF!</v>
      </c>
    </row>
    <row r="74">
      <c r="A74" s="10"/>
      <c r="B74" s="21"/>
      <c r="C74" s="11"/>
      <c r="D74" s="22"/>
      <c r="E74" s="13"/>
      <c r="F74" s="13"/>
      <c r="G74" s="14">
        <f t="shared" si="1"/>
        <v>0</v>
      </c>
      <c r="H74" s="15" t="str">
        <f t="shared" si="2"/>
        <v>YES</v>
      </c>
      <c r="I74" s="16"/>
      <c r="J74" s="17" t="str">
        <f t="shared" si="4"/>
        <v>#REF!</v>
      </c>
      <c r="K74" s="18" t="str">
        <f t="shared" si="5"/>
        <v>#REF!</v>
      </c>
      <c r="L74" s="19" t="str">
        <f t="shared" si="3"/>
        <v>#REF!</v>
      </c>
    </row>
    <row r="75">
      <c r="A75" s="10"/>
      <c r="B75" s="21"/>
      <c r="C75" s="11"/>
      <c r="D75" s="22"/>
      <c r="E75" s="13"/>
      <c r="F75" s="13"/>
      <c r="G75" s="14">
        <f t="shared" si="1"/>
        <v>0</v>
      </c>
      <c r="H75" s="15" t="str">
        <f t="shared" si="2"/>
        <v>YES</v>
      </c>
      <c r="I75" s="16"/>
      <c r="J75" s="17" t="str">
        <f t="shared" si="4"/>
        <v>#REF!</v>
      </c>
      <c r="K75" s="18" t="str">
        <f t="shared" si="5"/>
        <v>#REF!</v>
      </c>
      <c r="L75" s="19" t="str">
        <f t="shared" si="3"/>
        <v>#REF!</v>
      </c>
    </row>
    <row r="76">
      <c r="A76" s="10"/>
      <c r="B76" s="21"/>
      <c r="C76" s="11"/>
      <c r="D76" s="22"/>
      <c r="E76" s="13"/>
      <c r="F76" s="13"/>
      <c r="G76" s="14">
        <f t="shared" si="1"/>
        <v>0</v>
      </c>
      <c r="H76" s="15" t="str">
        <f t="shared" si="2"/>
        <v>YES</v>
      </c>
      <c r="I76" s="16"/>
      <c r="J76" s="17" t="str">
        <f t="shared" si="4"/>
        <v>#REF!</v>
      </c>
      <c r="K76" s="18" t="str">
        <f t="shared" si="5"/>
        <v>#REF!</v>
      </c>
      <c r="L76" s="19" t="str">
        <f t="shared" si="3"/>
        <v>#REF!</v>
      </c>
    </row>
    <row r="77">
      <c r="A77" s="10"/>
      <c r="B77" s="21"/>
      <c r="C77" s="11"/>
      <c r="D77" s="22"/>
      <c r="E77" s="13"/>
      <c r="F77" s="13"/>
      <c r="G77" s="14">
        <f t="shared" si="1"/>
        <v>0</v>
      </c>
      <c r="H77" s="15" t="str">
        <f t="shared" si="2"/>
        <v>YES</v>
      </c>
      <c r="I77" s="16"/>
      <c r="J77" s="17" t="str">
        <f t="shared" si="4"/>
        <v>#REF!</v>
      </c>
      <c r="K77" s="18" t="str">
        <f t="shared" si="5"/>
        <v>#REF!</v>
      </c>
      <c r="L77" s="19" t="str">
        <f t="shared" si="3"/>
        <v>#REF!</v>
      </c>
    </row>
    <row r="78">
      <c r="A78" s="10"/>
      <c r="B78" s="21"/>
      <c r="C78" s="11"/>
      <c r="D78" s="22"/>
      <c r="E78" s="13"/>
      <c r="F78" s="13"/>
      <c r="G78" s="14">
        <f t="shared" si="1"/>
        <v>0</v>
      </c>
      <c r="H78" s="15" t="str">
        <f t="shared" si="2"/>
        <v>YES</v>
      </c>
      <c r="I78" s="16"/>
      <c r="J78" s="17" t="str">
        <f t="shared" si="4"/>
        <v>#REF!</v>
      </c>
      <c r="K78" s="18" t="str">
        <f t="shared" si="5"/>
        <v>#REF!</v>
      </c>
      <c r="L78" s="19" t="str">
        <f t="shared" si="3"/>
        <v>#REF!</v>
      </c>
    </row>
    <row r="79">
      <c r="A79" s="10"/>
      <c r="B79" s="21"/>
      <c r="C79" s="11"/>
      <c r="D79" s="22"/>
      <c r="E79" s="13"/>
      <c r="F79" s="13"/>
      <c r="G79" s="14">
        <f t="shared" si="1"/>
        <v>0</v>
      </c>
      <c r="H79" s="15" t="str">
        <f t="shared" si="2"/>
        <v>YES</v>
      </c>
      <c r="I79" s="16"/>
      <c r="J79" s="17" t="str">
        <f t="shared" si="4"/>
        <v>#REF!</v>
      </c>
      <c r="K79" s="18" t="str">
        <f t="shared" si="5"/>
        <v>#REF!</v>
      </c>
      <c r="L79" s="19" t="str">
        <f t="shared" si="3"/>
        <v>#REF!</v>
      </c>
    </row>
    <row r="80">
      <c r="A80" s="10"/>
      <c r="B80" s="21"/>
      <c r="C80" s="11"/>
      <c r="D80" s="22"/>
      <c r="E80" s="13"/>
      <c r="F80" s="13"/>
      <c r="G80" s="14">
        <f t="shared" si="1"/>
        <v>0</v>
      </c>
      <c r="H80" s="15" t="str">
        <f t="shared" si="2"/>
        <v>YES</v>
      </c>
      <c r="I80" s="16"/>
      <c r="J80" s="17" t="str">
        <f t="shared" si="4"/>
        <v>#REF!</v>
      </c>
      <c r="K80" s="18" t="str">
        <f t="shared" si="5"/>
        <v>#REF!</v>
      </c>
      <c r="L80" s="19" t="str">
        <f t="shared" si="3"/>
        <v>#REF!</v>
      </c>
    </row>
    <row r="81">
      <c r="A81" s="10"/>
      <c r="B81" s="21"/>
      <c r="C81" s="11"/>
      <c r="D81" s="22"/>
      <c r="E81" s="13"/>
      <c r="F81" s="13"/>
      <c r="G81" s="14">
        <f t="shared" si="1"/>
        <v>0</v>
      </c>
      <c r="H81" s="15" t="str">
        <f t="shared" si="2"/>
        <v>YES</v>
      </c>
      <c r="I81" s="16"/>
      <c r="J81" s="17" t="str">
        <f t="shared" si="4"/>
        <v>#REF!</v>
      </c>
      <c r="K81" s="18" t="str">
        <f t="shared" si="5"/>
        <v>#REF!</v>
      </c>
      <c r="L81" s="19" t="str">
        <f t="shared" si="3"/>
        <v>#REF!</v>
      </c>
    </row>
    <row r="82">
      <c r="A82" s="10"/>
      <c r="B82" s="21"/>
      <c r="C82" s="11"/>
      <c r="D82" s="22"/>
      <c r="E82" s="13"/>
      <c r="F82" s="13"/>
      <c r="G82" s="14">
        <f t="shared" si="1"/>
        <v>0</v>
      </c>
      <c r="H82" s="15" t="str">
        <f t="shared" si="2"/>
        <v>YES</v>
      </c>
      <c r="I82" s="16"/>
      <c r="J82" s="17" t="str">
        <f t="shared" si="4"/>
        <v>#REF!</v>
      </c>
      <c r="K82" s="18" t="str">
        <f t="shared" si="5"/>
        <v>#REF!</v>
      </c>
      <c r="L82" s="19" t="str">
        <f t="shared" si="3"/>
        <v>#REF!</v>
      </c>
    </row>
    <row r="83">
      <c r="A83" s="10"/>
      <c r="B83" s="21"/>
      <c r="C83" s="11"/>
      <c r="D83" s="22"/>
      <c r="E83" s="13"/>
      <c r="F83" s="13"/>
      <c r="G83" s="14">
        <f t="shared" si="1"/>
        <v>0</v>
      </c>
      <c r="H83" s="15" t="str">
        <f t="shared" si="2"/>
        <v>YES</v>
      </c>
      <c r="I83" s="16"/>
      <c r="J83" s="17" t="str">
        <f t="shared" si="4"/>
        <v>#REF!</v>
      </c>
      <c r="K83" s="18" t="str">
        <f t="shared" si="5"/>
        <v>#REF!</v>
      </c>
      <c r="L83" s="19" t="str">
        <f t="shared" si="3"/>
        <v>#REF!</v>
      </c>
    </row>
    <row r="84">
      <c r="A84" s="10"/>
      <c r="B84" s="21"/>
      <c r="C84" s="11"/>
      <c r="D84" s="22"/>
      <c r="E84" s="13"/>
      <c r="F84" s="13"/>
      <c r="G84" s="14">
        <f t="shared" si="1"/>
        <v>0</v>
      </c>
      <c r="H84" s="15" t="str">
        <f t="shared" si="2"/>
        <v>YES</v>
      </c>
      <c r="I84" s="16"/>
      <c r="J84" s="17" t="str">
        <f t="shared" si="4"/>
        <v>#REF!</v>
      </c>
      <c r="K84" s="18" t="str">
        <f t="shared" si="5"/>
        <v>#REF!</v>
      </c>
      <c r="L84" s="19" t="str">
        <f t="shared" si="3"/>
        <v>#REF!</v>
      </c>
    </row>
    <row r="85">
      <c r="A85" s="10"/>
      <c r="B85" s="21"/>
      <c r="C85" s="11"/>
      <c r="D85" s="22"/>
      <c r="E85" s="13"/>
      <c r="F85" s="13"/>
      <c r="G85" s="14">
        <f t="shared" si="1"/>
        <v>0</v>
      </c>
      <c r="H85" s="15" t="str">
        <f t="shared" si="2"/>
        <v>YES</v>
      </c>
      <c r="I85" s="16"/>
      <c r="J85" s="17" t="str">
        <f t="shared" si="4"/>
        <v>#REF!</v>
      </c>
      <c r="K85" s="18" t="str">
        <f t="shared" si="5"/>
        <v>#REF!</v>
      </c>
      <c r="L85" s="19" t="str">
        <f t="shared" si="3"/>
        <v>#REF!</v>
      </c>
    </row>
    <row r="86">
      <c r="A86" s="10"/>
      <c r="B86" s="21"/>
      <c r="C86" s="11"/>
      <c r="D86" s="22"/>
      <c r="E86" s="13"/>
      <c r="F86" s="13"/>
      <c r="G86" s="14">
        <f t="shared" si="1"/>
        <v>0</v>
      </c>
      <c r="H86" s="15" t="str">
        <f t="shared" si="2"/>
        <v>YES</v>
      </c>
      <c r="I86" s="16"/>
      <c r="J86" s="17" t="str">
        <f t="shared" si="4"/>
        <v>#REF!</v>
      </c>
      <c r="K86" s="18" t="str">
        <f t="shared" si="5"/>
        <v>#REF!</v>
      </c>
      <c r="L86" s="19" t="str">
        <f t="shared" si="3"/>
        <v>#REF!</v>
      </c>
    </row>
    <row r="87">
      <c r="A87" s="10"/>
      <c r="B87" s="21"/>
      <c r="C87" s="11"/>
      <c r="D87" s="22"/>
      <c r="E87" s="13"/>
      <c r="F87" s="13"/>
      <c r="G87" s="14">
        <f t="shared" si="1"/>
        <v>0</v>
      </c>
      <c r="H87" s="15" t="str">
        <f t="shared" si="2"/>
        <v>YES</v>
      </c>
      <c r="I87" s="16"/>
      <c r="J87" s="17" t="str">
        <f t="shared" si="4"/>
        <v>#REF!</v>
      </c>
      <c r="K87" s="18" t="str">
        <f t="shared" si="5"/>
        <v>#REF!</v>
      </c>
      <c r="L87" s="19" t="str">
        <f t="shared" si="3"/>
        <v>#REF!</v>
      </c>
    </row>
    <row r="88">
      <c r="A88" s="10"/>
      <c r="B88" s="21"/>
      <c r="C88" s="11"/>
      <c r="D88" s="22"/>
      <c r="E88" s="13"/>
      <c r="F88" s="13"/>
      <c r="G88" s="14">
        <f t="shared" si="1"/>
        <v>0</v>
      </c>
      <c r="H88" s="15" t="str">
        <f t="shared" si="2"/>
        <v>YES</v>
      </c>
      <c r="I88" s="16"/>
      <c r="J88" s="17" t="str">
        <f t="shared" si="4"/>
        <v>#REF!</v>
      </c>
      <c r="K88" s="18" t="str">
        <f t="shared" si="5"/>
        <v>#REF!</v>
      </c>
      <c r="L88" s="19" t="str">
        <f t="shared" si="3"/>
        <v>#REF!</v>
      </c>
    </row>
    <row r="89">
      <c r="A89" s="10"/>
      <c r="B89" s="21"/>
      <c r="C89" s="11"/>
      <c r="D89" s="22"/>
      <c r="E89" s="13"/>
      <c r="F89" s="13"/>
      <c r="G89" s="14">
        <f t="shared" si="1"/>
        <v>0</v>
      </c>
      <c r="H89" s="15" t="str">
        <f t="shared" si="2"/>
        <v>YES</v>
      </c>
      <c r="I89" s="16"/>
      <c r="J89" s="17" t="str">
        <f t="shared" si="4"/>
        <v>#REF!</v>
      </c>
      <c r="K89" s="18" t="str">
        <f t="shared" si="5"/>
        <v>#REF!</v>
      </c>
      <c r="L89" s="19" t="str">
        <f t="shared" si="3"/>
        <v>#REF!</v>
      </c>
    </row>
    <row r="90">
      <c r="A90" s="10"/>
      <c r="B90" s="21"/>
      <c r="C90" s="11"/>
      <c r="D90" s="22"/>
      <c r="E90" s="13"/>
      <c r="F90" s="13"/>
      <c r="G90" s="14">
        <f t="shared" si="1"/>
        <v>0</v>
      </c>
      <c r="H90" s="15" t="str">
        <f t="shared" si="2"/>
        <v>YES</v>
      </c>
      <c r="I90" s="16"/>
      <c r="J90" s="17" t="str">
        <f t="shared" si="4"/>
        <v>#REF!</v>
      </c>
      <c r="K90" s="18" t="str">
        <f t="shared" si="5"/>
        <v>#REF!</v>
      </c>
      <c r="L90" s="19" t="str">
        <f t="shared" si="3"/>
        <v>#REF!</v>
      </c>
    </row>
    <row r="91">
      <c r="A91" s="10"/>
      <c r="B91" s="21"/>
      <c r="C91" s="11"/>
      <c r="D91" s="22"/>
      <c r="E91" s="13"/>
      <c r="F91" s="13"/>
      <c r="G91" s="14">
        <f t="shared" si="1"/>
        <v>0</v>
      </c>
      <c r="H91" s="15" t="str">
        <f t="shared" si="2"/>
        <v>YES</v>
      </c>
      <c r="I91" s="16"/>
      <c r="J91" s="17" t="str">
        <f t="shared" si="4"/>
        <v>#REF!</v>
      </c>
      <c r="K91" s="18" t="str">
        <f t="shared" si="5"/>
        <v>#REF!</v>
      </c>
      <c r="L91" s="19" t="str">
        <f t="shared" si="3"/>
        <v>#REF!</v>
      </c>
    </row>
    <row r="92">
      <c r="A92" s="10"/>
      <c r="B92" s="21"/>
      <c r="C92" s="11"/>
      <c r="D92" s="22"/>
      <c r="E92" s="13"/>
      <c r="F92" s="13"/>
      <c r="G92" s="14">
        <f t="shared" si="1"/>
        <v>0</v>
      </c>
      <c r="H92" s="15" t="str">
        <f t="shared" si="2"/>
        <v>YES</v>
      </c>
      <c r="I92" s="16"/>
      <c r="J92" s="17" t="str">
        <f t="shared" si="4"/>
        <v>#REF!</v>
      </c>
      <c r="K92" s="18" t="str">
        <f t="shared" si="5"/>
        <v>#REF!</v>
      </c>
      <c r="L92" s="19" t="str">
        <f t="shared" si="3"/>
        <v>#REF!</v>
      </c>
    </row>
    <row r="93">
      <c r="A93" s="10"/>
      <c r="B93" s="21"/>
      <c r="C93" s="11"/>
      <c r="D93" s="22"/>
      <c r="E93" s="13"/>
      <c r="F93" s="13"/>
      <c r="G93" s="14">
        <f t="shared" si="1"/>
        <v>0</v>
      </c>
      <c r="H93" s="15" t="str">
        <f t="shared" si="2"/>
        <v>YES</v>
      </c>
      <c r="I93" s="16"/>
      <c r="J93" s="17" t="str">
        <f t="shared" si="4"/>
        <v>#REF!</v>
      </c>
      <c r="K93" s="18" t="str">
        <f t="shared" si="5"/>
        <v>#REF!</v>
      </c>
      <c r="L93" s="19" t="str">
        <f t="shared" si="3"/>
        <v>#REF!</v>
      </c>
    </row>
    <row r="94">
      <c r="A94" s="10"/>
      <c r="B94" s="21"/>
      <c r="C94" s="11"/>
      <c r="D94" s="22"/>
      <c r="E94" s="13"/>
      <c r="F94" s="13"/>
      <c r="G94" s="14">
        <f t="shared" si="1"/>
        <v>0</v>
      </c>
      <c r="H94" s="15" t="str">
        <f t="shared" si="2"/>
        <v>YES</v>
      </c>
      <c r="I94" s="16"/>
      <c r="J94" s="17" t="str">
        <f t="shared" si="4"/>
        <v>#REF!</v>
      </c>
      <c r="K94" s="18" t="str">
        <f t="shared" si="5"/>
        <v>#REF!</v>
      </c>
      <c r="L94" s="19" t="str">
        <f t="shared" si="3"/>
        <v>#REF!</v>
      </c>
    </row>
    <row r="95">
      <c r="A95" s="10"/>
      <c r="B95" s="21"/>
      <c r="C95" s="11"/>
      <c r="D95" s="22"/>
      <c r="E95" s="13"/>
      <c r="F95" s="13"/>
      <c r="G95" s="14">
        <f t="shared" si="1"/>
        <v>0</v>
      </c>
      <c r="H95" s="15" t="str">
        <f t="shared" si="2"/>
        <v>YES</v>
      </c>
      <c r="I95" s="16"/>
      <c r="J95" s="17" t="str">
        <f t="shared" si="4"/>
        <v>#REF!</v>
      </c>
      <c r="K95" s="18" t="str">
        <f t="shared" si="5"/>
        <v>#REF!</v>
      </c>
      <c r="L95" s="19" t="str">
        <f t="shared" si="3"/>
        <v>#REF!</v>
      </c>
    </row>
    <row r="96">
      <c r="A96" s="10"/>
      <c r="B96" s="21"/>
      <c r="C96" s="11"/>
      <c r="D96" s="22"/>
      <c r="E96" s="13"/>
      <c r="F96" s="13"/>
      <c r="G96" s="14">
        <f t="shared" si="1"/>
        <v>0</v>
      </c>
      <c r="H96" s="15" t="str">
        <f t="shared" si="2"/>
        <v>YES</v>
      </c>
      <c r="I96" s="16"/>
      <c r="J96" s="17" t="str">
        <f t="shared" si="4"/>
        <v>#REF!</v>
      </c>
      <c r="K96" s="18" t="str">
        <f t="shared" si="5"/>
        <v>#REF!</v>
      </c>
      <c r="L96" s="19" t="str">
        <f t="shared" si="3"/>
        <v>#REF!</v>
      </c>
    </row>
    <row r="97">
      <c r="A97" s="10"/>
      <c r="B97" s="21"/>
      <c r="C97" s="11"/>
      <c r="D97" s="22"/>
      <c r="E97" s="13"/>
      <c r="F97" s="13"/>
      <c r="G97" s="14">
        <f t="shared" si="1"/>
        <v>0</v>
      </c>
      <c r="H97" s="15" t="str">
        <f t="shared" si="2"/>
        <v>YES</v>
      </c>
      <c r="I97" s="16"/>
      <c r="J97" s="17" t="str">
        <f t="shared" si="4"/>
        <v>#REF!</v>
      </c>
      <c r="K97" s="18" t="str">
        <f t="shared" si="5"/>
        <v>#REF!</v>
      </c>
      <c r="L97" s="19" t="str">
        <f t="shared" si="3"/>
        <v>#REF!</v>
      </c>
    </row>
    <row r="98">
      <c r="A98" s="10"/>
      <c r="B98" s="21"/>
      <c r="C98" s="11"/>
      <c r="D98" s="22"/>
      <c r="E98" s="13"/>
      <c r="F98" s="13"/>
      <c r="G98" s="14">
        <f t="shared" si="1"/>
        <v>0</v>
      </c>
      <c r="H98" s="15" t="str">
        <f t="shared" si="2"/>
        <v>YES</v>
      </c>
      <c r="I98" s="16"/>
      <c r="J98" s="17" t="str">
        <f t="shared" si="4"/>
        <v>#REF!</v>
      </c>
      <c r="K98" s="18" t="str">
        <f t="shared" si="5"/>
        <v>#REF!</v>
      </c>
      <c r="L98" s="19" t="str">
        <f t="shared" si="3"/>
        <v>#REF!</v>
      </c>
    </row>
    <row r="99">
      <c r="A99" s="10"/>
      <c r="B99" s="21"/>
      <c r="C99" s="11"/>
      <c r="D99" s="22"/>
      <c r="E99" s="13"/>
      <c r="F99" s="13"/>
      <c r="G99" s="14">
        <f t="shared" si="1"/>
        <v>0</v>
      </c>
      <c r="H99" s="15" t="str">
        <f t="shared" si="2"/>
        <v>YES</v>
      </c>
      <c r="I99" s="16"/>
      <c r="J99" s="17" t="str">
        <f t="shared" si="4"/>
        <v>#REF!</v>
      </c>
      <c r="K99" s="18" t="str">
        <f t="shared" si="5"/>
        <v>#REF!</v>
      </c>
      <c r="L99" s="19" t="str">
        <f t="shared" si="3"/>
        <v>#REF!</v>
      </c>
    </row>
    <row r="100">
      <c r="A100" s="10"/>
      <c r="B100" s="21"/>
      <c r="C100" s="11"/>
      <c r="D100" s="22"/>
      <c r="E100" s="13"/>
      <c r="F100" s="13"/>
      <c r="G100" s="14">
        <f t="shared" si="1"/>
        <v>0</v>
      </c>
      <c r="H100" s="15" t="str">
        <f t="shared" si="2"/>
        <v>YES</v>
      </c>
      <c r="I100" s="16"/>
      <c r="J100" s="17" t="str">
        <f t="shared" si="4"/>
        <v>#REF!</v>
      </c>
      <c r="K100" s="18" t="str">
        <f t="shared" si="5"/>
        <v>#REF!</v>
      </c>
      <c r="L100" s="19" t="str">
        <f t="shared" si="3"/>
        <v>#REF!</v>
      </c>
    </row>
    <row r="101">
      <c r="A101" s="10"/>
      <c r="B101" s="21"/>
      <c r="C101" s="11"/>
      <c r="D101" s="22"/>
      <c r="E101" s="13"/>
      <c r="F101" s="13"/>
      <c r="G101" s="14">
        <f t="shared" si="1"/>
        <v>0</v>
      </c>
      <c r="H101" s="15" t="str">
        <f t="shared" si="2"/>
        <v>YES</v>
      </c>
      <c r="I101" s="16"/>
      <c r="J101" s="17" t="str">
        <f t="shared" si="4"/>
        <v>#REF!</v>
      </c>
      <c r="K101" s="18" t="str">
        <f t="shared" si="5"/>
        <v>#REF!</v>
      </c>
      <c r="L101" s="19" t="str">
        <f t="shared" si="3"/>
        <v>#REF!</v>
      </c>
    </row>
    <row r="102">
      <c r="A102" s="10"/>
      <c r="B102" s="21"/>
      <c r="C102" s="11"/>
      <c r="D102" s="22"/>
      <c r="E102" s="13"/>
      <c r="F102" s="13"/>
      <c r="G102" s="14">
        <f t="shared" si="1"/>
        <v>0</v>
      </c>
      <c r="H102" s="15" t="str">
        <f t="shared" si="2"/>
        <v>YES</v>
      </c>
      <c r="I102" s="16"/>
      <c r="J102" s="17" t="str">
        <f t="shared" si="4"/>
        <v>#REF!</v>
      </c>
      <c r="K102" s="18" t="str">
        <f t="shared" si="5"/>
        <v>#REF!</v>
      </c>
      <c r="L102" s="19" t="str">
        <f t="shared" si="3"/>
        <v>#REF!</v>
      </c>
    </row>
    <row r="103">
      <c r="A103" s="10"/>
      <c r="B103" s="21"/>
      <c r="C103" s="11"/>
      <c r="D103" s="22"/>
      <c r="E103" s="13"/>
      <c r="F103" s="13"/>
      <c r="G103" s="14">
        <f t="shared" si="1"/>
        <v>0</v>
      </c>
      <c r="H103" s="15" t="str">
        <f t="shared" si="2"/>
        <v>YES</v>
      </c>
      <c r="I103" s="16"/>
      <c r="J103" s="17" t="str">
        <f t="shared" si="4"/>
        <v>#REF!</v>
      </c>
      <c r="K103" s="18" t="str">
        <f t="shared" si="5"/>
        <v>#REF!</v>
      </c>
      <c r="L103" s="19" t="str">
        <f t="shared" si="3"/>
        <v>#REF!</v>
      </c>
    </row>
  </sheetData>
  <autoFilter ref="$A$1:$I$103">
    <sortState ref="A1:I103">
      <sortCondition descending="1" ref="G1:G103"/>
      <sortCondition ref="A1:A103"/>
    </sortState>
  </autoFilter>
  <conditionalFormatting sqref="J2:J103">
    <cfRule type="cellIs" dxfId="0" priority="1" operator="equal">
      <formula>"FUNDED"</formula>
    </cfRule>
  </conditionalFormatting>
  <conditionalFormatting sqref="J2:J103">
    <cfRule type="cellIs" dxfId="1" priority="2" operator="equal">
      <formula>"NOT FUNDED"</formula>
    </cfRule>
  </conditionalFormatting>
  <conditionalFormatting sqref="L2:L103">
    <cfRule type="cellIs" dxfId="0" priority="3" operator="greaterThan">
      <formula>999</formula>
    </cfRule>
  </conditionalFormatting>
  <conditionalFormatting sqref="L2:L103">
    <cfRule type="cellIs" dxfId="0" priority="4" operator="greaterThan">
      <formula>999</formula>
    </cfRule>
  </conditionalFormatting>
  <conditionalFormatting sqref="L2:L103">
    <cfRule type="containsText" dxfId="1" priority="5" operator="containsText" text="NOT FUNDED">
      <formula>NOT(ISERROR(SEARCH(("NOT FUNDED"),(L2))))</formula>
    </cfRule>
  </conditionalFormatting>
  <conditionalFormatting sqref="L2:L103">
    <cfRule type="cellIs" dxfId="2" priority="6" operator="equal">
      <formula>"Over Budget"</formula>
    </cfRule>
  </conditionalFormatting>
  <conditionalFormatting sqref="L2:L103">
    <cfRule type="cellIs" dxfId="1" priority="7" operator="equal">
      <formula>"Approval Threshold"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8" t="s">
        <v>262</v>
      </c>
      <c r="B2" s="11">
        <v>5.0</v>
      </c>
      <c r="C2" s="12">
        <v>1128.0</v>
      </c>
      <c r="D2" s="13">
        <v>2.20657053E8</v>
      </c>
      <c r="E2" s="13">
        <v>2080890.0</v>
      </c>
      <c r="F2" s="14">
        <f t="shared" ref="F2:F42" si="1">D2-E2</f>
        <v>218576163</v>
      </c>
      <c r="G2" s="15" t="str">
        <f>IF(E2=0,"YES",IF(D2/E2&gt;=1.15, IF(D2+E2&gt;=one_percentage,"YES","NO"),"NO"))</f>
        <v>YES</v>
      </c>
      <c r="H2" s="16">
        <v>2987.0</v>
      </c>
      <c r="I2" s="17" t="str">
        <f>If(dao_loves_cardano&gt;=H2,IF(G2="Yes","FUNDED","NOT FUNDED"),"NOT FUNDED")</f>
        <v>FUNDED</v>
      </c>
      <c r="J2" s="18">
        <f>If(dao_loves_cardano&gt;=H2,dao_loves_cardano-H2,dao_loves_cardano)</f>
        <v>497013</v>
      </c>
      <c r="K2" s="19" t="str">
        <f t="shared" ref="K2:K42" si="2">If(G2="YES",IF(I2="FUNDED","","Over Budget"),"Approval Threshold")</f>
        <v/>
      </c>
    </row>
    <row r="3">
      <c r="A3" s="26" t="s">
        <v>263</v>
      </c>
      <c r="B3" s="11">
        <v>4.89</v>
      </c>
      <c r="C3" s="12">
        <v>1166.0</v>
      </c>
      <c r="D3" s="13">
        <v>2.08245435E8</v>
      </c>
      <c r="E3" s="13">
        <v>2824133.0</v>
      </c>
      <c r="F3" s="14">
        <f t="shared" si="1"/>
        <v>205421302</v>
      </c>
      <c r="G3" s="15" t="str">
        <f>IF(E3=0,"YES",IF(D3/E3&gt;=1.15, IF(D3+E3&gt;=one_percentage,"YES","NO"),"NO"))</f>
        <v>YES</v>
      </c>
      <c r="H3" s="16">
        <v>25000.0</v>
      </c>
      <c r="I3" s="17" t="str">
        <f t="shared" ref="I3:I42" si="3">If(J2&gt;=H3,IF(G3="Yes","FUNDED","NOT FUNDED"),"NOT FUNDED")</f>
        <v>FUNDED</v>
      </c>
      <c r="J3" s="18">
        <f t="shared" ref="J3:J42" si="4">If(I3="FUNDED",IF(J2&gt;=H3,(J2-H3),J2),J2)</f>
        <v>472013</v>
      </c>
      <c r="K3" s="19" t="str">
        <f t="shared" si="2"/>
        <v/>
      </c>
    </row>
    <row r="4">
      <c r="A4" s="26" t="s">
        <v>264</v>
      </c>
      <c r="B4" s="11">
        <v>4.46</v>
      </c>
      <c r="C4" s="12">
        <v>649.0</v>
      </c>
      <c r="D4" s="13">
        <v>1.51536528E8</v>
      </c>
      <c r="E4" s="13">
        <v>1305407.0</v>
      </c>
      <c r="F4" s="14">
        <f t="shared" si="1"/>
        <v>150231121</v>
      </c>
      <c r="G4" s="15" t="str">
        <f>IF(E4=0,"YES",IF(D4/E4&gt;=1.15, IF(D4+E4&gt;=one_percentage,"YES","NO"),"NO"))</f>
        <v>YES</v>
      </c>
      <c r="H4" s="16">
        <v>72000.0</v>
      </c>
      <c r="I4" s="17" t="str">
        <f t="shared" si="3"/>
        <v>FUNDED</v>
      </c>
      <c r="J4" s="18">
        <f t="shared" si="4"/>
        <v>400013</v>
      </c>
      <c r="K4" s="19" t="str">
        <f t="shared" si="2"/>
        <v/>
      </c>
    </row>
    <row r="5">
      <c r="A5" s="26" t="s">
        <v>265</v>
      </c>
      <c r="B5" s="11">
        <v>2.81</v>
      </c>
      <c r="C5" s="12">
        <v>461.0</v>
      </c>
      <c r="D5" s="13">
        <v>1.48564142E8</v>
      </c>
      <c r="E5" s="13">
        <v>1.1819294E7</v>
      </c>
      <c r="F5" s="14">
        <f t="shared" si="1"/>
        <v>136744848</v>
      </c>
      <c r="G5" s="15" t="str">
        <f>IF(E5=0,"YES",IF(D5/E5&gt;=1.15, IF(D5+E5&gt;=one_percentage,"YES","NO"),"NO"))</f>
        <v>YES</v>
      </c>
      <c r="H5" s="16">
        <v>15000.0</v>
      </c>
      <c r="I5" s="17" t="str">
        <f t="shared" si="3"/>
        <v>FUNDED</v>
      </c>
      <c r="J5" s="18">
        <f t="shared" si="4"/>
        <v>385013</v>
      </c>
      <c r="K5" s="19" t="str">
        <f t="shared" si="2"/>
        <v/>
      </c>
    </row>
    <row r="6">
      <c r="A6" s="26" t="s">
        <v>266</v>
      </c>
      <c r="B6" s="11">
        <v>2.58</v>
      </c>
      <c r="C6" s="12">
        <v>449.0</v>
      </c>
      <c r="D6" s="13">
        <v>1.40471502E8</v>
      </c>
      <c r="E6" s="13">
        <v>1.1950398E7</v>
      </c>
      <c r="F6" s="14">
        <f t="shared" si="1"/>
        <v>128521104</v>
      </c>
      <c r="G6" s="15" t="str">
        <f>IF(E6=0,"YES",IF(D6/E6&gt;=1.15, IF(D6+E6&gt;=one_percentage,"YES","NO"),"NO"))</f>
        <v>YES</v>
      </c>
      <c r="H6" s="16">
        <v>15000.0</v>
      </c>
      <c r="I6" s="17" t="str">
        <f t="shared" si="3"/>
        <v>FUNDED</v>
      </c>
      <c r="J6" s="18">
        <f t="shared" si="4"/>
        <v>370013</v>
      </c>
      <c r="K6" s="19" t="str">
        <f t="shared" si="2"/>
        <v/>
      </c>
    </row>
    <row r="7">
      <c r="A7" s="26" t="s">
        <v>267</v>
      </c>
      <c r="B7" s="11">
        <v>4.67</v>
      </c>
      <c r="C7" s="12">
        <v>767.0</v>
      </c>
      <c r="D7" s="13">
        <v>1.24578425E8</v>
      </c>
      <c r="E7" s="13">
        <v>4677645.0</v>
      </c>
      <c r="F7" s="14">
        <f t="shared" si="1"/>
        <v>119900780</v>
      </c>
      <c r="G7" s="15" t="str">
        <f>IF(E7=0,"YES",IF(D7/E7&gt;=1.15, IF(D7+E7&gt;=one_percentage,"YES","NO"),"NO"))</f>
        <v>YES</v>
      </c>
      <c r="H7" s="16">
        <v>57700.0</v>
      </c>
      <c r="I7" s="17" t="str">
        <f t="shared" si="3"/>
        <v>FUNDED</v>
      </c>
      <c r="J7" s="18">
        <f t="shared" si="4"/>
        <v>312313</v>
      </c>
      <c r="K7" s="19" t="str">
        <f t="shared" si="2"/>
        <v/>
      </c>
    </row>
    <row r="8">
      <c r="A8" s="26" t="s">
        <v>268</v>
      </c>
      <c r="B8" s="11">
        <v>4.62</v>
      </c>
      <c r="C8" s="12">
        <v>746.0</v>
      </c>
      <c r="D8" s="13">
        <v>1.18424927E8</v>
      </c>
      <c r="E8" s="13">
        <v>5069655.0</v>
      </c>
      <c r="F8" s="14">
        <f t="shared" si="1"/>
        <v>113355272</v>
      </c>
      <c r="G8" s="15" t="str">
        <f>IF(E8=0,"YES",IF(D8/E8&gt;=1.15, IF(D8+E8&gt;=one_percentage,"YES","NO"),"NO"))</f>
        <v>YES</v>
      </c>
      <c r="H8" s="16">
        <v>29440.0</v>
      </c>
      <c r="I8" s="17" t="str">
        <f t="shared" si="3"/>
        <v>FUNDED</v>
      </c>
      <c r="J8" s="18">
        <f t="shared" si="4"/>
        <v>282873</v>
      </c>
      <c r="K8" s="19" t="str">
        <f t="shared" si="2"/>
        <v/>
      </c>
    </row>
    <row r="9">
      <c r="A9" s="26" t="s">
        <v>269</v>
      </c>
      <c r="B9" s="11">
        <v>4.28</v>
      </c>
      <c r="C9" s="12">
        <v>415.0</v>
      </c>
      <c r="D9" s="13">
        <v>9.9674882E7</v>
      </c>
      <c r="E9" s="13">
        <v>2580703.0</v>
      </c>
      <c r="F9" s="14">
        <f t="shared" si="1"/>
        <v>97094179</v>
      </c>
      <c r="G9" s="15" t="str">
        <f>IF(E9=0,"YES",IF(D9/E9&gt;=1.15, IF(D9+E9&gt;=one_percentage,"YES","NO"),"NO"))</f>
        <v>YES</v>
      </c>
      <c r="H9" s="16">
        <v>68800.0</v>
      </c>
      <c r="I9" s="17" t="str">
        <f t="shared" si="3"/>
        <v>FUNDED</v>
      </c>
      <c r="J9" s="18">
        <f t="shared" si="4"/>
        <v>214073</v>
      </c>
      <c r="K9" s="19" t="str">
        <f t="shared" si="2"/>
        <v/>
      </c>
    </row>
    <row r="10">
      <c r="A10" s="26" t="s">
        <v>270</v>
      </c>
      <c r="B10" s="11">
        <v>4.33</v>
      </c>
      <c r="C10" s="12">
        <v>413.0</v>
      </c>
      <c r="D10" s="13">
        <v>8.7176814E7</v>
      </c>
      <c r="E10" s="13">
        <v>4146999.0</v>
      </c>
      <c r="F10" s="14">
        <f t="shared" si="1"/>
        <v>83029815</v>
      </c>
      <c r="G10" s="15" t="str">
        <f>IF(E10=0,"YES",IF(D10/E10&gt;=1.15, IF(D10+E10&gt;=one_percentage,"YES","NO"),"NO"))</f>
        <v>YES</v>
      </c>
      <c r="H10" s="16">
        <v>75000.0</v>
      </c>
      <c r="I10" s="17" t="str">
        <f t="shared" si="3"/>
        <v>FUNDED</v>
      </c>
      <c r="J10" s="18">
        <f t="shared" si="4"/>
        <v>139073</v>
      </c>
      <c r="K10" s="19" t="str">
        <f t="shared" si="2"/>
        <v/>
      </c>
    </row>
    <row r="11">
      <c r="A11" s="26" t="s">
        <v>271</v>
      </c>
      <c r="B11" s="11">
        <v>3.22</v>
      </c>
      <c r="C11" s="12">
        <v>439.0</v>
      </c>
      <c r="D11" s="13">
        <v>9.7186297E7</v>
      </c>
      <c r="E11" s="13">
        <v>1.7746888E7</v>
      </c>
      <c r="F11" s="14">
        <f t="shared" si="1"/>
        <v>79439409</v>
      </c>
      <c r="G11" s="15" t="str">
        <f>IF(E11=0,"YES",IF(D11/E11&gt;=1.15, IF(D11+E11&gt;=one_percentage,"YES","NO"),"NO"))</f>
        <v>YES</v>
      </c>
      <c r="H11" s="16">
        <v>50000.0</v>
      </c>
      <c r="I11" s="17" t="str">
        <f t="shared" si="3"/>
        <v>FUNDED</v>
      </c>
      <c r="J11" s="18">
        <f t="shared" si="4"/>
        <v>89073</v>
      </c>
      <c r="K11" s="19" t="str">
        <f t="shared" si="2"/>
        <v/>
      </c>
    </row>
    <row r="12">
      <c r="A12" s="26" t="s">
        <v>272</v>
      </c>
      <c r="B12" s="11">
        <v>4.27</v>
      </c>
      <c r="C12" s="12">
        <v>326.0</v>
      </c>
      <c r="D12" s="13">
        <v>7.3416307E7</v>
      </c>
      <c r="E12" s="13">
        <v>4128070.0</v>
      </c>
      <c r="F12" s="14">
        <f t="shared" si="1"/>
        <v>69288237</v>
      </c>
      <c r="G12" s="15" t="str">
        <f>IF(E12=0,"YES",IF(D12/E12&gt;=1.15, IF(D12+E12&gt;=one_percentage,"YES","NO"),"NO"))</f>
        <v>YES</v>
      </c>
      <c r="H12" s="16">
        <v>48400.0</v>
      </c>
      <c r="I12" s="17" t="str">
        <f t="shared" si="3"/>
        <v>FUNDED</v>
      </c>
      <c r="J12" s="18">
        <f t="shared" si="4"/>
        <v>40673</v>
      </c>
      <c r="K12" s="19" t="str">
        <f t="shared" si="2"/>
        <v/>
      </c>
    </row>
    <row r="13">
      <c r="A13" s="26" t="s">
        <v>273</v>
      </c>
      <c r="B13" s="11">
        <v>4.42</v>
      </c>
      <c r="C13" s="12">
        <v>394.0</v>
      </c>
      <c r="D13" s="13">
        <v>7.9341571E7</v>
      </c>
      <c r="E13" s="13">
        <v>1.2296463E7</v>
      </c>
      <c r="F13" s="14">
        <f t="shared" si="1"/>
        <v>67045108</v>
      </c>
      <c r="G13" s="15" t="str">
        <f>IF(E13=0,"YES",IF(D13/E13&gt;=1.15, IF(D13+E13&gt;=one_percentage,"YES","NO"),"NO"))</f>
        <v>YES</v>
      </c>
      <c r="H13" s="16">
        <v>94400.0</v>
      </c>
      <c r="I13" s="17" t="str">
        <f t="shared" si="3"/>
        <v>NOT FUNDED</v>
      </c>
      <c r="J13" s="18">
        <f t="shared" si="4"/>
        <v>40673</v>
      </c>
      <c r="K13" s="19" t="str">
        <f t="shared" si="2"/>
        <v>Over Budget</v>
      </c>
    </row>
    <row r="14">
      <c r="A14" s="26" t="s">
        <v>274</v>
      </c>
      <c r="B14" s="11">
        <v>4.44</v>
      </c>
      <c r="C14" s="12">
        <v>360.0</v>
      </c>
      <c r="D14" s="13">
        <v>6.9548664E7</v>
      </c>
      <c r="E14" s="13">
        <v>9542643.0</v>
      </c>
      <c r="F14" s="14">
        <f t="shared" si="1"/>
        <v>60006021</v>
      </c>
      <c r="G14" s="15" t="str">
        <f>IF(E14=0,"YES",IF(D14/E14&gt;=1.15, IF(D14+E14&gt;=one_percentage,"YES","NO"),"NO"))</f>
        <v>YES</v>
      </c>
      <c r="H14" s="16">
        <v>24500.0</v>
      </c>
      <c r="I14" s="17" t="str">
        <f t="shared" si="3"/>
        <v>FUNDED</v>
      </c>
      <c r="J14" s="18">
        <f t="shared" si="4"/>
        <v>16173</v>
      </c>
      <c r="K14" s="19" t="str">
        <f t="shared" si="2"/>
        <v/>
      </c>
    </row>
    <row r="15">
      <c r="A15" s="26" t="s">
        <v>275</v>
      </c>
      <c r="B15" s="11">
        <v>3.67</v>
      </c>
      <c r="C15" s="12">
        <v>255.0</v>
      </c>
      <c r="D15" s="13">
        <v>6.7063237E7</v>
      </c>
      <c r="E15" s="13">
        <v>7867937.0</v>
      </c>
      <c r="F15" s="14">
        <f t="shared" si="1"/>
        <v>59195300</v>
      </c>
      <c r="G15" s="15" t="str">
        <f>IF(E15=0,"YES",IF(D15/E15&gt;=1.15, IF(D15+E15&gt;=one_percentage,"YES","NO"),"NO"))</f>
        <v>YES</v>
      </c>
      <c r="H15" s="16">
        <v>18000.0</v>
      </c>
      <c r="I15" s="17" t="str">
        <f t="shared" si="3"/>
        <v>NOT FUNDED</v>
      </c>
      <c r="J15" s="18">
        <f t="shared" si="4"/>
        <v>16173</v>
      </c>
      <c r="K15" s="19" t="str">
        <f t="shared" si="2"/>
        <v>Over Budget</v>
      </c>
    </row>
    <row r="16">
      <c r="A16" s="26" t="s">
        <v>276</v>
      </c>
      <c r="B16" s="11">
        <v>3.44</v>
      </c>
      <c r="C16" s="12">
        <v>284.0</v>
      </c>
      <c r="D16" s="13">
        <v>6.3129764E7</v>
      </c>
      <c r="E16" s="13">
        <v>8635147.0</v>
      </c>
      <c r="F16" s="14">
        <f t="shared" si="1"/>
        <v>54494617</v>
      </c>
      <c r="G16" s="15" t="str">
        <f>IF(E16=0,"YES",IF(D16/E16&gt;=1.15, IF(D16+E16&gt;=one_percentage,"YES","NO"),"NO"))</f>
        <v>YES</v>
      </c>
      <c r="H16" s="16">
        <v>50000.0</v>
      </c>
      <c r="I16" s="17" t="str">
        <f t="shared" si="3"/>
        <v>NOT FUNDED</v>
      </c>
      <c r="J16" s="18">
        <f t="shared" si="4"/>
        <v>16173</v>
      </c>
      <c r="K16" s="19" t="str">
        <f t="shared" si="2"/>
        <v>Over Budget</v>
      </c>
    </row>
    <row r="17">
      <c r="A17" s="26" t="s">
        <v>277</v>
      </c>
      <c r="B17" s="11">
        <v>3.89</v>
      </c>
      <c r="C17" s="12">
        <v>229.0</v>
      </c>
      <c r="D17" s="13">
        <v>6.1155591E7</v>
      </c>
      <c r="E17" s="13">
        <v>7415939.0</v>
      </c>
      <c r="F17" s="14">
        <f t="shared" si="1"/>
        <v>53739652</v>
      </c>
      <c r="G17" s="15" t="str">
        <f>IF(E17=0,"YES",IF(D17/E17&gt;=1.15, IF(D17+E17&gt;=one_percentage,"YES","NO"),"NO"))</f>
        <v>YES</v>
      </c>
      <c r="H17" s="16">
        <v>24000.0</v>
      </c>
      <c r="I17" s="17" t="str">
        <f t="shared" si="3"/>
        <v>NOT FUNDED</v>
      </c>
      <c r="J17" s="18">
        <f t="shared" si="4"/>
        <v>16173</v>
      </c>
      <c r="K17" s="19" t="str">
        <f t="shared" si="2"/>
        <v>Over Budget</v>
      </c>
    </row>
    <row r="18">
      <c r="A18" s="26" t="s">
        <v>278</v>
      </c>
      <c r="B18" s="11">
        <v>4.08</v>
      </c>
      <c r="C18" s="12">
        <v>306.0</v>
      </c>
      <c r="D18" s="13">
        <v>5.5556098E7</v>
      </c>
      <c r="E18" s="13">
        <v>5992418.0</v>
      </c>
      <c r="F18" s="14">
        <f t="shared" si="1"/>
        <v>49563680</v>
      </c>
      <c r="G18" s="15" t="str">
        <f>IF(E18=0,"YES",IF(D18/E18&gt;=1.15, IF(D18+E18&gt;=one_percentage,"YES","NO"),"NO"))</f>
        <v>YES</v>
      </c>
      <c r="H18" s="16">
        <v>37800.0</v>
      </c>
      <c r="I18" s="17" t="str">
        <f t="shared" si="3"/>
        <v>NOT FUNDED</v>
      </c>
      <c r="J18" s="18">
        <f t="shared" si="4"/>
        <v>16173</v>
      </c>
      <c r="K18" s="19" t="str">
        <f t="shared" si="2"/>
        <v>Over Budget</v>
      </c>
    </row>
    <row r="19">
      <c r="A19" s="26" t="s">
        <v>279</v>
      </c>
      <c r="B19" s="11">
        <v>3.56</v>
      </c>
      <c r="C19" s="12">
        <v>210.0</v>
      </c>
      <c r="D19" s="13">
        <v>5.357921E7</v>
      </c>
      <c r="E19" s="13">
        <v>1.4286791E7</v>
      </c>
      <c r="F19" s="14">
        <f t="shared" si="1"/>
        <v>39292419</v>
      </c>
      <c r="G19" s="15" t="str">
        <f>IF(E19=0,"YES",IF(D19/E19&gt;=1.15, IF(D19+E19&gt;=one_percentage,"YES","NO"),"NO"))</f>
        <v>YES</v>
      </c>
      <c r="H19" s="16">
        <v>35000.0</v>
      </c>
      <c r="I19" s="17" t="str">
        <f t="shared" si="3"/>
        <v>NOT FUNDED</v>
      </c>
      <c r="J19" s="18">
        <f t="shared" si="4"/>
        <v>16173</v>
      </c>
      <c r="K19" s="19" t="str">
        <f t="shared" si="2"/>
        <v>Over Budget</v>
      </c>
    </row>
    <row r="20">
      <c r="A20" s="26" t="s">
        <v>280</v>
      </c>
      <c r="B20" s="11">
        <v>4.17</v>
      </c>
      <c r="C20" s="12">
        <v>296.0</v>
      </c>
      <c r="D20" s="13">
        <v>4.6586515E7</v>
      </c>
      <c r="E20" s="13">
        <v>7399470.0</v>
      </c>
      <c r="F20" s="14">
        <f t="shared" si="1"/>
        <v>39187045</v>
      </c>
      <c r="G20" s="15" t="str">
        <f>IF(E20=0,"YES",IF(D20/E20&gt;=1.15, IF(D20+E20&gt;=one_percentage,"YES","NO"),"NO"))</f>
        <v>YES</v>
      </c>
      <c r="H20" s="16">
        <v>75000.0</v>
      </c>
      <c r="I20" s="17" t="str">
        <f t="shared" si="3"/>
        <v>NOT FUNDED</v>
      </c>
      <c r="J20" s="18">
        <f t="shared" si="4"/>
        <v>16173</v>
      </c>
      <c r="K20" s="19" t="str">
        <f t="shared" si="2"/>
        <v>Over Budget</v>
      </c>
    </row>
    <row r="21">
      <c r="A21" s="26" t="s">
        <v>281</v>
      </c>
      <c r="B21" s="11">
        <v>4.13</v>
      </c>
      <c r="C21" s="12">
        <v>254.0</v>
      </c>
      <c r="D21" s="13">
        <v>4.8536154E7</v>
      </c>
      <c r="E21" s="13">
        <v>1.2747286E7</v>
      </c>
      <c r="F21" s="14">
        <f t="shared" si="1"/>
        <v>35788868</v>
      </c>
      <c r="G21" s="15" t="str">
        <f>IF(E21=0,"YES",IF(D21/E21&gt;=1.15, IF(D21+E21&gt;=one_percentage,"YES","NO"),"NO"))</f>
        <v>YES</v>
      </c>
      <c r="H21" s="16">
        <v>21000.0</v>
      </c>
      <c r="I21" s="17" t="str">
        <f t="shared" si="3"/>
        <v>NOT FUNDED</v>
      </c>
      <c r="J21" s="18">
        <f t="shared" si="4"/>
        <v>16173</v>
      </c>
      <c r="K21" s="19" t="str">
        <f t="shared" si="2"/>
        <v>Over Budget</v>
      </c>
    </row>
    <row r="22">
      <c r="A22" s="26" t="s">
        <v>282</v>
      </c>
      <c r="B22" s="11">
        <v>3.89</v>
      </c>
      <c r="C22" s="12">
        <v>228.0</v>
      </c>
      <c r="D22" s="13">
        <v>4.4815534E7</v>
      </c>
      <c r="E22" s="13">
        <v>9283566.0</v>
      </c>
      <c r="F22" s="14">
        <f t="shared" si="1"/>
        <v>35531968</v>
      </c>
      <c r="G22" s="15" t="str">
        <f>IF(E22=0,"YES",IF(D22/E22&gt;=1.15, IF(D22+E22&gt;=one_percentage,"YES","NO"),"NO"))</f>
        <v>YES</v>
      </c>
      <c r="H22" s="16">
        <v>38300.0</v>
      </c>
      <c r="I22" s="17" t="str">
        <f t="shared" si="3"/>
        <v>NOT FUNDED</v>
      </c>
      <c r="J22" s="18">
        <f t="shared" si="4"/>
        <v>16173</v>
      </c>
      <c r="K22" s="19" t="str">
        <f t="shared" si="2"/>
        <v>Over Budget</v>
      </c>
    </row>
    <row r="23">
      <c r="A23" s="26" t="s">
        <v>283</v>
      </c>
      <c r="B23" s="11">
        <v>3.58</v>
      </c>
      <c r="C23" s="12">
        <v>224.0</v>
      </c>
      <c r="D23" s="13">
        <v>4.4294704E7</v>
      </c>
      <c r="E23" s="13">
        <v>9328870.0</v>
      </c>
      <c r="F23" s="14">
        <f t="shared" si="1"/>
        <v>34965834</v>
      </c>
      <c r="G23" s="15" t="str">
        <f>IF(E23=0,"YES",IF(D23/E23&gt;=1.15, IF(D23+E23&gt;=one_percentage,"YES","NO"),"NO"))</f>
        <v>YES</v>
      </c>
      <c r="H23" s="16">
        <v>33000.0</v>
      </c>
      <c r="I23" s="17" t="str">
        <f t="shared" si="3"/>
        <v>NOT FUNDED</v>
      </c>
      <c r="J23" s="18">
        <f t="shared" si="4"/>
        <v>16173</v>
      </c>
      <c r="K23" s="19" t="str">
        <f t="shared" si="2"/>
        <v>Over Budget</v>
      </c>
    </row>
    <row r="24">
      <c r="A24" s="26" t="s">
        <v>284</v>
      </c>
      <c r="B24" s="11">
        <v>3.06</v>
      </c>
      <c r="C24" s="12">
        <v>264.0</v>
      </c>
      <c r="D24" s="13">
        <v>4.4510158E7</v>
      </c>
      <c r="E24" s="13">
        <v>1.512429E7</v>
      </c>
      <c r="F24" s="14">
        <f t="shared" si="1"/>
        <v>29385868</v>
      </c>
      <c r="G24" s="15" t="str">
        <f>IF(E24=0,"YES",IF(D24/E24&gt;=1.15, IF(D24+E24&gt;=one_percentage,"YES","NO"),"NO"))</f>
        <v>YES</v>
      </c>
      <c r="H24" s="16">
        <v>75000.0</v>
      </c>
      <c r="I24" s="17" t="str">
        <f t="shared" si="3"/>
        <v>NOT FUNDED</v>
      </c>
      <c r="J24" s="18">
        <f t="shared" si="4"/>
        <v>16173</v>
      </c>
      <c r="K24" s="19" t="str">
        <f t="shared" si="2"/>
        <v>Over Budget</v>
      </c>
    </row>
    <row r="25">
      <c r="A25" s="26" t="s">
        <v>285</v>
      </c>
      <c r="B25" s="11">
        <v>3.67</v>
      </c>
      <c r="C25" s="12">
        <v>252.0</v>
      </c>
      <c r="D25" s="13">
        <v>4.0021461E7</v>
      </c>
      <c r="E25" s="13">
        <v>1.4218444E7</v>
      </c>
      <c r="F25" s="14">
        <f t="shared" si="1"/>
        <v>25803017</v>
      </c>
      <c r="G25" s="15" t="str">
        <f>IF(E25=0,"YES",IF(D25/E25&gt;=1.15, IF(D25+E25&gt;=one_percentage,"YES","NO"),"NO"))</f>
        <v>YES</v>
      </c>
      <c r="H25" s="16">
        <v>50000.0</v>
      </c>
      <c r="I25" s="17" t="str">
        <f t="shared" si="3"/>
        <v>NOT FUNDED</v>
      </c>
      <c r="J25" s="18">
        <f t="shared" si="4"/>
        <v>16173</v>
      </c>
      <c r="K25" s="19" t="str">
        <f t="shared" si="2"/>
        <v>Over Budget</v>
      </c>
    </row>
    <row r="26">
      <c r="A26" s="26" t="s">
        <v>286</v>
      </c>
      <c r="B26" s="11">
        <v>3.67</v>
      </c>
      <c r="C26" s="12">
        <v>206.0</v>
      </c>
      <c r="D26" s="13">
        <v>3.8053287E7</v>
      </c>
      <c r="E26" s="13">
        <v>1.8132111E7</v>
      </c>
      <c r="F26" s="14">
        <f t="shared" si="1"/>
        <v>19921176</v>
      </c>
      <c r="G26" s="15" t="str">
        <f>IF(E26=0,"YES",IF(D26/E26&gt;=1.15, IF(D26+E26&gt;=one_percentage,"YES","NO"),"NO"))</f>
        <v>YES</v>
      </c>
      <c r="H26" s="16">
        <v>36000.0</v>
      </c>
      <c r="I26" s="17" t="str">
        <f t="shared" si="3"/>
        <v>NOT FUNDED</v>
      </c>
      <c r="J26" s="18">
        <f t="shared" si="4"/>
        <v>16173</v>
      </c>
      <c r="K26" s="19" t="str">
        <f t="shared" si="2"/>
        <v>Over Budget</v>
      </c>
    </row>
    <row r="27">
      <c r="A27" s="26" t="s">
        <v>287</v>
      </c>
      <c r="B27" s="11">
        <v>3.72</v>
      </c>
      <c r="C27" s="12">
        <v>214.0</v>
      </c>
      <c r="D27" s="13">
        <v>3.3154336E7</v>
      </c>
      <c r="E27" s="13">
        <v>1.4412439E7</v>
      </c>
      <c r="F27" s="14">
        <f t="shared" si="1"/>
        <v>18741897</v>
      </c>
      <c r="G27" s="15" t="str">
        <f>IF(E27=0,"YES",IF(D27/E27&gt;=1.15, IF(D27+E27&gt;=one_percentage,"YES","NO"),"NO"))</f>
        <v>YES</v>
      </c>
      <c r="H27" s="16">
        <v>75000.0</v>
      </c>
      <c r="I27" s="17" t="str">
        <f t="shared" si="3"/>
        <v>NOT FUNDED</v>
      </c>
      <c r="J27" s="18">
        <f t="shared" si="4"/>
        <v>16173</v>
      </c>
      <c r="K27" s="19" t="str">
        <f t="shared" si="2"/>
        <v>Over Budget</v>
      </c>
    </row>
    <row r="28">
      <c r="A28" s="26" t="s">
        <v>288</v>
      </c>
      <c r="B28" s="11">
        <v>3.17</v>
      </c>
      <c r="C28" s="12">
        <v>222.0</v>
      </c>
      <c r="D28" s="13">
        <v>3.0763231E7</v>
      </c>
      <c r="E28" s="13">
        <v>1.4888267E7</v>
      </c>
      <c r="F28" s="14">
        <f t="shared" si="1"/>
        <v>15874964</v>
      </c>
      <c r="G28" s="15" t="str">
        <f>IF(E28=0,"YES",IF(D28/E28&gt;=1.15, IF(D28+E28&gt;=one_percentage,"YES","NO"),"NO"))</f>
        <v>YES</v>
      </c>
      <c r="H28" s="16">
        <v>35000.0</v>
      </c>
      <c r="I28" s="17" t="str">
        <f t="shared" si="3"/>
        <v>NOT FUNDED</v>
      </c>
      <c r="J28" s="18">
        <f t="shared" si="4"/>
        <v>16173</v>
      </c>
      <c r="K28" s="19" t="str">
        <f t="shared" si="2"/>
        <v>Over Budget</v>
      </c>
    </row>
    <row r="29">
      <c r="A29" s="26" t="s">
        <v>289</v>
      </c>
      <c r="B29" s="11">
        <v>3.0</v>
      </c>
      <c r="C29" s="12">
        <v>189.0</v>
      </c>
      <c r="D29" s="13">
        <v>3.1493426E7</v>
      </c>
      <c r="E29" s="13">
        <v>1.686467E7</v>
      </c>
      <c r="F29" s="14">
        <f t="shared" si="1"/>
        <v>14628756</v>
      </c>
      <c r="G29" s="15" t="str">
        <f>IF(E29=0,"YES",IF(D29/E29&gt;=1.15, IF(D29+E29&gt;=one_percentage,"YES","NO"),"NO"))</f>
        <v>YES</v>
      </c>
      <c r="H29" s="16">
        <v>39800.0</v>
      </c>
      <c r="I29" s="17" t="str">
        <f t="shared" si="3"/>
        <v>NOT FUNDED</v>
      </c>
      <c r="J29" s="18">
        <f t="shared" si="4"/>
        <v>16173</v>
      </c>
      <c r="K29" s="19" t="str">
        <f t="shared" si="2"/>
        <v>Over Budget</v>
      </c>
    </row>
    <row r="30">
      <c r="A30" s="26" t="s">
        <v>290</v>
      </c>
      <c r="B30" s="11">
        <v>3.17</v>
      </c>
      <c r="C30" s="12">
        <v>203.0</v>
      </c>
      <c r="D30" s="13">
        <v>2.7348058E7</v>
      </c>
      <c r="E30" s="13">
        <v>1.4410733E7</v>
      </c>
      <c r="F30" s="14">
        <f t="shared" si="1"/>
        <v>12937325</v>
      </c>
      <c r="G30" s="15" t="str">
        <f>IF(E30=0,"YES",IF(D30/E30&gt;=1.15, IF(D30+E30&gt;=one_percentage,"YES","NO"),"NO"))</f>
        <v>YES</v>
      </c>
      <c r="H30" s="16">
        <v>16900.0</v>
      </c>
      <c r="I30" s="17" t="str">
        <f t="shared" si="3"/>
        <v>NOT FUNDED</v>
      </c>
      <c r="J30" s="18">
        <f t="shared" si="4"/>
        <v>16173</v>
      </c>
      <c r="K30" s="19" t="str">
        <f t="shared" si="2"/>
        <v>Over Budget</v>
      </c>
    </row>
    <row r="31">
      <c r="A31" s="26" t="s">
        <v>291</v>
      </c>
      <c r="B31" s="11">
        <v>2.53</v>
      </c>
      <c r="C31" s="12">
        <v>207.0</v>
      </c>
      <c r="D31" s="13">
        <v>2.5025457E7</v>
      </c>
      <c r="E31" s="13">
        <v>1.7587301E7</v>
      </c>
      <c r="F31" s="14">
        <f t="shared" si="1"/>
        <v>7438156</v>
      </c>
      <c r="G31" s="15" t="str">
        <f>IF(E31=0,"YES",IF(D31/E31&gt;=1.15, IF(D31+E31&gt;=one_percentage,"YES","NO"),"NO"))</f>
        <v>YES</v>
      </c>
      <c r="H31" s="16">
        <v>70000.0</v>
      </c>
      <c r="I31" s="17" t="str">
        <f t="shared" si="3"/>
        <v>NOT FUNDED</v>
      </c>
      <c r="J31" s="18">
        <f t="shared" si="4"/>
        <v>16173</v>
      </c>
      <c r="K31" s="19" t="str">
        <f t="shared" si="2"/>
        <v>Over Budget</v>
      </c>
    </row>
    <row r="32">
      <c r="A32" s="26" t="s">
        <v>292</v>
      </c>
      <c r="B32" s="11">
        <v>3.08</v>
      </c>
      <c r="C32" s="12">
        <v>211.0</v>
      </c>
      <c r="D32" s="13">
        <v>1.9352734E7</v>
      </c>
      <c r="E32" s="13">
        <v>1.589129E7</v>
      </c>
      <c r="F32" s="14">
        <f t="shared" si="1"/>
        <v>3461444</v>
      </c>
      <c r="G32" s="15" t="str">
        <f>IF(E32=0,"YES",IF(D32/E32&gt;=1.15, IF(D32+E32&gt;=one_percentage,"YES","NO"),"NO"))</f>
        <v>NO</v>
      </c>
      <c r="H32" s="16">
        <v>31500.0</v>
      </c>
      <c r="I32" s="17" t="str">
        <f t="shared" si="3"/>
        <v>NOT FUNDED</v>
      </c>
      <c r="J32" s="18">
        <f t="shared" si="4"/>
        <v>16173</v>
      </c>
      <c r="K32" s="19" t="str">
        <f t="shared" si="2"/>
        <v>Approval Threshold</v>
      </c>
    </row>
    <row r="33">
      <c r="A33" s="26" t="s">
        <v>293</v>
      </c>
      <c r="B33" s="11">
        <v>2.83</v>
      </c>
      <c r="C33" s="12">
        <v>172.0</v>
      </c>
      <c r="D33" s="13">
        <v>1.6111833E7</v>
      </c>
      <c r="E33" s="13">
        <v>1.4564141E7</v>
      </c>
      <c r="F33" s="14">
        <f t="shared" si="1"/>
        <v>1547692</v>
      </c>
      <c r="G33" s="15" t="str">
        <f>IF(E33=0,"YES",IF(D33/E33&gt;=1.15, IF(D33+E33&gt;=one_percentage,"YES","NO"),"NO"))</f>
        <v>NO</v>
      </c>
      <c r="H33" s="16">
        <v>9600.0</v>
      </c>
      <c r="I33" s="17" t="str">
        <f t="shared" si="3"/>
        <v>NOT FUNDED</v>
      </c>
      <c r="J33" s="18">
        <f t="shared" si="4"/>
        <v>16173</v>
      </c>
      <c r="K33" s="19" t="str">
        <f t="shared" si="2"/>
        <v>Approval Threshold</v>
      </c>
    </row>
    <row r="34">
      <c r="A34" s="26" t="s">
        <v>294</v>
      </c>
      <c r="B34" s="11">
        <v>2.67</v>
      </c>
      <c r="C34" s="12">
        <v>179.0</v>
      </c>
      <c r="D34" s="13">
        <v>1.6529585E7</v>
      </c>
      <c r="E34" s="13">
        <v>1.5239889E7</v>
      </c>
      <c r="F34" s="14">
        <f t="shared" si="1"/>
        <v>1289696</v>
      </c>
      <c r="G34" s="15" t="str">
        <f>IF(E34=0,"YES",IF(D34/E34&gt;=1.15, IF(D34+E34&gt;=one_percentage,"YES","NO"),"NO"))</f>
        <v>NO</v>
      </c>
      <c r="H34" s="16">
        <v>28000.0</v>
      </c>
      <c r="I34" s="17" t="str">
        <f t="shared" si="3"/>
        <v>NOT FUNDED</v>
      </c>
      <c r="J34" s="18">
        <f t="shared" si="4"/>
        <v>16173</v>
      </c>
      <c r="K34" s="19" t="str">
        <f t="shared" si="2"/>
        <v>Approval Threshold</v>
      </c>
    </row>
    <row r="35">
      <c r="A35" s="26" t="s">
        <v>295</v>
      </c>
      <c r="B35" s="11">
        <v>2.89</v>
      </c>
      <c r="C35" s="12">
        <v>183.0</v>
      </c>
      <c r="D35" s="13">
        <v>1.6391542E7</v>
      </c>
      <c r="E35" s="13">
        <v>1.6859439E7</v>
      </c>
      <c r="F35" s="14">
        <f t="shared" si="1"/>
        <v>-467897</v>
      </c>
      <c r="G35" s="15" t="str">
        <f>IF(E35=0,"YES",IF(D35/E35&gt;=1.15, IF(D35+E35&gt;=one_percentage,"YES","NO"),"NO"))</f>
        <v>NO</v>
      </c>
      <c r="H35" s="16">
        <v>10000.0</v>
      </c>
      <c r="I35" s="17" t="str">
        <f t="shared" si="3"/>
        <v>NOT FUNDED</v>
      </c>
      <c r="J35" s="18">
        <f t="shared" si="4"/>
        <v>16173</v>
      </c>
      <c r="K35" s="19" t="str">
        <f t="shared" si="2"/>
        <v>Approval Threshold</v>
      </c>
    </row>
    <row r="36">
      <c r="A36" s="26" t="s">
        <v>296</v>
      </c>
      <c r="B36" s="11">
        <v>1.42</v>
      </c>
      <c r="C36" s="12">
        <v>199.0</v>
      </c>
      <c r="D36" s="13">
        <v>1.6837302E7</v>
      </c>
      <c r="E36" s="13">
        <v>1.9008852E7</v>
      </c>
      <c r="F36" s="14">
        <f t="shared" si="1"/>
        <v>-2171550</v>
      </c>
      <c r="G36" s="15" t="str">
        <f>IF(E36=0,"YES",IF(D36/E36&gt;=1.15, IF(D36+E36&gt;=one_percentage,"YES","NO"),"NO"))</f>
        <v>NO</v>
      </c>
      <c r="H36" s="16">
        <v>5000.0</v>
      </c>
      <c r="I36" s="17" t="str">
        <f t="shared" si="3"/>
        <v>NOT FUNDED</v>
      </c>
      <c r="J36" s="18">
        <f t="shared" si="4"/>
        <v>16173</v>
      </c>
      <c r="K36" s="19" t="str">
        <f t="shared" si="2"/>
        <v>Approval Threshold</v>
      </c>
    </row>
    <row r="37">
      <c r="A37" s="26" t="s">
        <v>297</v>
      </c>
      <c r="B37" s="11">
        <v>1.29</v>
      </c>
      <c r="C37" s="12">
        <v>195.0</v>
      </c>
      <c r="D37" s="13">
        <v>1.6924821E7</v>
      </c>
      <c r="E37" s="13">
        <v>1.9591003E7</v>
      </c>
      <c r="F37" s="14">
        <f t="shared" si="1"/>
        <v>-2666182</v>
      </c>
      <c r="G37" s="15" t="str">
        <f>IF(E37=0,"YES",IF(D37/E37&gt;=1.15, IF(D37+E37&gt;=one_percentage,"YES","NO"),"NO"))</f>
        <v>NO</v>
      </c>
      <c r="H37" s="16">
        <v>10000.0</v>
      </c>
      <c r="I37" s="17" t="str">
        <f t="shared" si="3"/>
        <v>NOT FUNDED</v>
      </c>
      <c r="J37" s="18">
        <f t="shared" si="4"/>
        <v>16173</v>
      </c>
      <c r="K37" s="19" t="str">
        <f t="shared" si="2"/>
        <v>Approval Threshold</v>
      </c>
    </row>
    <row r="38">
      <c r="A38" s="29" t="s">
        <v>298</v>
      </c>
      <c r="B38" s="11">
        <v>2.2</v>
      </c>
      <c r="C38" s="12">
        <v>188.0</v>
      </c>
      <c r="D38" s="13">
        <v>1.5939741E7</v>
      </c>
      <c r="E38" s="13">
        <v>1.9028094E7</v>
      </c>
      <c r="F38" s="14">
        <f t="shared" si="1"/>
        <v>-3088353</v>
      </c>
      <c r="G38" s="15" t="str">
        <f>IF(E38=0,"YES",IF(D38/E38&gt;=1.15, IF(D38+E38&gt;=one_percentage,"YES","NO"),"NO"))</f>
        <v>NO</v>
      </c>
      <c r="H38" s="16">
        <v>15000.0</v>
      </c>
      <c r="I38" s="17" t="str">
        <f t="shared" si="3"/>
        <v>NOT FUNDED</v>
      </c>
      <c r="J38" s="18">
        <f t="shared" si="4"/>
        <v>16173</v>
      </c>
      <c r="K38" s="19" t="str">
        <f t="shared" si="2"/>
        <v>Approval Threshold</v>
      </c>
    </row>
    <row r="39">
      <c r="A39" s="26" t="s">
        <v>299</v>
      </c>
      <c r="B39" s="11">
        <v>1.13</v>
      </c>
      <c r="C39" s="12">
        <v>210.0</v>
      </c>
      <c r="D39" s="13">
        <v>1.7756881E7</v>
      </c>
      <c r="E39" s="13">
        <v>2.1195685E7</v>
      </c>
      <c r="F39" s="14">
        <f t="shared" si="1"/>
        <v>-3438804</v>
      </c>
      <c r="G39" s="15" t="str">
        <f>IF(E39=0,"YES",IF(D39/E39&gt;=1.15, IF(D39+E39&gt;=one_percentage,"YES","NO"),"NO"))</f>
        <v>NO</v>
      </c>
      <c r="H39" s="16">
        <v>7000.0</v>
      </c>
      <c r="I39" s="17" t="str">
        <f t="shared" si="3"/>
        <v>NOT FUNDED</v>
      </c>
      <c r="J39" s="18">
        <f t="shared" si="4"/>
        <v>16173</v>
      </c>
      <c r="K39" s="19" t="str">
        <f t="shared" si="2"/>
        <v>Approval Threshold</v>
      </c>
    </row>
    <row r="40">
      <c r="A40" s="26" t="s">
        <v>300</v>
      </c>
      <c r="B40" s="11">
        <v>1.5</v>
      </c>
      <c r="C40" s="12">
        <v>190.0</v>
      </c>
      <c r="D40" s="13">
        <v>1.7764369E7</v>
      </c>
      <c r="E40" s="13">
        <v>2.1729926E7</v>
      </c>
      <c r="F40" s="14">
        <f t="shared" si="1"/>
        <v>-3965557</v>
      </c>
      <c r="G40" s="15" t="str">
        <f>IF(E40=0,"YES",IF(D40/E40&gt;=1.15, IF(D40+E40&gt;=one_percentage,"YES","NO"),"NO"))</f>
        <v>NO</v>
      </c>
      <c r="H40" s="16">
        <v>12000.0</v>
      </c>
      <c r="I40" s="17" t="str">
        <f t="shared" si="3"/>
        <v>NOT FUNDED</v>
      </c>
      <c r="J40" s="18">
        <f t="shared" si="4"/>
        <v>16173</v>
      </c>
      <c r="K40" s="19" t="str">
        <f t="shared" si="2"/>
        <v>Approval Threshold</v>
      </c>
    </row>
    <row r="41">
      <c r="A41" s="26" t="s">
        <v>301</v>
      </c>
      <c r="B41" s="11">
        <v>1.89</v>
      </c>
      <c r="C41" s="12">
        <v>213.0</v>
      </c>
      <c r="D41" s="13">
        <v>1.8150812E7</v>
      </c>
      <c r="E41" s="13">
        <v>2.3111816E7</v>
      </c>
      <c r="F41" s="14">
        <f t="shared" si="1"/>
        <v>-4961004</v>
      </c>
      <c r="G41" s="15" t="str">
        <f>IF(E41=0,"YES",IF(D41/E41&gt;=1.15, IF(D41+E41&gt;=one_percentage,"YES","NO"),"NO"))</f>
        <v>NO</v>
      </c>
      <c r="H41" s="16">
        <v>200000.0</v>
      </c>
      <c r="I41" s="17" t="str">
        <f t="shared" si="3"/>
        <v>NOT FUNDED</v>
      </c>
      <c r="J41" s="18">
        <f t="shared" si="4"/>
        <v>16173</v>
      </c>
      <c r="K41" s="19" t="str">
        <f t="shared" si="2"/>
        <v>Approval Threshold</v>
      </c>
    </row>
    <row r="42">
      <c r="A42" s="26" t="s">
        <v>302</v>
      </c>
      <c r="B42" s="11">
        <v>1.13</v>
      </c>
      <c r="C42" s="12">
        <v>236.0</v>
      </c>
      <c r="D42" s="13">
        <v>1.5075146E7</v>
      </c>
      <c r="E42" s="13">
        <v>2.7125154E7</v>
      </c>
      <c r="F42" s="14">
        <f t="shared" si="1"/>
        <v>-12050008</v>
      </c>
      <c r="G42" s="15" t="str">
        <f>IF(E42=0,"YES",IF(D42/E42&gt;=1.15, IF(D42+E42&gt;=one_percentage,"YES","NO"),"NO"))</f>
        <v>NO</v>
      </c>
      <c r="H42" s="16">
        <v>75000.0</v>
      </c>
      <c r="I42" s="17" t="str">
        <f t="shared" si="3"/>
        <v>NOT FUNDED</v>
      </c>
      <c r="J42" s="18">
        <f t="shared" si="4"/>
        <v>16173</v>
      </c>
      <c r="K42" s="19" t="str">
        <f t="shared" si="2"/>
        <v>Approval Threshold</v>
      </c>
    </row>
  </sheetData>
  <autoFilter ref="$A$1:$H$42">
    <sortState ref="A1:H42">
      <sortCondition descending="1" ref="F1:F42"/>
      <sortCondition ref="A1:A42"/>
    </sortState>
  </autoFilter>
  <conditionalFormatting sqref="I2:I42">
    <cfRule type="cellIs" dxfId="0" priority="1" operator="equal">
      <formula>"FUNDED"</formula>
    </cfRule>
  </conditionalFormatting>
  <conditionalFormatting sqref="I2:I42">
    <cfRule type="cellIs" dxfId="1" priority="2" operator="equal">
      <formula>"NOT FUNDED"</formula>
    </cfRule>
  </conditionalFormatting>
  <conditionalFormatting sqref="K2:K42">
    <cfRule type="cellIs" dxfId="0" priority="3" operator="greaterThan">
      <formula>999</formula>
    </cfRule>
  </conditionalFormatting>
  <conditionalFormatting sqref="K2:K42">
    <cfRule type="cellIs" dxfId="0" priority="4" operator="greaterThan">
      <formula>999</formula>
    </cfRule>
  </conditionalFormatting>
  <conditionalFormatting sqref="K2:K42">
    <cfRule type="containsText" dxfId="1" priority="5" operator="containsText" text="NOT FUNDED">
      <formula>NOT(ISERROR(SEARCH(("NOT FUNDED"),(K2))))</formula>
    </cfRule>
  </conditionalFormatting>
  <conditionalFormatting sqref="K2:K42">
    <cfRule type="cellIs" dxfId="2" priority="6" operator="equal">
      <formula>"Over Budget"</formula>
    </cfRule>
  </conditionalFormatting>
  <conditionalFormatting sqref="K2:K4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303</v>
      </c>
      <c r="B2" s="11">
        <v>5.0</v>
      </c>
      <c r="C2" s="12">
        <v>1322.0</v>
      </c>
      <c r="D2" s="13">
        <v>2.29711277E8</v>
      </c>
      <c r="E2" s="13">
        <v>6106817.0</v>
      </c>
      <c r="F2" s="14">
        <f t="shared" ref="F2:F86" si="1">D2-E2</f>
        <v>223604460</v>
      </c>
      <c r="G2" s="15" t="str">
        <f>IF(E2=0,"YES",IF(D2/E2&gt;=1.15, IF(D2+E2&gt;=one_percentage,"YES","NO"),"NO"))</f>
        <v>YES</v>
      </c>
      <c r="H2" s="16">
        <v>23700.0</v>
      </c>
      <c r="I2" s="17" t="str">
        <f>If(dapps&gt;=H2,IF(G2="Yes","FUNDED","NOT FUNDED"),"NOT FUNDED")</f>
        <v>FUNDED</v>
      </c>
      <c r="J2" s="18">
        <f>If(dapps&gt;=H2,dapps-H2,dapps)</f>
        <v>226300</v>
      </c>
      <c r="K2" s="19" t="str">
        <f t="shared" ref="K2:K86" si="2">If(G2="YES",IF(I2="FUNDED","","Over Budget"),"Approval Threshold")</f>
        <v/>
      </c>
    </row>
    <row r="3">
      <c r="A3" s="26" t="s">
        <v>304</v>
      </c>
      <c r="B3" s="11">
        <v>4.44</v>
      </c>
      <c r="C3" s="12">
        <v>549.0</v>
      </c>
      <c r="D3" s="13">
        <v>1.9293244E8</v>
      </c>
      <c r="E3" s="13">
        <v>4443349.0</v>
      </c>
      <c r="F3" s="14">
        <f t="shared" si="1"/>
        <v>188489091</v>
      </c>
      <c r="G3" s="15" t="str">
        <f>IF(E3=0,"YES",IF(D3/E3&gt;=1.15, IF(D3+E3&gt;=one_percentage,"YES","NO"),"NO"))</f>
        <v>YES</v>
      </c>
      <c r="H3" s="16">
        <v>50000.0</v>
      </c>
      <c r="I3" s="17" t="str">
        <f t="shared" ref="I3:I86" si="3">If(J2&gt;=H3,IF(G3="Yes","FUNDED","NOT FUNDED"),"NOT FUNDED")</f>
        <v>FUNDED</v>
      </c>
      <c r="J3" s="18">
        <f t="shared" ref="J3:J86" si="4">If(I3="FUNDED",IF(J2&gt;=H3,(J2-H3),J2),J2)</f>
        <v>176300</v>
      </c>
      <c r="K3" s="19" t="str">
        <f t="shared" si="2"/>
        <v/>
      </c>
    </row>
    <row r="4">
      <c r="A4" s="26" t="s">
        <v>305</v>
      </c>
      <c r="B4" s="11">
        <v>4.83</v>
      </c>
      <c r="C4" s="25">
        <v>620.0</v>
      </c>
      <c r="D4" s="13">
        <v>1.67266392E8</v>
      </c>
      <c r="E4" s="13">
        <v>4282581.0</v>
      </c>
      <c r="F4" s="14">
        <f t="shared" si="1"/>
        <v>162983811</v>
      </c>
      <c r="G4" s="15" t="str">
        <f>IF(E4=0,"YES",IF(D4/E4&gt;=1.15, IF(D4+E4&gt;=one_percentage,"YES","NO"),"NO"))</f>
        <v>YES</v>
      </c>
      <c r="H4" s="16">
        <v>25050.0</v>
      </c>
      <c r="I4" s="17" t="str">
        <f t="shared" si="3"/>
        <v>FUNDED</v>
      </c>
      <c r="J4" s="18">
        <f t="shared" si="4"/>
        <v>151250</v>
      </c>
      <c r="K4" s="19" t="str">
        <f t="shared" si="2"/>
        <v/>
      </c>
    </row>
    <row r="5">
      <c r="A5" s="26" t="s">
        <v>306</v>
      </c>
      <c r="B5" s="11">
        <v>4.86</v>
      </c>
      <c r="C5" s="12">
        <v>791.0</v>
      </c>
      <c r="D5" s="13">
        <v>1.41093638E8</v>
      </c>
      <c r="E5" s="13">
        <v>2810792.0</v>
      </c>
      <c r="F5" s="14">
        <f t="shared" si="1"/>
        <v>138282846</v>
      </c>
      <c r="G5" s="15" t="str">
        <f>IF(E5=0,"YES",IF(D5/E5&gt;=1.15, IF(D5+E5&gt;=one_percentage,"YES","NO"),"NO"))</f>
        <v>YES</v>
      </c>
      <c r="H5" s="16">
        <v>16000.0</v>
      </c>
      <c r="I5" s="17" t="str">
        <f t="shared" si="3"/>
        <v>FUNDED</v>
      </c>
      <c r="J5" s="18">
        <f t="shared" si="4"/>
        <v>135250</v>
      </c>
      <c r="K5" s="19" t="str">
        <f t="shared" si="2"/>
        <v/>
      </c>
    </row>
    <row r="6">
      <c r="A6" s="26" t="s">
        <v>307</v>
      </c>
      <c r="B6" s="11">
        <v>4.75</v>
      </c>
      <c r="C6" s="12">
        <v>699.0</v>
      </c>
      <c r="D6" s="13">
        <v>1.4522369E8</v>
      </c>
      <c r="E6" s="13">
        <v>1.0823828E7</v>
      </c>
      <c r="F6" s="14">
        <f t="shared" si="1"/>
        <v>134399862</v>
      </c>
      <c r="G6" s="15" t="str">
        <f>IF(E6=0,"YES",IF(D6/E6&gt;=1.15, IF(D6+E6&gt;=one_percentage,"YES","NO"),"NO"))</f>
        <v>YES</v>
      </c>
      <c r="H6" s="16">
        <v>50000.0</v>
      </c>
      <c r="I6" s="17" t="str">
        <f t="shared" si="3"/>
        <v>FUNDED</v>
      </c>
      <c r="J6" s="18">
        <f t="shared" si="4"/>
        <v>85250</v>
      </c>
      <c r="K6" s="19" t="str">
        <f t="shared" si="2"/>
        <v/>
      </c>
    </row>
    <row r="7">
      <c r="A7" s="26" t="s">
        <v>308</v>
      </c>
      <c r="B7" s="11">
        <v>4.78</v>
      </c>
      <c r="C7" s="25">
        <v>665.0</v>
      </c>
      <c r="D7" s="13">
        <v>1.26635128E8</v>
      </c>
      <c r="E7" s="13">
        <v>9785911.0</v>
      </c>
      <c r="F7" s="14">
        <f t="shared" si="1"/>
        <v>116849217</v>
      </c>
      <c r="G7" s="15" t="str">
        <f>IF(E7=0,"YES",IF(D7/E7&gt;=1.15, IF(D7+E7&gt;=one_percentage,"YES","NO"),"NO"))</f>
        <v>YES</v>
      </c>
      <c r="H7" s="16">
        <v>20000.0</v>
      </c>
      <c r="I7" s="17" t="str">
        <f t="shared" si="3"/>
        <v>FUNDED</v>
      </c>
      <c r="J7" s="18">
        <f t="shared" si="4"/>
        <v>65250</v>
      </c>
      <c r="K7" s="19" t="str">
        <f t="shared" si="2"/>
        <v/>
      </c>
    </row>
    <row r="8">
      <c r="A8" s="26" t="s">
        <v>309</v>
      </c>
      <c r="B8" s="11">
        <v>4.92</v>
      </c>
      <c r="C8" s="12">
        <v>685.0</v>
      </c>
      <c r="D8" s="13">
        <v>1.17263925E8</v>
      </c>
      <c r="E8" s="13">
        <v>3531801.0</v>
      </c>
      <c r="F8" s="14">
        <f t="shared" si="1"/>
        <v>113732124</v>
      </c>
      <c r="G8" s="15" t="str">
        <f>IF(E8=0,"YES",IF(D8/E8&gt;=1.15, IF(D8+E8&gt;=one_percentage,"YES","NO"),"NO"))</f>
        <v>YES</v>
      </c>
      <c r="H8" s="16">
        <v>9900.0</v>
      </c>
      <c r="I8" s="17" t="str">
        <f t="shared" si="3"/>
        <v>FUNDED</v>
      </c>
      <c r="J8" s="18">
        <f t="shared" si="4"/>
        <v>55350</v>
      </c>
      <c r="K8" s="19" t="str">
        <f t="shared" si="2"/>
        <v/>
      </c>
    </row>
    <row r="9">
      <c r="A9" s="26" t="s">
        <v>310</v>
      </c>
      <c r="B9" s="11">
        <v>4.78</v>
      </c>
      <c r="C9" s="12">
        <v>676.0</v>
      </c>
      <c r="D9" s="13">
        <v>1.11642694E8</v>
      </c>
      <c r="E9" s="13">
        <v>4112351.0</v>
      </c>
      <c r="F9" s="14">
        <f t="shared" si="1"/>
        <v>107530343</v>
      </c>
      <c r="G9" s="15" t="str">
        <f>IF(E9=0,"YES",IF(D9/E9&gt;=1.15, IF(D9+E9&gt;=one_percentage,"YES","NO"),"NO"))</f>
        <v>YES</v>
      </c>
      <c r="H9" s="16">
        <v>9000.0</v>
      </c>
      <c r="I9" s="17" t="str">
        <f t="shared" si="3"/>
        <v>FUNDED</v>
      </c>
      <c r="J9" s="18">
        <f t="shared" si="4"/>
        <v>46350</v>
      </c>
      <c r="K9" s="19" t="str">
        <f t="shared" si="2"/>
        <v/>
      </c>
    </row>
    <row r="10">
      <c r="A10" s="26" t="s">
        <v>311</v>
      </c>
      <c r="B10" s="11">
        <v>4.71</v>
      </c>
      <c r="C10" s="12">
        <v>759.0</v>
      </c>
      <c r="D10" s="13">
        <v>1.20169819E8</v>
      </c>
      <c r="E10" s="13">
        <v>1.7083688E7</v>
      </c>
      <c r="F10" s="14">
        <f t="shared" si="1"/>
        <v>103086131</v>
      </c>
      <c r="G10" s="15" t="str">
        <f>IF(E10=0,"YES",IF(D10/E10&gt;=1.15, IF(D10+E10&gt;=one_percentage,"YES","NO"),"NO"))</f>
        <v>YES</v>
      </c>
      <c r="H10" s="16">
        <v>45000.0</v>
      </c>
      <c r="I10" s="17" t="str">
        <f t="shared" si="3"/>
        <v>FUNDED</v>
      </c>
      <c r="J10" s="18">
        <f t="shared" si="4"/>
        <v>1350</v>
      </c>
      <c r="K10" s="19" t="str">
        <f t="shared" si="2"/>
        <v/>
      </c>
    </row>
    <row r="11">
      <c r="A11" s="26" t="s">
        <v>312</v>
      </c>
      <c r="B11" s="11">
        <v>4.75</v>
      </c>
      <c r="C11" s="25">
        <v>609.0</v>
      </c>
      <c r="D11" s="13">
        <v>9.4096206E7</v>
      </c>
      <c r="E11" s="13">
        <v>9151676.0</v>
      </c>
      <c r="F11" s="14">
        <f t="shared" si="1"/>
        <v>84944530</v>
      </c>
      <c r="G11" s="15" t="str">
        <f>IF(E11=0,"YES",IF(D11/E11&gt;=1.15, IF(D11+E11&gt;=one_percentage,"YES","NO"),"NO"))</f>
        <v>YES</v>
      </c>
      <c r="H11" s="16">
        <v>35000.0</v>
      </c>
      <c r="I11" s="17" t="str">
        <f t="shared" si="3"/>
        <v>NOT FUNDED</v>
      </c>
      <c r="J11" s="18">
        <f t="shared" si="4"/>
        <v>1350</v>
      </c>
      <c r="K11" s="19" t="str">
        <f t="shared" si="2"/>
        <v>Over Budget</v>
      </c>
    </row>
    <row r="12">
      <c r="A12" s="26" t="s">
        <v>313</v>
      </c>
      <c r="B12" s="11">
        <v>4.67</v>
      </c>
      <c r="C12" s="25">
        <v>329.0</v>
      </c>
      <c r="D12" s="13">
        <v>8.4377037E7</v>
      </c>
      <c r="E12" s="13">
        <v>9211936.0</v>
      </c>
      <c r="F12" s="14">
        <f t="shared" si="1"/>
        <v>75165101</v>
      </c>
      <c r="G12" s="15" t="str">
        <f>IF(E12=0,"YES",IF(D12/E12&gt;=1.15, IF(D12+E12&gt;=one_percentage,"YES","NO"),"NO"))</f>
        <v>YES</v>
      </c>
      <c r="H12" s="16">
        <v>49000.0</v>
      </c>
      <c r="I12" s="17" t="str">
        <f t="shared" si="3"/>
        <v>NOT FUNDED</v>
      </c>
      <c r="J12" s="18">
        <f t="shared" si="4"/>
        <v>1350</v>
      </c>
      <c r="K12" s="19" t="str">
        <f t="shared" si="2"/>
        <v>Over Budget</v>
      </c>
    </row>
    <row r="13">
      <c r="A13" s="26" t="s">
        <v>314</v>
      </c>
      <c r="B13" s="11">
        <v>4.5</v>
      </c>
      <c r="C13" s="12">
        <v>324.0</v>
      </c>
      <c r="D13" s="13">
        <v>7.5187394E7</v>
      </c>
      <c r="E13" s="13">
        <v>3789782.0</v>
      </c>
      <c r="F13" s="14">
        <f t="shared" si="1"/>
        <v>71397612</v>
      </c>
      <c r="G13" s="15" t="str">
        <f>IF(E13=0,"YES",IF(D13/E13&gt;=1.15, IF(D13+E13&gt;=one_percentage,"YES","NO"),"NO"))</f>
        <v>YES</v>
      </c>
      <c r="H13" s="16">
        <v>15000.0</v>
      </c>
      <c r="I13" s="17" t="str">
        <f t="shared" si="3"/>
        <v>NOT FUNDED</v>
      </c>
      <c r="J13" s="18">
        <f t="shared" si="4"/>
        <v>1350</v>
      </c>
      <c r="K13" s="19" t="str">
        <f t="shared" si="2"/>
        <v>Over Budget</v>
      </c>
    </row>
    <row r="14">
      <c r="A14" s="26" t="s">
        <v>315</v>
      </c>
      <c r="B14" s="11">
        <v>4.73</v>
      </c>
      <c r="C14" s="25">
        <v>387.0</v>
      </c>
      <c r="D14" s="13">
        <v>7.741311E7</v>
      </c>
      <c r="E14" s="13">
        <v>1.2201552E7</v>
      </c>
      <c r="F14" s="14">
        <f t="shared" si="1"/>
        <v>65211558</v>
      </c>
      <c r="G14" s="15" t="str">
        <f>IF(E14=0,"YES",IF(D14/E14&gt;=1.15, IF(D14+E14&gt;=one_percentage,"YES","NO"),"NO"))</f>
        <v>YES</v>
      </c>
      <c r="H14" s="16">
        <v>19660.0</v>
      </c>
      <c r="I14" s="17" t="str">
        <f t="shared" si="3"/>
        <v>NOT FUNDED</v>
      </c>
      <c r="J14" s="18">
        <f t="shared" si="4"/>
        <v>1350</v>
      </c>
      <c r="K14" s="19" t="str">
        <f t="shared" si="2"/>
        <v>Over Budget</v>
      </c>
    </row>
    <row r="15">
      <c r="A15" s="26" t="s">
        <v>316</v>
      </c>
      <c r="B15" s="11">
        <v>3.72</v>
      </c>
      <c r="C15" s="25">
        <v>230.0</v>
      </c>
      <c r="D15" s="13">
        <v>7.1802947E7</v>
      </c>
      <c r="E15" s="13">
        <v>6859854.0</v>
      </c>
      <c r="F15" s="14">
        <f t="shared" si="1"/>
        <v>64943093</v>
      </c>
      <c r="G15" s="15" t="str">
        <f>IF(E15=0,"YES",IF(D15/E15&gt;=1.15, IF(D15+E15&gt;=one_percentage,"YES","NO"),"NO"))</f>
        <v>YES</v>
      </c>
      <c r="H15" s="16">
        <v>18500.0</v>
      </c>
      <c r="I15" s="17" t="str">
        <f t="shared" si="3"/>
        <v>NOT FUNDED</v>
      </c>
      <c r="J15" s="18">
        <f t="shared" si="4"/>
        <v>1350</v>
      </c>
      <c r="K15" s="19" t="str">
        <f t="shared" si="2"/>
        <v>Over Budget</v>
      </c>
    </row>
    <row r="16">
      <c r="A16" s="26" t="s">
        <v>317</v>
      </c>
      <c r="B16" s="11">
        <v>3.78</v>
      </c>
      <c r="C16" s="25">
        <v>187.0</v>
      </c>
      <c r="D16" s="13">
        <v>7.3905328E7</v>
      </c>
      <c r="E16" s="13">
        <v>8982352.0</v>
      </c>
      <c r="F16" s="14">
        <f t="shared" si="1"/>
        <v>64922976</v>
      </c>
      <c r="G16" s="15" t="str">
        <f>IF(E16=0,"YES",IF(D16/E16&gt;=1.15, IF(D16+E16&gt;=one_percentage,"YES","NO"),"NO"))</f>
        <v>YES</v>
      </c>
      <c r="H16" s="16">
        <v>11000.0</v>
      </c>
      <c r="I16" s="17" t="str">
        <f t="shared" si="3"/>
        <v>NOT FUNDED</v>
      </c>
      <c r="J16" s="18">
        <f t="shared" si="4"/>
        <v>1350</v>
      </c>
      <c r="K16" s="19" t="str">
        <f t="shared" si="2"/>
        <v>Over Budget</v>
      </c>
    </row>
    <row r="17">
      <c r="A17" s="26" t="s">
        <v>318</v>
      </c>
      <c r="B17" s="11">
        <v>4.5</v>
      </c>
      <c r="C17" s="12">
        <v>250.0</v>
      </c>
      <c r="D17" s="13">
        <v>7.0615355E7</v>
      </c>
      <c r="E17" s="13">
        <v>5730642.0</v>
      </c>
      <c r="F17" s="14">
        <f t="shared" si="1"/>
        <v>64884713</v>
      </c>
      <c r="G17" s="15" t="str">
        <f>IF(E17=0,"YES",IF(D17/E17&gt;=1.15, IF(D17+E17&gt;=one_percentage,"YES","NO"),"NO"))</f>
        <v>YES</v>
      </c>
      <c r="H17" s="16">
        <v>11250.0</v>
      </c>
      <c r="I17" s="17" t="str">
        <f t="shared" si="3"/>
        <v>NOT FUNDED</v>
      </c>
      <c r="J17" s="18">
        <f t="shared" si="4"/>
        <v>1350</v>
      </c>
      <c r="K17" s="19" t="str">
        <f t="shared" si="2"/>
        <v>Over Budget</v>
      </c>
    </row>
    <row r="18">
      <c r="A18" s="26" t="s">
        <v>319</v>
      </c>
      <c r="B18" s="11">
        <v>4.75</v>
      </c>
      <c r="C18" s="25">
        <v>351.0</v>
      </c>
      <c r="D18" s="13">
        <v>7.4449304E7</v>
      </c>
      <c r="E18" s="13">
        <v>1.1485856E7</v>
      </c>
      <c r="F18" s="14">
        <f t="shared" si="1"/>
        <v>62963448</v>
      </c>
      <c r="G18" s="15" t="str">
        <f>IF(E18=0,"YES",IF(D18/E18&gt;=1.15, IF(D18+E18&gt;=one_percentage,"YES","NO"),"NO"))</f>
        <v>YES</v>
      </c>
      <c r="H18" s="16">
        <v>42700.0</v>
      </c>
      <c r="I18" s="17" t="str">
        <f t="shared" si="3"/>
        <v>NOT FUNDED</v>
      </c>
      <c r="J18" s="18">
        <f t="shared" si="4"/>
        <v>1350</v>
      </c>
      <c r="K18" s="19" t="str">
        <f t="shared" si="2"/>
        <v>Over Budget</v>
      </c>
    </row>
    <row r="19">
      <c r="A19" s="26" t="s">
        <v>320</v>
      </c>
      <c r="B19" s="11">
        <v>4.08</v>
      </c>
      <c r="C19" s="12">
        <v>380.0</v>
      </c>
      <c r="D19" s="13">
        <v>6.3267259E7</v>
      </c>
      <c r="E19" s="13">
        <v>1.216386E7</v>
      </c>
      <c r="F19" s="14">
        <f t="shared" si="1"/>
        <v>51103399</v>
      </c>
      <c r="G19" s="15" t="str">
        <f>IF(E19=0,"YES",IF(D19/E19&gt;=1.15, IF(D19+E19&gt;=one_percentage,"YES","NO"),"NO"))</f>
        <v>YES</v>
      </c>
      <c r="H19" s="16">
        <v>50000.0</v>
      </c>
      <c r="I19" s="17" t="str">
        <f t="shared" si="3"/>
        <v>NOT FUNDED</v>
      </c>
      <c r="J19" s="18">
        <f t="shared" si="4"/>
        <v>1350</v>
      </c>
      <c r="K19" s="19" t="str">
        <f t="shared" si="2"/>
        <v>Over Budget</v>
      </c>
    </row>
    <row r="20">
      <c r="A20" s="26" t="s">
        <v>321</v>
      </c>
      <c r="B20" s="11">
        <v>3.89</v>
      </c>
      <c r="C20" s="25">
        <v>214.0</v>
      </c>
      <c r="D20" s="13">
        <v>5.9049776E7</v>
      </c>
      <c r="E20" s="13">
        <v>1.0917224E7</v>
      </c>
      <c r="F20" s="14">
        <f t="shared" si="1"/>
        <v>48132552</v>
      </c>
      <c r="G20" s="15" t="str">
        <f>IF(E20=0,"YES",IF(D20/E20&gt;=1.15, IF(D20+E20&gt;=one_percentage,"YES","NO"),"NO"))</f>
        <v>YES</v>
      </c>
      <c r="H20" s="16">
        <v>5000.0</v>
      </c>
      <c r="I20" s="17" t="str">
        <f t="shared" si="3"/>
        <v>NOT FUNDED</v>
      </c>
      <c r="J20" s="18">
        <f t="shared" si="4"/>
        <v>1350</v>
      </c>
      <c r="K20" s="19" t="str">
        <f t="shared" si="2"/>
        <v>Over Budget</v>
      </c>
    </row>
    <row r="21">
      <c r="A21" s="26" t="s">
        <v>322</v>
      </c>
      <c r="B21" s="11">
        <v>4.21</v>
      </c>
      <c r="C21" s="25">
        <v>233.0</v>
      </c>
      <c r="D21" s="13">
        <v>5.4997507E7</v>
      </c>
      <c r="E21" s="13">
        <v>7588102.0</v>
      </c>
      <c r="F21" s="14">
        <f t="shared" si="1"/>
        <v>47409405</v>
      </c>
      <c r="G21" s="15" t="str">
        <f>IF(E21=0,"YES",IF(D21/E21&gt;=1.15, IF(D21+E21&gt;=one_percentage,"YES","NO"),"NO"))</f>
        <v>YES</v>
      </c>
      <c r="H21" s="16">
        <v>30000.0</v>
      </c>
      <c r="I21" s="17" t="str">
        <f t="shared" si="3"/>
        <v>NOT FUNDED</v>
      </c>
      <c r="J21" s="18">
        <f t="shared" si="4"/>
        <v>1350</v>
      </c>
      <c r="K21" s="19" t="str">
        <f t="shared" si="2"/>
        <v>Over Budget</v>
      </c>
    </row>
    <row r="22">
      <c r="A22" s="26" t="s">
        <v>323</v>
      </c>
      <c r="B22" s="11">
        <v>4.67</v>
      </c>
      <c r="C22" s="12">
        <v>298.0</v>
      </c>
      <c r="D22" s="13">
        <v>5.4679167E7</v>
      </c>
      <c r="E22" s="13">
        <v>7837628.0</v>
      </c>
      <c r="F22" s="14">
        <f t="shared" si="1"/>
        <v>46841539</v>
      </c>
      <c r="G22" s="15" t="str">
        <f>IF(E22=0,"YES",IF(D22/E22&gt;=1.15, IF(D22+E22&gt;=one_percentage,"YES","NO"),"NO"))</f>
        <v>YES</v>
      </c>
      <c r="H22" s="16">
        <v>35000.0</v>
      </c>
      <c r="I22" s="17" t="str">
        <f t="shared" si="3"/>
        <v>NOT FUNDED</v>
      </c>
      <c r="J22" s="18">
        <f t="shared" si="4"/>
        <v>1350</v>
      </c>
      <c r="K22" s="19" t="str">
        <f t="shared" si="2"/>
        <v>Over Budget</v>
      </c>
    </row>
    <row r="23">
      <c r="A23" s="26" t="s">
        <v>324</v>
      </c>
      <c r="B23" s="11">
        <v>4.17</v>
      </c>
      <c r="C23" s="25">
        <v>185.0</v>
      </c>
      <c r="D23" s="13">
        <v>5.234824E7</v>
      </c>
      <c r="E23" s="13">
        <v>6681116.0</v>
      </c>
      <c r="F23" s="14">
        <f t="shared" si="1"/>
        <v>45667124</v>
      </c>
      <c r="G23" s="15" t="str">
        <f>IF(E23=0,"YES",IF(D23/E23&gt;=1.15, IF(D23+E23&gt;=one_percentage,"YES","NO"),"NO"))</f>
        <v>YES</v>
      </c>
      <c r="H23" s="16">
        <v>18000.0</v>
      </c>
      <c r="I23" s="17" t="str">
        <f t="shared" si="3"/>
        <v>NOT FUNDED</v>
      </c>
      <c r="J23" s="18">
        <f t="shared" si="4"/>
        <v>1350</v>
      </c>
      <c r="K23" s="19" t="str">
        <f t="shared" si="2"/>
        <v>Over Budget</v>
      </c>
    </row>
    <row r="24">
      <c r="A24" s="26" t="s">
        <v>325</v>
      </c>
      <c r="B24" s="11">
        <v>4.46</v>
      </c>
      <c r="C24" s="12">
        <v>266.0</v>
      </c>
      <c r="D24" s="13">
        <v>5.0854191E7</v>
      </c>
      <c r="E24" s="13">
        <v>9366918.0</v>
      </c>
      <c r="F24" s="14">
        <f t="shared" si="1"/>
        <v>41487273</v>
      </c>
      <c r="G24" s="15" t="str">
        <f>IF(E24=0,"YES",IF(D24/E24&gt;=1.15, IF(D24+E24&gt;=one_percentage,"YES","NO"),"NO"))</f>
        <v>YES</v>
      </c>
      <c r="H24" s="16">
        <v>25000.0</v>
      </c>
      <c r="I24" s="17" t="str">
        <f t="shared" si="3"/>
        <v>NOT FUNDED</v>
      </c>
      <c r="J24" s="18">
        <f t="shared" si="4"/>
        <v>1350</v>
      </c>
      <c r="K24" s="19" t="str">
        <f t="shared" si="2"/>
        <v>Over Budget</v>
      </c>
    </row>
    <row r="25">
      <c r="A25" s="26" t="s">
        <v>326</v>
      </c>
      <c r="B25" s="11">
        <v>3.61</v>
      </c>
      <c r="C25" s="25">
        <v>144.0</v>
      </c>
      <c r="D25" s="13">
        <v>4.53963E7</v>
      </c>
      <c r="E25" s="13">
        <v>7037170.0</v>
      </c>
      <c r="F25" s="14">
        <f t="shared" si="1"/>
        <v>38359130</v>
      </c>
      <c r="G25" s="15" t="str">
        <f>IF(E25=0,"YES",IF(D25/E25&gt;=1.15, IF(D25+E25&gt;=one_percentage,"YES","NO"),"NO"))</f>
        <v>YES</v>
      </c>
      <c r="H25" s="16">
        <v>35000.0</v>
      </c>
      <c r="I25" s="17" t="str">
        <f t="shared" si="3"/>
        <v>NOT FUNDED</v>
      </c>
      <c r="J25" s="18">
        <f t="shared" si="4"/>
        <v>1350</v>
      </c>
      <c r="K25" s="19" t="str">
        <f t="shared" si="2"/>
        <v>Over Budget</v>
      </c>
    </row>
    <row r="26">
      <c r="A26" s="26" t="s">
        <v>327</v>
      </c>
      <c r="B26" s="11">
        <v>4.58</v>
      </c>
      <c r="C26" s="12">
        <v>237.0</v>
      </c>
      <c r="D26" s="13">
        <v>4.7329434E7</v>
      </c>
      <c r="E26" s="13">
        <v>9730432.0</v>
      </c>
      <c r="F26" s="14">
        <f t="shared" si="1"/>
        <v>37599002</v>
      </c>
      <c r="G26" s="15" t="str">
        <f>IF(E26=0,"YES",IF(D26/E26&gt;=1.15, IF(D26+E26&gt;=one_percentage,"YES","NO"),"NO"))</f>
        <v>YES</v>
      </c>
      <c r="H26" s="16">
        <v>35000.0</v>
      </c>
      <c r="I26" s="17" t="str">
        <f t="shared" si="3"/>
        <v>NOT FUNDED</v>
      </c>
      <c r="J26" s="18">
        <f t="shared" si="4"/>
        <v>1350</v>
      </c>
      <c r="K26" s="19" t="str">
        <f t="shared" si="2"/>
        <v>Over Budget</v>
      </c>
    </row>
    <row r="27">
      <c r="A27" s="26" t="s">
        <v>328</v>
      </c>
      <c r="B27" s="11">
        <v>3.5</v>
      </c>
      <c r="C27" s="12">
        <v>183.0</v>
      </c>
      <c r="D27" s="13">
        <v>4.7129533E7</v>
      </c>
      <c r="E27" s="13">
        <v>9794957.0</v>
      </c>
      <c r="F27" s="14">
        <f t="shared" si="1"/>
        <v>37334576</v>
      </c>
      <c r="G27" s="15" t="str">
        <f>IF(E27=0,"YES",IF(D27/E27&gt;=1.15, IF(D27+E27&gt;=one_percentage,"YES","NO"),"NO"))</f>
        <v>YES</v>
      </c>
      <c r="H27" s="16">
        <v>20500.0</v>
      </c>
      <c r="I27" s="17" t="str">
        <f t="shared" si="3"/>
        <v>NOT FUNDED</v>
      </c>
      <c r="J27" s="18">
        <f t="shared" si="4"/>
        <v>1350</v>
      </c>
      <c r="K27" s="19" t="str">
        <f t="shared" si="2"/>
        <v>Over Budget</v>
      </c>
    </row>
    <row r="28">
      <c r="A28" s="26" t="s">
        <v>329</v>
      </c>
      <c r="B28" s="11">
        <v>4.33</v>
      </c>
      <c r="C28" s="12">
        <v>224.0</v>
      </c>
      <c r="D28" s="13">
        <v>4.5244034E7</v>
      </c>
      <c r="E28" s="13">
        <v>8387896.0</v>
      </c>
      <c r="F28" s="14">
        <f t="shared" si="1"/>
        <v>36856138</v>
      </c>
      <c r="G28" s="15" t="str">
        <f>IF(E28=0,"YES",IF(D28/E28&gt;=1.15, IF(D28+E28&gt;=one_percentage,"YES","NO"),"NO"))</f>
        <v>YES</v>
      </c>
      <c r="H28" s="16">
        <v>22000.0</v>
      </c>
      <c r="I28" s="17" t="str">
        <f t="shared" si="3"/>
        <v>NOT FUNDED</v>
      </c>
      <c r="J28" s="18">
        <f t="shared" si="4"/>
        <v>1350</v>
      </c>
      <c r="K28" s="19" t="str">
        <f t="shared" si="2"/>
        <v>Over Budget</v>
      </c>
    </row>
    <row r="29">
      <c r="A29" s="26" t="s">
        <v>330</v>
      </c>
      <c r="B29" s="11">
        <v>4.56</v>
      </c>
      <c r="C29" s="12">
        <v>313.0</v>
      </c>
      <c r="D29" s="13">
        <v>5.1654563E7</v>
      </c>
      <c r="E29" s="13">
        <v>1.510704E7</v>
      </c>
      <c r="F29" s="14">
        <f t="shared" si="1"/>
        <v>36547523</v>
      </c>
      <c r="G29" s="15" t="str">
        <f>IF(E29=0,"YES",IF(D29/E29&gt;=1.15, IF(D29+E29&gt;=one_percentage,"YES","NO"),"NO"))</f>
        <v>YES</v>
      </c>
      <c r="H29" s="16">
        <v>56250.0</v>
      </c>
      <c r="I29" s="17" t="str">
        <f t="shared" si="3"/>
        <v>NOT FUNDED</v>
      </c>
      <c r="J29" s="18">
        <f t="shared" si="4"/>
        <v>1350</v>
      </c>
      <c r="K29" s="19" t="str">
        <f t="shared" si="2"/>
        <v>Over Budget</v>
      </c>
    </row>
    <row r="30">
      <c r="A30" s="26" t="s">
        <v>331</v>
      </c>
      <c r="B30" s="11">
        <v>4.42</v>
      </c>
      <c r="C30" s="25">
        <v>370.0</v>
      </c>
      <c r="D30" s="13">
        <v>4.7767489E7</v>
      </c>
      <c r="E30" s="13">
        <v>1.1675378E7</v>
      </c>
      <c r="F30" s="14">
        <f t="shared" si="1"/>
        <v>36092111</v>
      </c>
      <c r="G30" s="15" t="str">
        <f>IF(E30=0,"YES",IF(D30/E30&gt;=1.15, IF(D30+E30&gt;=one_percentage,"YES","NO"),"NO"))</f>
        <v>YES</v>
      </c>
      <c r="H30" s="16">
        <v>50000.0</v>
      </c>
      <c r="I30" s="17" t="str">
        <f t="shared" si="3"/>
        <v>NOT FUNDED</v>
      </c>
      <c r="J30" s="18">
        <f t="shared" si="4"/>
        <v>1350</v>
      </c>
      <c r="K30" s="19" t="str">
        <f t="shared" si="2"/>
        <v>Over Budget</v>
      </c>
    </row>
    <row r="31">
      <c r="A31" s="26" t="s">
        <v>332</v>
      </c>
      <c r="B31" s="11">
        <v>4.0</v>
      </c>
      <c r="C31" s="12">
        <v>201.0</v>
      </c>
      <c r="D31" s="13">
        <v>4.5660994E7</v>
      </c>
      <c r="E31" s="13">
        <v>9804840.0</v>
      </c>
      <c r="F31" s="14">
        <f t="shared" si="1"/>
        <v>35856154</v>
      </c>
      <c r="G31" s="15" t="str">
        <f>IF(E31=0,"YES",IF(D31/E31&gt;=1.15, IF(D31+E31&gt;=one_percentage,"YES","NO"),"NO"))</f>
        <v>YES</v>
      </c>
      <c r="H31" s="16">
        <v>19680.0</v>
      </c>
      <c r="I31" s="17" t="str">
        <f t="shared" si="3"/>
        <v>NOT FUNDED</v>
      </c>
      <c r="J31" s="18">
        <f t="shared" si="4"/>
        <v>1350</v>
      </c>
      <c r="K31" s="19" t="str">
        <f t="shared" si="2"/>
        <v>Over Budget</v>
      </c>
    </row>
    <row r="32">
      <c r="A32" s="26" t="s">
        <v>333</v>
      </c>
      <c r="B32" s="11">
        <v>3.94</v>
      </c>
      <c r="C32" s="25">
        <v>174.0</v>
      </c>
      <c r="D32" s="13">
        <v>3.9254036E7</v>
      </c>
      <c r="E32" s="13">
        <v>6328784.0</v>
      </c>
      <c r="F32" s="14">
        <f t="shared" si="1"/>
        <v>32925252</v>
      </c>
      <c r="G32" s="15" t="str">
        <f>IF(E32=0,"YES",IF(D32/E32&gt;=1.15, IF(D32+E32&gt;=one_percentage,"YES","NO"),"NO"))</f>
        <v>YES</v>
      </c>
      <c r="H32" s="16">
        <v>25000.0</v>
      </c>
      <c r="I32" s="17" t="str">
        <f t="shared" si="3"/>
        <v>NOT FUNDED</v>
      </c>
      <c r="J32" s="18">
        <f t="shared" si="4"/>
        <v>1350</v>
      </c>
      <c r="K32" s="19" t="str">
        <f t="shared" si="2"/>
        <v>Over Budget</v>
      </c>
    </row>
    <row r="33">
      <c r="A33" s="26" t="s">
        <v>334</v>
      </c>
      <c r="B33" s="11">
        <v>4.58</v>
      </c>
      <c r="C33" s="25">
        <v>221.0</v>
      </c>
      <c r="D33" s="13">
        <v>4.02885E7</v>
      </c>
      <c r="E33" s="13">
        <v>7745381.0</v>
      </c>
      <c r="F33" s="14">
        <f t="shared" si="1"/>
        <v>32543119</v>
      </c>
      <c r="G33" s="15" t="str">
        <f>IF(E33=0,"YES",IF(D33/E33&gt;=1.15, IF(D33+E33&gt;=one_percentage,"YES","NO"),"NO"))</f>
        <v>YES</v>
      </c>
      <c r="H33" s="16">
        <v>39000.0</v>
      </c>
      <c r="I33" s="17" t="str">
        <f t="shared" si="3"/>
        <v>NOT FUNDED</v>
      </c>
      <c r="J33" s="18">
        <f t="shared" si="4"/>
        <v>1350</v>
      </c>
      <c r="K33" s="19" t="str">
        <f t="shared" si="2"/>
        <v>Over Budget</v>
      </c>
    </row>
    <row r="34">
      <c r="A34" s="26" t="s">
        <v>335</v>
      </c>
      <c r="B34" s="11">
        <v>4.0</v>
      </c>
      <c r="C34" s="25">
        <v>214.0</v>
      </c>
      <c r="D34" s="13">
        <v>4.6138003E7</v>
      </c>
      <c r="E34" s="13">
        <v>1.3842871E7</v>
      </c>
      <c r="F34" s="14">
        <f t="shared" si="1"/>
        <v>32295132</v>
      </c>
      <c r="G34" s="15" t="str">
        <f>IF(E34=0,"YES",IF(D34/E34&gt;=1.15, IF(D34+E34&gt;=one_percentage,"YES","NO"),"NO"))</f>
        <v>YES</v>
      </c>
      <c r="H34" s="16">
        <v>30000.0</v>
      </c>
      <c r="I34" s="17" t="str">
        <f t="shared" si="3"/>
        <v>NOT FUNDED</v>
      </c>
      <c r="J34" s="18">
        <f t="shared" si="4"/>
        <v>1350</v>
      </c>
      <c r="K34" s="19" t="str">
        <f t="shared" si="2"/>
        <v>Over Budget</v>
      </c>
    </row>
    <row r="35">
      <c r="A35" s="26" t="s">
        <v>336</v>
      </c>
      <c r="B35" s="11">
        <v>4.5</v>
      </c>
      <c r="C35" s="25">
        <v>210.0</v>
      </c>
      <c r="D35" s="13">
        <v>4.1988719E7</v>
      </c>
      <c r="E35" s="13">
        <v>1.0159188E7</v>
      </c>
      <c r="F35" s="14">
        <f t="shared" si="1"/>
        <v>31829531</v>
      </c>
      <c r="G35" s="15" t="str">
        <f>IF(E35=0,"YES",IF(D35/E35&gt;=1.15, IF(D35+E35&gt;=one_percentage,"YES","NO"),"NO"))</f>
        <v>YES</v>
      </c>
      <c r="H35" s="16">
        <v>51500.0</v>
      </c>
      <c r="I35" s="17" t="str">
        <f t="shared" si="3"/>
        <v>NOT FUNDED</v>
      </c>
      <c r="J35" s="18">
        <f t="shared" si="4"/>
        <v>1350</v>
      </c>
      <c r="K35" s="19" t="str">
        <f t="shared" si="2"/>
        <v>Over Budget</v>
      </c>
    </row>
    <row r="36">
      <c r="A36" s="26" t="s">
        <v>337</v>
      </c>
      <c r="B36" s="11">
        <v>4.13</v>
      </c>
      <c r="C36" s="25">
        <v>191.0</v>
      </c>
      <c r="D36" s="13">
        <v>3.729857E7</v>
      </c>
      <c r="E36" s="13">
        <v>6549748.0</v>
      </c>
      <c r="F36" s="14">
        <f t="shared" si="1"/>
        <v>30748822</v>
      </c>
      <c r="G36" s="15" t="str">
        <f>IF(E36=0,"YES",IF(D36/E36&gt;=1.15, IF(D36+E36&gt;=one_percentage,"YES","NO"),"NO"))</f>
        <v>YES</v>
      </c>
      <c r="H36" s="16">
        <v>10000.0</v>
      </c>
      <c r="I36" s="17" t="str">
        <f t="shared" si="3"/>
        <v>NOT FUNDED</v>
      </c>
      <c r="J36" s="18">
        <f t="shared" si="4"/>
        <v>1350</v>
      </c>
      <c r="K36" s="19" t="str">
        <f t="shared" si="2"/>
        <v>Over Budget</v>
      </c>
    </row>
    <row r="37">
      <c r="A37" s="26" t="s">
        <v>338</v>
      </c>
      <c r="B37" s="11">
        <v>3.22</v>
      </c>
      <c r="C37" s="12">
        <v>180.0</v>
      </c>
      <c r="D37" s="13">
        <v>3.7371867E7</v>
      </c>
      <c r="E37" s="13">
        <v>7782547.0</v>
      </c>
      <c r="F37" s="14">
        <f t="shared" si="1"/>
        <v>29589320</v>
      </c>
      <c r="G37" s="15" t="str">
        <f>IF(E37=0,"YES",IF(D37/E37&gt;=1.15, IF(D37+E37&gt;=one_percentage,"YES","NO"),"NO"))</f>
        <v>YES</v>
      </c>
      <c r="H37" s="16">
        <v>14000.0</v>
      </c>
      <c r="I37" s="17" t="str">
        <f t="shared" si="3"/>
        <v>NOT FUNDED</v>
      </c>
      <c r="J37" s="18">
        <f t="shared" si="4"/>
        <v>1350</v>
      </c>
      <c r="K37" s="19" t="str">
        <f t="shared" si="2"/>
        <v>Over Budget</v>
      </c>
    </row>
    <row r="38">
      <c r="A38" s="26" t="s">
        <v>339</v>
      </c>
      <c r="B38" s="27">
        <v>4.08</v>
      </c>
      <c r="C38" s="30">
        <v>183.0</v>
      </c>
      <c r="D38" s="31">
        <v>3.5236647E7</v>
      </c>
      <c r="E38" s="31">
        <v>9517161.0</v>
      </c>
      <c r="F38" s="14">
        <f t="shared" si="1"/>
        <v>25719486</v>
      </c>
      <c r="G38" s="15" t="str">
        <f>IF(E38=0,"YES",IF(D38/E38&gt;=1.15, IF(D38+E38&gt;=one_percentage,"YES","NO"),"NO"))</f>
        <v>YES</v>
      </c>
      <c r="H38" s="16">
        <v>30000.0</v>
      </c>
      <c r="I38" s="17" t="str">
        <f t="shared" si="3"/>
        <v>NOT FUNDED</v>
      </c>
      <c r="J38" s="18">
        <f t="shared" si="4"/>
        <v>1350</v>
      </c>
      <c r="K38" s="19" t="str">
        <f t="shared" si="2"/>
        <v>Over Budget</v>
      </c>
    </row>
    <row r="39">
      <c r="A39" s="26" t="s">
        <v>340</v>
      </c>
      <c r="B39" s="11">
        <v>4.07</v>
      </c>
      <c r="C39" s="12">
        <v>247.0</v>
      </c>
      <c r="D39" s="13">
        <v>4.2600128E7</v>
      </c>
      <c r="E39" s="13">
        <v>1.7746744E7</v>
      </c>
      <c r="F39" s="14">
        <f t="shared" si="1"/>
        <v>24853384</v>
      </c>
      <c r="G39" s="15" t="str">
        <f>IF(E39=0,"YES",IF(D39/E39&gt;=1.15, IF(D39+E39&gt;=one_percentage,"YES","NO"),"NO"))</f>
        <v>YES</v>
      </c>
      <c r="H39" s="16">
        <v>40000.0</v>
      </c>
      <c r="I39" s="17" t="str">
        <f t="shared" si="3"/>
        <v>NOT FUNDED</v>
      </c>
      <c r="J39" s="18">
        <f t="shared" si="4"/>
        <v>1350</v>
      </c>
      <c r="K39" s="19" t="str">
        <f t="shared" si="2"/>
        <v>Over Budget</v>
      </c>
    </row>
    <row r="40">
      <c r="A40" s="26" t="s">
        <v>341</v>
      </c>
      <c r="B40" s="11">
        <v>4.4</v>
      </c>
      <c r="C40" s="12">
        <v>206.0</v>
      </c>
      <c r="D40" s="13">
        <v>3.509844E7</v>
      </c>
      <c r="E40" s="13">
        <v>1.4037356E7</v>
      </c>
      <c r="F40" s="14">
        <f t="shared" si="1"/>
        <v>21061084</v>
      </c>
      <c r="G40" s="15" t="str">
        <f>IF(E40=0,"YES",IF(D40/E40&gt;=1.15, IF(D40+E40&gt;=one_percentage,"YES","NO"),"NO"))</f>
        <v>YES</v>
      </c>
      <c r="H40" s="16">
        <v>16420.0</v>
      </c>
      <c r="I40" s="17" t="str">
        <f t="shared" si="3"/>
        <v>NOT FUNDED</v>
      </c>
      <c r="J40" s="18">
        <f t="shared" si="4"/>
        <v>1350</v>
      </c>
      <c r="K40" s="19" t="str">
        <f t="shared" si="2"/>
        <v>Over Budget</v>
      </c>
    </row>
    <row r="41">
      <c r="A41" s="26" t="s">
        <v>342</v>
      </c>
      <c r="B41" s="11">
        <v>4.08</v>
      </c>
      <c r="C41" s="25">
        <v>184.0</v>
      </c>
      <c r="D41" s="13">
        <v>3.4179549E7</v>
      </c>
      <c r="E41" s="13">
        <v>1.3275146E7</v>
      </c>
      <c r="F41" s="14">
        <f t="shared" si="1"/>
        <v>20904403</v>
      </c>
      <c r="G41" s="15" t="str">
        <f>IF(E41=0,"YES",IF(D41/E41&gt;=1.15, IF(D41+E41&gt;=one_percentage,"YES","NO"),"NO"))</f>
        <v>YES</v>
      </c>
      <c r="H41" s="16">
        <v>30000.0</v>
      </c>
      <c r="I41" s="17" t="str">
        <f t="shared" si="3"/>
        <v>NOT FUNDED</v>
      </c>
      <c r="J41" s="18">
        <f t="shared" si="4"/>
        <v>1350</v>
      </c>
      <c r="K41" s="19" t="str">
        <f t="shared" si="2"/>
        <v>Over Budget</v>
      </c>
    </row>
    <row r="42">
      <c r="A42" s="26" t="s">
        <v>343</v>
      </c>
      <c r="B42" s="11">
        <v>4.19</v>
      </c>
      <c r="C42" s="25">
        <v>235.0</v>
      </c>
      <c r="D42" s="13">
        <v>3.19307E7</v>
      </c>
      <c r="E42" s="13">
        <v>1.3230515E7</v>
      </c>
      <c r="F42" s="14">
        <f t="shared" si="1"/>
        <v>18700185</v>
      </c>
      <c r="G42" s="15" t="str">
        <f>IF(E42=0,"YES",IF(D42/E42&gt;=1.15, IF(D42+E42&gt;=one_percentage,"YES","NO"),"NO"))</f>
        <v>YES</v>
      </c>
      <c r="H42" s="16">
        <v>17000.0</v>
      </c>
      <c r="I42" s="17" t="str">
        <f t="shared" si="3"/>
        <v>NOT FUNDED</v>
      </c>
      <c r="J42" s="18">
        <f t="shared" si="4"/>
        <v>1350</v>
      </c>
      <c r="K42" s="19" t="str">
        <f t="shared" si="2"/>
        <v>Over Budget</v>
      </c>
    </row>
    <row r="43">
      <c r="A43" s="26" t="s">
        <v>344</v>
      </c>
      <c r="B43" s="11">
        <v>4.0</v>
      </c>
      <c r="C43" s="25">
        <v>189.0</v>
      </c>
      <c r="D43" s="13">
        <v>3.2768861E7</v>
      </c>
      <c r="E43" s="13">
        <v>1.7533086E7</v>
      </c>
      <c r="F43" s="14">
        <f t="shared" si="1"/>
        <v>15235775</v>
      </c>
      <c r="G43" s="15" t="str">
        <f>IF(E43=0,"YES",IF(D43/E43&gt;=1.15, IF(D43+E43&gt;=one_percentage,"YES","NO"),"NO"))</f>
        <v>YES</v>
      </c>
      <c r="H43" s="16">
        <v>20000.0</v>
      </c>
      <c r="I43" s="17" t="str">
        <f t="shared" si="3"/>
        <v>NOT FUNDED</v>
      </c>
      <c r="J43" s="18">
        <f t="shared" si="4"/>
        <v>1350</v>
      </c>
      <c r="K43" s="19" t="str">
        <f t="shared" si="2"/>
        <v>Over Budget</v>
      </c>
    </row>
    <row r="44">
      <c r="A44" s="26" t="s">
        <v>345</v>
      </c>
      <c r="B44" s="11">
        <v>3.81</v>
      </c>
      <c r="C44" s="12">
        <v>191.0</v>
      </c>
      <c r="D44" s="13">
        <v>2.8614008E7</v>
      </c>
      <c r="E44" s="13">
        <v>1.6286049E7</v>
      </c>
      <c r="F44" s="14">
        <f t="shared" si="1"/>
        <v>12327959</v>
      </c>
      <c r="G44" s="15" t="str">
        <f>IF(E44=0,"YES",IF(D44/E44&gt;=1.15, IF(D44+E44&gt;=one_percentage,"YES","NO"),"NO"))</f>
        <v>YES</v>
      </c>
      <c r="H44" s="16">
        <v>80000.0</v>
      </c>
      <c r="I44" s="17" t="str">
        <f t="shared" si="3"/>
        <v>NOT FUNDED</v>
      </c>
      <c r="J44" s="18">
        <f t="shared" si="4"/>
        <v>1350</v>
      </c>
      <c r="K44" s="19" t="str">
        <f t="shared" si="2"/>
        <v>Over Budget</v>
      </c>
    </row>
    <row r="45">
      <c r="A45" s="26" t="s">
        <v>346</v>
      </c>
      <c r="B45" s="11">
        <v>3.75</v>
      </c>
      <c r="C45" s="25">
        <v>174.0</v>
      </c>
      <c r="D45" s="13">
        <v>2.9018807E7</v>
      </c>
      <c r="E45" s="13">
        <v>1.7095067E7</v>
      </c>
      <c r="F45" s="14">
        <f t="shared" si="1"/>
        <v>11923740</v>
      </c>
      <c r="G45" s="15" t="str">
        <f>IF(E45=0,"YES",IF(D45/E45&gt;=1.15, IF(D45+E45&gt;=one_percentage,"YES","NO"),"NO"))</f>
        <v>YES</v>
      </c>
      <c r="H45" s="16">
        <v>2500.0</v>
      </c>
      <c r="I45" s="17" t="str">
        <f t="shared" si="3"/>
        <v>NOT FUNDED</v>
      </c>
      <c r="J45" s="18">
        <f t="shared" si="4"/>
        <v>1350</v>
      </c>
      <c r="K45" s="19" t="str">
        <f t="shared" si="2"/>
        <v>Over Budget</v>
      </c>
    </row>
    <row r="46">
      <c r="A46" s="26" t="s">
        <v>347</v>
      </c>
      <c r="B46" s="11">
        <v>3.93</v>
      </c>
      <c r="C46" s="12">
        <v>166.0</v>
      </c>
      <c r="D46" s="13">
        <v>2.7071993E7</v>
      </c>
      <c r="E46" s="13">
        <v>1.5871321E7</v>
      </c>
      <c r="F46" s="14">
        <f t="shared" si="1"/>
        <v>11200672</v>
      </c>
      <c r="G46" s="15" t="str">
        <f>IF(E46=0,"YES",IF(D46/E46&gt;=1.15, IF(D46+E46&gt;=one_percentage,"YES","NO"),"NO"))</f>
        <v>YES</v>
      </c>
      <c r="H46" s="16">
        <v>45000.0</v>
      </c>
      <c r="I46" s="17" t="str">
        <f t="shared" si="3"/>
        <v>NOT FUNDED</v>
      </c>
      <c r="J46" s="18">
        <f t="shared" si="4"/>
        <v>1350</v>
      </c>
      <c r="K46" s="19" t="str">
        <f t="shared" si="2"/>
        <v>Over Budget</v>
      </c>
    </row>
    <row r="47">
      <c r="A47" s="26" t="s">
        <v>348</v>
      </c>
      <c r="B47" s="11">
        <v>3.83</v>
      </c>
      <c r="C47" s="25">
        <v>158.0</v>
      </c>
      <c r="D47" s="13">
        <v>2.6757318E7</v>
      </c>
      <c r="E47" s="13">
        <v>1.684821E7</v>
      </c>
      <c r="F47" s="14">
        <f t="shared" si="1"/>
        <v>9909108</v>
      </c>
      <c r="G47" s="15" t="str">
        <f>IF(E47=0,"YES",IF(D47/E47&gt;=1.15, IF(D47+E47&gt;=one_percentage,"YES","NO"),"NO"))</f>
        <v>YES</v>
      </c>
      <c r="H47" s="16">
        <v>29600.0</v>
      </c>
      <c r="I47" s="17" t="str">
        <f t="shared" si="3"/>
        <v>NOT FUNDED</v>
      </c>
      <c r="J47" s="18">
        <f t="shared" si="4"/>
        <v>1350</v>
      </c>
      <c r="K47" s="19" t="str">
        <f t="shared" si="2"/>
        <v>Over Budget</v>
      </c>
    </row>
    <row r="48">
      <c r="A48" s="26" t="s">
        <v>349</v>
      </c>
      <c r="B48" s="11">
        <v>3.93</v>
      </c>
      <c r="C48" s="25">
        <v>192.0</v>
      </c>
      <c r="D48" s="13">
        <v>2.8211098E7</v>
      </c>
      <c r="E48" s="13">
        <v>2.0276829E7</v>
      </c>
      <c r="F48" s="14">
        <f t="shared" si="1"/>
        <v>7934269</v>
      </c>
      <c r="G48" s="15" t="str">
        <f>IF(E48=0,"YES",IF(D48/E48&gt;=1.15, IF(D48+E48&gt;=one_percentage,"YES","NO"),"NO"))</f>
        <v>YES</v>
      </c>
      <c r="H48" s="16">
        <v>115200.0</v>
      </c>
      <c r="I48" s="17" t="str">
        <f t="shared" si="3"/>
        <v>NOT FUNDED</v>
      </c>
      <c r="J48" s="18">
        <f t="shared" si="4"/>
        <v>1350</v>
      </c>
      <c r="K48" s="19" t="str">
        <f t="shared" si="2"/>
        <v>Over Budget</v>
      </c>
    </row>
    <row r="49">
      <c r="A49" s="26" t="s">
        <v>350</v>
      </c>
      <c r="B49" s="11">
        <v>3.67</v>
      </c>
      <c r="C49" s="25">
        <v>157.0</v>
      </c>
      <c r="D49" s="13">
        <v>2.6222273E7</v>
      </c>
      <c r="E49" s="13">
        <v>1.9472003E7</v>
      </c>
      <c r="F49" s="14">
        <f t="shared" si="1"/>
        <v>6750270</v>
      </c>
      <c r="G49" s="15" t="str">
        <f>IF(E49=0,"YES",IF(D49/E49&gt;=1.15, IF(D49+E49&gt;=one_percentage,"YES","NO"),"NO"))</f>
        <v>YES</v>
      </c>
      <c r="H49" s="16">
        <v>80100.0</v>
      </c>
      <c r="I49" s="17" t="str">
        <f t="shared" si="3"/>
        <v>NOT FUNDED</v>
      </c>
      <c r="J49" s="18">
        <f t="shared" si="4"/>
        <v>1350</v>
      </c>
      <c r="K49" s="19" t="str">
        <f t="shared" si="2"/>
        <v>Over Budget</v>
      </c>
    </row>
    <row r="50">
      <c r="A50" s="26" t="s">
        <v>351</v>
      </c>
      <c r="B50" s="11">
        <v>3.62</v>
      </c>
      <c r="C50" s="25">
        <v>150.0</v>
      </c>
      <c r="D50" s="13">
        <v>2.6373968E7</v>
      </c>
      <c r="E50" s="13">
        <v>2.0092188E7</v>
      </c>
      <c r="F50" s="14">
        <f t="shared" si="1"/>
        <v>6281780</v>
      </c>
      <c r="G50" s="15" t="str">
        <f>IF(E50=0,"YES",IF(D50/E50&gt;=1.15, IF(D50+E50&gt;=one_percentage,"YES","NO"),"NO"))</f>
        <v>YES</v>
      </c>
      <c r="H50" s="16">
        <v>56000.0</v>
      </c>
      <c r="I50" s="17" t="str">
        <f t="shared" si="3"/>
        <v>NOT FUNDED</v>
      </c>
      <c r="J50" s="18">
        <f t="shared" si="4"/>
        <v>1350</v>
      </c>
      <c r="K50" s="19" t="str">
        <f t="shared" si="2"/>
        <v>Over Budget</v>
      </c>
    </row>
    <row r="51">
      <c r="A51" s="26" t="s">
        <v>352</v>
      </c>
      <c r="B51" s="11">
        <v>3.4</v>
      </c>
      <c r="C51" s="25">
        <v>161.0</v>
      </c>
      <c r="D51" s="13">
        <v>1.7355183E7</v>
      </c>
      <c r="E51" s="13">
        <v>1.3022218E7</v>
      </c>
      <c r="F51" s="14">
        <f t="shared" si="1"/>
        <v>4332965</v>
      </c>
      <c r="G51" s="15" t="str">
        <f>IF(E51=0,"YES",IF(D51/E51&gt;=1.15, IF(D51+E51&gt;=one_percentage,"YES","NO"),"NO"))</f>
        <v>NO</v>
      </c>
      <c r="H51" s="16">
        <v>15000.0</v>
      </c>
      <c r="I51" s="17" t="str">
        <f t="shared" si="3"/>
        <v>NOT FUNDED</v>
      </c>
      <c r="J51" s="18">
        <f t="shared" si="4"/>
        <v>1350</v>
      </c>
      <c r="K51" s="19" t="str">
        <f t="shared" si="2"/>
        <v>Approval Threshold</v>
      </c>
    </row>
    <row r="52">
      <c r="A52" s="26" t="s">
        <v>353</v>
      </c>
      <c r="B52" s="11">
        <v>3.07</v>
      </c>
      <c r="C52" s="12">
        <v>166.0</v>
      </c>
      <c r="D52" s="13">
        <v>1.7591821E7</v>
      </c>
      <c r="E52" s="13">
        <v>1.3297602E7</v>
      </c>
      <c r="F52" s="14">
        <f t="shared" si="1"/>
        <v>4294219</v>
      </c>
      <c r="G52" s="15" t="str">
        <f>IF(E52=0,"YES",IF(D52/E52&gt;=1.15, IF(D52+E52&gt;=one_percentage,"YES","NO"),"NO"))</f>
        <v>NO</v>
      </c>
      <c r="H52" s="16">
        <v>15000.0</v>
      </c>
      <c r="I52" s="17" t="str">
        <f t="shared" si="3"/>
        <v>NOT FUNDED</v>
      </c>
      <c r="J52" s="18">
        <f t="shared" si="4"/>
        <v>1350</v>
      </c>
      <c r="K52" s="19" t="str">
        <f t="shared" si="2"/>
        <v>Approval Threshold</v>
      </c>
    </row>
    <row r="53">
      <c r="A53" s="26" t="s">
        <v>354</v>
      </c>
      <c r="B53" s="11">
        <v>1.83</v>
      </c>
      <c r="C53" s="25">
        <v>144.0</v>
      </c>
      <c r="D53" s="13">
        <v>1.753527E7</v>
      </c>
      <c r="E53" s="13">
        <v>1.5846532E7</v>
      </c>
      <c r="F53" s="14">
        <f t="shared" si="1"/>
        <v>1688738</v>
      </c>
      <c r="G53" s="15" t="str">
        <f>IF(E53=0,"YES",IF(D53/E53&gt;=1.15, IF(D53+E53&gt;=one_percentage,"YES","NO"),"NO"))</f>
        <v>NO</v>
      </c>
      <c r="H53" s="16">
        <v>7326.0</v>
      </c>
      <c r="I53" s="17" t="str">
        <f t="shared" si="3"/>
        <v>NOT FUNDED</v>
      </c>
      <c r="J53" s="18">
        <f t="shared" si="4"/>
        <v>1350</v>
      </c>
      <c r="K53" s="19" t="str">
        <f t="shared" si="2"/>
        <v>Approval Threshold</v>
      </c>
    </row>
    <row r="54">
      <c r="A54" s="26" t="s">
        <v>355</v>
      </c>
      <c r="B54" s="11">
        <v>3.27</v>
      </c>
      <c r="C54" s="12">
        <v>142.0</v>
      </c>
      <c r="D54" s="13">
        <v>1.5465094E7</v>
      </c>
      <c r="E54" s="13">
        <v>1.395863E7</v>
      </c>
      <c r="F54" s="14">
        <f t="shared" si="1"/>
        <v>1506464</v>
      </c>
      <c r="G54" s="15" t="str">
        <f>IF(E54=0,"YES",IF(D54/E54&gt;=1.15, IF(D54+E54&gt;=one_percentage,"YES","NO"),"NO"))</f>
        <v>NO</v>
      </c>
      <c r="H54" s="16">
        <v>10000.0</v>
      </c>
      <c r="I54" s="17" t="str">
        <f t="shared" si="3"/>
        <v>NOT FUNDED</v>
      </c>
      <c r="J54" s="18">
        <f t="shared" si="4"/>
        <v>1350</v>
      </c>
      <c r="K54" s="19" t="str">
        <f t="shared" si="2"/>
        <v>Approval Threshold</v>
      </c>
    </row>
    <row r="55">
      <c r="A55" s="26" t="s">
        <v>356</v>
      </c>
      <c r="B55" s="11">
        <v>2.0</v>
      </c>
      <c r="C55" s="12">
        <v>136.0</v>
      </c>
      <c r="D55" s="13">
        <v>1.7523803E7</v>
      </c>
      <c r="E55" s="13">
        <v>1.6072634E7</v>
      </c>
      <c r="F55" s="14">
        <f t="shared" si="1"/>
        <v>1451169</v>
      </c>
      <c r="G55" s="15" t="str">
        <f>IF(E55=0,"YES",IF(D55/E55&gt;=1.15, IF(D55+E55&gt;=one_percentage,"YES","NO"),"NO"))</f>
        <v>NO</v>
      </c>
      <c r="H55" s="16">
        <v>13000.0</v>
      </c>
      <c r="I55" s="17" t="str">
        <f t="shared" si="3"/>
        <v>NOT FUNDED</v>
      </c>
      <c r="J55" s="18">
        <f t="shared" si="4"/>
        <v>1350</v>
      </c>
      <c r="K55" s="19" t="str">
        <f t="shared" si="2"/>
        <v>Approval Threshold</v>
      </c>
    </row>
    <row r="56">
      <c r="A56" s="26" t="s">
        <v>357</v>
      </c>
      <c r="B56" s="11">
        <v>3.08</v>
      </c>
      <c r="C56" s="25">
        <v>154.0</v>
      </c>
      <c r="D56" s="13">
        <v>1.6584473E7</v>
      </c>
      <c r="E56" s="13">
        <v>1.5317908E7</v>
      </c>
      <c r="F56" s="14">
        <f t="shared" si="1"/>
        <v>1266565</v>
      </c>
      <c r="G56" s="15" t="str">
        <f>IF(E56=0,"YES",IF(D56/E56&gt;=1.15, IF(D56+E56&gt;=one_percentage,"YES","NO"),"NO"))</f>
        <v>NO</v>
      </c>
      <c r="H56" s="16">
        <v>40000.0</v>
      </c>
      <c r="I56" s="17" t="str">
        <f t="shared" si="3"/>
        <v>NOT FUNDED</v>
      </c>
      <c r="J56" s="18">
        <f t="shared" si="4"/>
        <v>1350</v>
      </c>
      <c r="K56" s="19" t="str">
        <f t="shared" si="2"/>
        <v>Approval Threshold</v>
      </c>
    </row>
    <row r="57">
      <c r="A57" s="26" t="s">
        <v>358</v>
      </c>
      <c r="B57" s="11">
        <v>1.58</v>
      </c>
      <c r="C57" s="12">
        <v>144.0</v>
      </c>
      <c r="D57" s="13">
        <v>1.746367E7</v>
      </c>
      <c r="E57" s="13">
        <v>1.6362985E7</v>
      </c>
      <c r="F57" s="14">
        <f t="shared" si="1"/>
        <v>1100685</v>
      </c>
      <c r="G57" s="15" t="str">
        <f>IF(E57=0,"YES",IF(D57/E57&gt;=1.15, IF(D57+E57&gt;=one_percentage,"YES","NO"),"NO"))</f>
        <v>NO</v>
      </c>
      <c r="H57" s="16">
        <v>10000.0</v>
      </c>
      <c r="I57" s="17" t="str">
        <f t="shared" si="3"/>
        <v>NOT FUNDED</v>
      </c>
      <c r="J57" s="18">
        <f t="shared" si="4"/>
        <v>1350</v>
      </c>
      <c r="K57" s="19" t="str">
        <f t="shared" si="2"/>
        <v>Approval Threshold</v>
      </c>
    </row>
    <row r="58">
      <c r="A58" s="26" t="s">
        <v>359</v>
      </c>
      <c r="B58" s="11">
        <v>1.81</v>
      </c>
      <c r="C58" s="25">
        <v>141.0</v>
      </c>
      <c r="D58" s="13">
        <v>1.4996198E7</v>
      </c>
      <c r="E58" s="13">
        <v>1.3965724E7</v>
      </c>
      <c r="F58" s="14">
        <f t="shared" si="1"/>
        <v>1030474</v>
      </c>
      <c r="G58" s="15" t="str">
        <f>IF(E58=0,"YES",IF(D58/E58&gt;=1.15, IF(D58+E58&gt;=one_percentage,"YES","NO"),"NO"))</f>
        <v>NO</v>
      </c>
      <c r="H58" s="16">
        <v>9000.0</v>
      </c>
      <c r="I58" s="17" t="str">
        <f t="shared" si="3"/>
        <v>NOT FUNDED</v>
      </c>
      <c r="J58" s="18">
        <f t="shared" si="4"/>
        <v>1350</v>
      </c>
      <c r="K58" s="19" t="str">
        <f t="shared" si="2"/>
        <v>Approval Threshold</v>
      </c>
    </row>
    <row r="59">
      <c r="A59" s="26" t="s">
        <v>360</v>
      </c>
      <c r="B59" s="11">
        <v>3.22</v>
      </c>
      <c r="C59" s="12">
        <v>148.0</v>
      </c>
      <c r="D59" s="13">
        <v>1.622167E7</v>
      </c>
      <c r="E59" s="13">
        <v>1.5537194E7</v>
      </c>
      <c r="F59" s="14">
        <f t="shared" si="1"/>
        <v>684476</v>
      </c>
      <c r="G59" s="15" t="str">
        <f>IF(E59=0,"YES",IF(D59/E59&gt;=1.15, IF(D59+E59&gt;=one_percentage,"YES","NO"),"NO"))</f>
        <v>NO</v>
      </c>
      <c r="H59" s="16">
        <v>23880.0</v>
      </c>
      <c r="I59" s="17" t="str">
        <f t="shared" si="3"/>
        <v>NOT FUNDED</v>
      </c>
      <c r="J59" s="18">
        <f t="shared" si="4"/>
        <v>1350</v>
      </c>
      <c r="K59" s="19" t="str">
        <f t="shared" si="2"/>
        <v>Approval Threshold</v>
      </c>
    </row>
    <row r="60">
      <c r="A60" s="26" t="s">
        <v>361</v>
      </c>
      <c r="B60" s="11">
        <v>2.78</v>
      </c>
      <c r="C60" s="12">
        <v>140.0</v>
      </c>
      <c r="D60" s="13">
        <v>1.5868263E7</v>
      </c>
      <c r="E60" s="13">
        <v>1.5233944E7</v>
      </c>
      <c r="F60" s="14">
        <f t="shared" si="1"/>
        <v>634319</v>
      </c>
      <c r="G60" s="15" t="str">
        <f>IF(E60=0,"YES",IF(D60/E60&gt;=1.15, IF(D60+E60&gt;=one_percentage,"YES","NO"),"NO"))</f>
        <v>NO</v>
      </c>
      <c r="H60" s="16">
        <v>28000.0</v>
      </c>
      <c r="I60" s="17" t="str">
        <f t="shared" si="3"/>
        <v>NOT FUNDED</v>
      </c>
      <c r="J60" s="18">
        <f t="shared" si="4"/>
        <v>1350</v>
      </c>
      <c r="K60" s="19" t="str">
        <f t="shared" si="2"/>
        <v>Approval Threshold</v>
      </c>
    </row>
    <row r="61">
      <c r="A61" s="26" t="s">
        <v>362</v>
      </c>
      <c r="B61" s="11">
        <v>2.56</v>
      </c>
      <c r="C61" s="12">
        <v>165.0</v>
      </c>
      <c r="D61" s="13">
        <v>1.744089E7</v>
      </c>
      <c r="E61" s="13">
        <v>1.6855474E7</v>
      </c>
      <c r="F61" s="14">
        <f t="shared" si="1"/>
        <v>585416</v>
      </c>
      <c r="G61" s="15" t="str">
        <f>IF(E61=0,"YES",IF(D61/E61&gt;=1.15, IF(D61+E61&gt;=one_percentage,"YES","NO"),"NO"))</f>
        <v>NO</v>
      </c>
      <c r="H61" s="16">
        <v>120000.0</v>
      </c>
      <c r="I61" s="17" t="str">
        <f t="shared" si="3"/>
        <v>NOT FUNDED</v>
      </c>
      <c r="J61" s="18">
        <f t="shared" si="4"/>
        <v>1350</v>
      </c>
      <c r="K61" s="19" t="str">
        <f t="shared" si="2"/>
        <v>Approval Threshold</v>
      </c>
    </row>
    <row r="62">
      <c r="A62" s="26" t="s">
        <v>363</v>
      </c>
      <c r="B62" s="11">
        <v>2.47</v>
      </c>
      <c r="C62" s="12">
        <v>155.0</v>
      </c>
      <c r="D62" s="13">
        <v>1.7281303E7</v>
      </c>
      <c r="E62" s="13">
        <v>1.6707663E7</v>
      </c>
      <c r="F62" s="14">
        <f t="shared" si="1"/>
        <v>573640</v>
      </c>
      <c r="G62" s="15" t="str">
        <f>IF(E62=0,"YES",IF(D62/E62&gt;=1.15, IF(D62+E62&gt;=one_percentage,"YES","NO"),"NO"))</f>
        <v>NO</v>
      </c>
      <c r="H62" s="16">
        <v>41200.0</v>
      </c>
      <c r="I62" s="17" t="str">
        <f t="shared" si="3"/>
        <v>NOT FUNDED</v>
      </c>
      <c r="J62" s="18">
        <f t="shared" si="4"/>
        <v>1350</v>
      </c>
      <c r="K62" s="19" t="str">
        <f t="shared" si="2"/>
        <v>Approval Threshold</v>
      </c>
    </row>
    <row r="63">
      <c r="A63" s="26" t="s">
        <v>364</v>
      </c>
      <c r="B63" s="11">
        <v>3.11</v>
      </c>
      <c r="C63" s="25">
        <v>142.0</v>
      </c>
      <c r="D63" s="13">
        <v>1.6022392E7</v>
      </c>
      <c r="E63" s="13">
        <v>1.5799632E7</v>
      </c>
      <c r="F63" s="14">
        <f t="shared" si="1"/>
        <v>222760</v>
      </c>
      <c r="G63" s="15" t="str">
        <f>IF(E63=0,"YES",IF(D63/E63&gt;=1.15, IF(D63+E63&gt;=one_percentage,"YES","NO"),"NO"))</f>
        <v>NO</v>
      </c>
      <c r="H63" s="16">
        <v>30000.0</v>
      </c>
      <c r="I63" s="17" t="str">
        <f t="shared" si="3"/>
        <v>NOT FUNDED</v>
      </c>
      <c r="J63" s="18">
        <f t="shared" si="4"/>
        <v>1350</v>
      </c>
      <c r="K63" s="19" t="str">
        <f t="shared" si="2"/>
        <v>Approval Threshold</v>
      </c>
    </row>
    <row r="64">
      <c r="A64" s="26" t="s">
        <v>365</v>
      </c>
      <c r="B64" s="11">
        <v>1.47</v>
      </c>
      <c r="C64" s="12">
        <v>153.0</v>
      </c>
      <c r="D64" s="13">
        <v>1.7295399E7</v>
      </c>
      <c r="E64" s="13">
        <v>1.7465793E7</v>
      </c>
      <c r="F64" s="14">
        <f t="shared" si="1"/>
        <v>-170394</v>
      </c>
      <c r="G64" s="15" t="str">
        <f>IF(E64=0,"YES",IF(D64/E64&gt;=1.15, IF(D64+E64&gt;=one_percentage,"YES","NO"),"NO"))</f>
        <v>NO</v>
      </c>
      <c r="H64" s="16">
        <v>12000.0</v>
      </c>
      <c r="I64" s="17" t="str">
        <f t="shared" si="3"/>
        <v>NOT FUNDED</v>
      </c>
      <c r="J64" s="18">
        <f t="shared" si="4"/>
        <v>1350</v>
      </c>
      <c r="K64" s="19" t="str">
        <f t="shared" si="2"/>
        <v>Approval Threshold</v>
      </c>
    </row>
    <row r="65">
      <c r="A65" s="26" t="s">
        <v>366</v>
      </c>
      <c r="B65" s="11">
        <v>2.58</v>
      </c>
      <c r="C65" s="25">
        <v>147.0</v>
      </c>
      <c r="D65" s="13">
        <v>1.5812993E7</v>
      </c>
      <c r="E65" s="13">
        <v>1.6038537E7</v>
      </c>
      <c r="F65" s="14">
        <f t="shared" si="1"/>
        <v>-225544</v>
      </c>
      <c r="G65" s="15" t="str">
        <f>IF(E65=0,"YES",IF(D65/E65&gt;=1.15, IF(D65+E65&gt;=one_percentage,"YES","NO"),"NO"))</f>
        <v>NO</v>
      </c>
      <c r="H65" s="16">
        <v>60000.0</v>
      </c>
      <c r="I65" s="17" t="str">
        <f t="shared" si="3"/>
        <v>NOT FUNDED</v>
      </c>
      <c r="J65" s="18">
        <f t="shared" si="4"/>
        <v>1350</v>
      </c>
      <c r="K65" s="19" t="str">
        <f t="shared" si="2"/>
        <v>Approval Threshold</v>
      </c>
    </row>
    <row r="66">
      <c r="A66" s="26" t="s">
        <v>367</v>
      </c>
      <c r="B66" s="11">
        <v>1.71</v>
      </c>
      <c r="C66" s="12">
        <v>144.0</v>
      </c>
      <c r="D66" s="13">
        <v>1.7316812E7</v>
      </c>
      <c r="E66" s="13">
        <v>1.8011458E7</v>
      </c>
      <c r="F66" s="14">
        <f t="shared" si="1"/>
        <v>-694646</v>
      </c>
      <c r="G66" s="15" t="str">
        <f>IF(E66=0,"YES",IF(D66/E66&gt;=1.15, IF(D66+E66&gt;=one_percentage,"YES","NO"),"NO"))</f>
        <v>NO</v>
      </c>
      <c r="H66" s="16">
        <v>10000.0</v>
      </c>
      <c r="I66" s="17" t="str">
        <f t="shared" si="3"/>
        <v>NOT FUNDED</v>
      </c>
      <c r="J66" s="18">
        <f t="shared" si="4"/>
        <v>1350</v>
      </c>
      <c r="K66" s="19" t="str">
        <f t="shared" si="2"/>
        <v>Approval Threshold</v>
      </c>
    </row>
    <row r="67">
      <c r="A67" s="28" t="s">
        <v>368</v>
      </c>
      <c r="B67" s="11">
        <v>2.4</v>
      </c>
      <c r="C67" s="12">
        <v>143.0</v>
      </c>
      <c r="D67" s="13">
        <v>1.5105787E7</v>
      </c>
      <c r="E67" s="13">
        <v>1.5942734E7</v>
      </c>
      <c r="F67" s="14">
        <f t="shared" si="1"/>
        <v>-836947</v>
      </c>
      <c r="G67" s="15" t="str">
        <f>IF(E67=0,"YES",IF(D67/E67&gt;=1.15, IF(D67+E67&gt;=one_percentage,"YES","NO"),"NO"))</f>
        <v>NO</v>
      </c>
      <c r="H67" s="16">
        <v>29000.0</v>
      </c>
      <c r="I67" s="17" t="str">
        <f t="shared" si="3"/>
        <v>NOT FUNDED</v>
      </c>
      <c r="J67" s="18">
        <f t="shared" si="4"/>
        <v>1350</v>
      </c>
      <c r="K67" s="19" t="str">
        <f t="shared" si="2"/>
        <v>Approval Threshold</v>
      </c>
    </row>
    <row r="68">
      <c r="A68" s="26" t="s">
        <v>369</v>
      </c>
      <c r="B68" s="11">
        <v>2.39</v>
      </c>
      <c r="C68" s="12">
        <v>139.0</v>
      </c>
      <c r="D68" s="13">
        <v>1.5019507E7</v>
      </c>
      <c r="E68" s="13">
        <v>1.5943188E7</v>
      </c>
      <c r="F68" s="14">
        <f t="shared" si="1"/>
        <v>-923681</v>
      </c>
      <c r="G68" s="15" t="str">
        <f>IF(E68=0,"YES",IF(D68/E68&gt;=1.15, IF(D68+E68&gt;=one_percentage,"YES","NO"),"NO"))</f>
        <v>NO</v>
      </c>
      <c r="H68" s="16">
        <v>10000.0</v>
      </c>
      <c r="I68" s="17" t="str">
        <f t="shared" si="3"/>
        <v>NOT FUNDED</v>
      </c>
      <c r="J68" s="18">
        <f t="shared" si="4"/>
        <v>1350</v>
      </c>
      <c r="K68" s="19" t="str">
        <f t="shared" si="2"/>
        <v>Approval Threshold</v>
      </c>
    </row>
    <row r="69">
      <c r="A69" s="26" t="s">
        <v>370</v>
      </c>
      <c r="B69" s="11">
        <v>2.0</v>
      </c>
      <c r="C69" s="25">
        <v>146.0</v>
      </c>
      <c r="D69" s="13">
        <v>1.5357776E7</v>
      </c>
      <c r="E69" s="13">
        <v>1.6446756E7</v>
      </c>
      <c r="F69" s="14">
        <f t="shared" si="1"/>
        <v>-1088980</v>
      </c>
      <c r="G69" s="15" t="str">
        <f>IF(E69=0,"YES",IF(D69/E69&gt;=1.15, IF(D69+E69&gt;=one_percentage,"YES","NO"),"NO"))</f>
        <v>NO</v>
      </c>
      <c r="H69" s="16">
        <v>21000.0</v>
      </c>
      <c r="I69" s="17" t="str">
        <f t="shared" si="3"/>
        <v>NOT FUNDED</v>
      </c>
      <c r="J69" s="18">
        <f t="shared" si="4"/>
        <v>1350</v>
      </c>
      <c r="K69" s="19" t="str">
        <f t="shared" si="2"/>
        <v>Approval Threshold</v>
      </c>
    </row>
    <row r="70">
      <c r="A70" s="26" t="s">
        <v>371</v>
      </c>
      <c r="B70" s="11">
        <v>1.83</v>
      </c>
      <c r="C70" s="12">
        <v>140.0</v>
      </c>
      <c r="D70" s="13">
        <v>1.5015235E7</v>
      </c>
      <c r="E70" s="13">
        <v>1.6307308E7</v>
      </c>
      <c r="F70" s="14">
        <f t="shared" si="1"/>
        <v>-1292073</v>
      </c>
      <c r="G70" s="15" t="str">
        <f>IF(E70=0,"YES",IF(D70/E70&gt;=1.15, IF(D70+E70&gt;=one_percentage,"YES","NO"),"NO"))</f>
        <v>NO</v>
      </c>
      <c r="H70" s="16">
        <v>30000.0</v>
      </c>
      <c r="I70" s="17" t="str">
        <f t="shared" si="3"/>
        <v>NOT FUNDED</v>
      </c>
      <c r="J70" s="18">
        <f t="shared" si="4"/>
        <v>1350</v>
      </c>
      <c r="K70" s="19" t="str">
        <f t="shared" si="2"/>
        <v>Approval Threshold</v>
      </c>
    </row>
    <row r="71">
      <c r="A71" s="26" t="s">
        <v>372</v>
      </c>
      <c r="B71" s="11">
        <v>2.44</v>
      </c>
      <c r="C71" s="25">
        <v>134.0</v>
      </c>
      <c r="D71" s="13">
        <v>1.4833809E7</v>
      </c>
      <c r="E71" s="13">
        <v>1.6244022E7</v>
      </c>
      <c r="F71" s="14">
        <f t="shared" si="1"/>
        <v>-1410213</v>
      </c>
      <c r="G71" s="15" t="str">
        <f>IF(E71=0,"YES",IF(D71/E71&gt;=1.15, IF(D71+E71&gt;=one_percentage,"YES","NO"),"NO"))</f>
        <v>NO</v>
      </c>
      <c r="H71" s="16">
        <v>28000.0</v>
      </c>
      <c r="I71" s="17" t="str">
        <f t="shared" si="3"/>
        <v>NOT FUNDED</v>
      </c>
      <c r="J71" s="18">
        <f t="shared" si="4"/>
        <v>1350</v>
      </c>
      <c r="K71" s="19" t="str">
        <f t="shared" si="2"/>
        <v>Approval Threshold</v>
      </c>
    </row>
    <row r="72">
      <c r="A72" s="26" t="s">
        <v>373</v>
      </c>
      <c r="B72" s="11">
        <v>3.11</v>
      </c>
      <c r="C72" s="12">
        <v>163.0</v>
      </c>
      <c r="D72" s="13">
        <v>1.8729171E7</v>
      </c>
      <c r="E72" s="13">
        <v>2.015499E7</v>
      </c>
      <c r="F72" s="14">
        <f t="shared" si="1"/>
        <v>-1425819</v>
      </c>
      <c r="G72" s="15" t="str">
        <f>IF(E72=0,"YES",IF(D72/E72&gt;=1.15, IF(D72+E72&gt;=one_percentage,"YES","NO"),"NO"))</f>
        <v>NO</v>
      </c>
      <c r="H72" s="16">
        <v>28600.0</v>
      </c>
      <c r="I72" s="17" t="str">
        <f t="shared" si="3"/>
        <v>NOT FUNDED</v>
      </c>
      <c r="J72" s="18">
        <f t="shared" si="4"/>
        <v>1350</v>
      </c>
      <c r="K72" s="19" t="str">
        <f t="shared" si="2"/>
        <v>Approval Threshold</v>
      </c>
    </row>
    <row r="73">
      <c r="A73" s="26" t="s">
        <v>374</v>
      </c>
      <c r="B73" s="11">
        <v>2.2</v>
      </c>
      <c r="C73" s="25">
        <v>135.0</v>
      </c>
      <c r="D73" s="13">
        <v>1.4834157E7</v>
      </c>
      <c r="E73" s="13">
        <v>1.6473901E7</v>
      </c>
      <c r="F73" s="14">
        <f t="shared" si="1"/>
        <v>-1639744</v>
      </c>
      <c r="G73" s="15" t="str">
        <f>IF(E73=0,"YES",IF(D73/E73&gt;=1.15, IF(D73+E73&gt;=one_percentage,"YES","NO"),"NO"))</f>
        <v>NO</v>
      </c>
      <c r="H73" s="16">
        <v>9562.0</v>
      </c>
      <c r="I73" s="17" t="str">
        <f t="shared" si="3"/>
        <v>NOT FUNDED</v>
      </c>
      <c r="J73" s="18">
        <f t="shared" si="4"/>
        <v>1350</v>
      </c>
      <c r="K73" s="19" t="str">
        <f t="shared" si="2"/>
        <v>Approval Threshold</v>
      </c>
    </row>
    <row r="74">
      <c r="A74" s="26" t="s">
        <v>375</v>
      </c>
      <c r="B74" s="11">
        <v>2.78</v>
      </c>
      <c r="C74" s="12">
        <v>148.0</v>
      </c>
      <c r="D74" s="13">
        <v>1.4907474E7</v>
      </c>
      <c r="E74" s="13">
        <v>1.6685343E7</v>
      </c>
      <c r="F74" s="14">
        <f t="shared" si="1"/>
        <v>-1777869</v>
      </c>
      <c r="G74" s="15" t="str">
        <f>IF(E74=0,"YES",IF(D74/E74&gt;=1.15, IF(D74+E74&gt;=one_percentage,"YES","NO"),"NO"))</f>
        <v>NO</v>
      </c>
      <c r="H74" s="16">
        <v>75000.0</v>
      </c>
      <c r="I74" s="17" t="str">
        <f t="shared" si="3"/>
        <v>NOT FUNDED</v>
      </c>
      <c r="J74" s="18">
        <f t="shared" si="4"/>
        <v>1350</v>
      </c>
      <c r="K74" s="19" t="str">
        <f t="shared" si="2"/>
        <v>Approval Threshold</v>
      </c>
    </row>
    <row r="75">
      <c r="A75" s="26" t="s">
        <v>376</v>
      </c>
      <c r="B75" s="11">
        <v>3.33</v>
      </c>
      <c r="C75" s="25">
        <v>160.0</v>
      </c>
      <c r="D75" s="13">
        <v>1.7643198E7</v>
      </c>
      <c r="E75" s="13">
        <v>1.9457767E7</v>
      </c>
      <c r="F75" s="14">
        <f t="shared" si="1"/>
        <v>-1814569</v>
      </c>
      <c r="G75" s="15" t="str">
        <f>IF(E75=0,"YES",IF(D75/E75&gt;=1.15, IF(D75+E75&gt;=one_percentage,"YES","NO"),"NO"))</f>
        <v>NO</v>
      </c>
      <c r="H75" s="16">
        <v>65000.0</v>
      </c>
      <c r="I75" s="17" t="str">
        <f t="shared" si="3"/>
        <v>NOT FUNDED</v>
      </c>
      <c r="J75" s="18">
        <f t="shared" si="4"/>
        <v>1350</v>
      </c>
      <c r="K75" s="19" t="str">
        <f t="shared" si="2"/>
        <v>Approval Threshold</v>
      </c>
    </row>
    <row r="76">
      <c r="A76" s="26" t="s">
        <v>377</v>
      </c>
      <c r="B76" s="27">
        <v>3.33</v>
      </c>
      <c r="C76" s="30">
        <v>165.0</v>
      </c>
      <c r="D76" s="31">
        <v>1.692794E7</v>
      </c>
      <c r="E76" s="31">
        <v>1.9122429E7</v>
      </c>
      <c r="F76" s="14">
        <f t="shared" si="1"/>
        <v>-2194489</v>
      </c>
      <c r="G76" s="15" t="str">
        <f>IF(E76=0,"YES",IF(D76/E76&gt;=1.15, IF(D76+E76&gt;=one_percentage,"YES","NO"),"NO"))</f>
        <v>NO</v>
      </c>
      <c r="H76" s="16">
        <v>10000.0</v>
      </c>
      <c r="I76" s="17" t="str">
        <f t="shared" si="3"/>
        <v>NOT FUNDED</v>
      </c>
      <c r="J76" s="18">
        <f t="shared" si="4"/>
        <v>1350</v>
      </c>
      <c r="K76" s="19" t="str">
        <f t="shared" si="2"/>
        <v>Approval Threshold</v>
      </c>
    </row>
    <row r="77">
      <c r="A77" s="26" t="s">
        <v>378</v>
      </c>
      <c r="B77" s="11">
        <v>1.67</v>
      </c>
      <c r="C77" s="25">
        <v>142.0</v>
      </c>
      <c r="D77" s="13">
        <v>1.4662522E7</v>
      </c>
      <c r="E77" s="13">
        <v>1.6876212E7</v>
      </c>
      <c r="F77" s="14">
        <f t="shared" si="1"/>
        <v>-2213690</v>
      </c>
      <c r="G77" s="15" t="str">
        <f>IF(E77=0,"YES",IF(D77/E77&gt;=1.15, IF(D77+E77&gt;=one_percentage,"YES","NO"),"NO"))</f>
        <v>NO</v>
      </c>
      <c r="H77" s="16">
        <v>21000.0</v>
      </c>
      <c r="I77" s="17" t="str">
        <f t="shared" si="3"/>
        <v>NOT FUNDED</v>
      </c>
      <c r="J77" s="18">
        <f t="shared" si="4"/>
        <v>1350</v>
      </c>
      <c r="K77" s="19" t="str">
        <f t="shared" si="2"/>
        <v>Approval Threshold</v>
      </c>
    </row>
    <row r="78">
      <c r="A78" s="26" t="s">
        <v>379</v>
      </c>
      <c r="B78" s="11">
        <v>2.04</v>
      </c>
      <c r="C78" s="25">
        <v>147.0</v>
      </c>
      <c r="D78" s="13">
        <v>1.5649605E7</v>
      </c>
      <c r="E78" s="13">
        <v>1.8175331E7</v>
      </c>
      <c r="F78" s="14">
        <f t="shared" si="1"/>
        <v>-2525726</v>
      </c>
      <c r="G78" s="15" t="str">
        <f>IF(E78=0,"YES",IF(D78/E78&gt;=1.15, IF(D78+E78&gt;=one_percentage,"YES","NO"),"NO"))</f>
        <v>NO</v>
      </c>
      <c r="H78" s="16">
        <v>55000.0</v>
      </c>
      <c r="I78" s="17" t="str">
        <f t="shared" si="3"/>
        <v>NOT FUNDED</v>
      </c>
      <c r="J78" s="18">
        <f t="shared" si="4"/>
        <v>1350</v>
      </c>
      <c r="K78" s="19" t="str">
        <f t="shared" si="2"/>
        <v>Approval Threshold</v>
      </c>
    </row>
    <row r="79">
      <c r="A79" s="26" t="s">
        <v>380</v>
      </c>
      <c r="B79" s="11">
        <v>1.5</v>
      </c>
      <c r="C79" s="25">
        <v>146.0</v>
      </c>
      <c r="D79" s="13">
        <v>1.4584065E7</v>
      </c>
      <c r="E79" s="13">
        <v>1.7115766E7</v>
      </c>
      <c r="F79" s="14">
        <f t="shared" si="1"/>
        <v>-2531701</v>
      </c>
      <c r="G79" s="15" t="str">
        <f>IF(E79=0,"YES",IF(D79/E79&gt;=1.15, IF(D79+E79&gt;=one_percentage,"YES","NO"),"NO"))</f>
        <v>NO</v>
      </c>
      <c r="H79" s="16">
        <v>15907.0</v>
      </c>
      <c r="I79" s="17" t="str">
        <f t="shared" si="3"/>
        <v>NOT FUNDED</v>
      </c>
      <c r="J79" s="18">
        <f t="shared" si="4"/>
        <v>1350</v>
      </c>
      <c r="K79" s="19" t="str">
        <f t="shared" si="2"/>
        <v>Approval Threshold</v>
      </c>
    </row>
    <row r="80">
      <c r="A80" s="26" t="s">
        <v>381</v>
      </c>
      <c r="B80" s="11">
        <v>1.56</v>
      </c>
      <c r="C80" s="25">
        <v>143.0</v>
      </c>
      <c r="D80" s="13">
        <v>1.4586436E7</v>
      </c>
      <c r="E80" s="13">
        <v>1.7202888E7</v>
      </c>
      <c r="F80" s="14">
        <f t="shared" si="1"/>
        <v>-2616452</v>
      </c>
      <c r="G80" s="15" t="str">
        <f>IF(E80=0,"YES",IF(D80/E80&gt;=1.15, IF(D80+E80&gt;=one_percentage,"YES","NO"),"NO"))</f>
        <v>NO</v>
      </c>
      <c r="H80" s="16">
        <v>15439.0</v>
      </c>
      <c r="I80" s="17" t="str">
        <f t="shared" si="3"/>
        <v>NOT FUNDED</v>
      </c>
      <c r="J80" s="18">
        <f t="shared" si="4"/>
        <v>1350</v>
      </c>
      <c r="K80" s="19" t="str">
        <f t="shared" si="2"/>
        <v>Approval Threshold</v>
      </c>
    </row>
    <row r="81">
      <c r="A81" s="26" t="s">
        <v>382</v>
      </c>
      <c r="B81" s="11">
        <v>3.08</v>
      </c>
      <c r="C81" s="12">
        <v>150.0</v>
      </c>
      <c r="D81" s="13">
        <v>1.7360669E7</v>
      </c>
      <c r="E81" s="13">
        <v>2.0042411E7</v>
      </c>
      <c r="F81" s="14">
        <f t="shared" si="1"/>
        <v>-2681742</v>
      </c>
      <c r="G81" s="15" t="str">
        <f>IF(E81=0,"YES",IF(D81/E81&gt;=1.15, IF(D81+E81&gt;=one_percentage,"YES","NO"),"NO"))</f>
        <v>NO</v>
      </c>
      <c r="H81" s="16">
        <v>56000.0</v>
      </c>
      <c r="I81" s="17" t="str">
        <f t="shared" si="3"/>
        <v>NOT FUNDED</v>
      </c>
      <c r="J81" s="18">
        <f t="shared" si="4"/>
        <v>1350</v>
      </c>
      <c r="K81" s="19" t="str">
        <f t="shared" si="2"/>
        <v>Approval Threshold</v>
      </c>
    </row>
    <row r="82">
      <c r="A82" s="26" t="s">
        <v>383</v>
      </c>
      <c r="B82" s="11">
        <v>1.89</v>
      </c>
      <c r="C82" s="25">
        <v>135.0</v>
      </c>
      <c r="D82" s="13">
        <v>1.4567617E7</v>
      </c>
      <c r="E82" s="13">
        <v>1.8167915E7</v>
      </c>
      <c r="F82" s="14">
        <f t="shared" si="1"/>
        <v>-3600298</v>
      </c>
      <c r="G82" s="15" t="str">
        <f>IF(E82=0,"YES",IF(D82/E82&gt;=1.15, IF(D82+E82&gt;=one_percentage,"YES","NO"),"NO"))</f>
        <v>NO</v>
      </c>
      <c r="H82" s="16">
        <v>14907.0</v>
      </c>
      <c r="I82" s="17" t="str">
        <f t="shared" si="3"/>
        <v>NOT FUNDED</v>
      </c>
      <c r="J82" s="18">
        <f t="shared" si="4"/>
        <v>1350</v>
      </c>
      <c r="K82" s="19" t="str">
        <f t="shared" si="2"/>
        <v>Approval Threshold</v>
      </c>
    </row>
    <row r="83">
      <c r="A83" s="26" t="s">
        <v>384</v>
      </c>
      <c r="B83" s="11">
        <v>1.56</v>
      </c>
      <c r="C83" s="25">
        <v>144.0</v>
      </c>
      <c r="D83" s="13">
        <v>1.4606923E7</v>
      </c>
      <c r="E83" s="13">
        <v>1.8493204E7</v>
      </c>
      <c r="F83" s="14">
        <f t="shared" si="1"/>
        <v>-3886281</v>
      </c>
      <c r="G83" s="15" t="str">
        <f>IF(E83=0,"YES",IF(D83/E83&gt;=1.15, IF(D83+E83&gt;=one_percentage,"YES","NO"),"NO"))</f>
        <v>NO</v>
      </c>
      <c r="H83" s="16">
        <v>20000.0</v>
      </c>
      <c r="I83" s="17" t="str">
        <f t="shared" si="3"/>
        <v>NOT FUNDED</v>
      </c>
      <c r="J83" s="18">
        <f t="shared" si="4"/>
        <v>1350</v>
      </c>
      <c r="K83" s="19" t="str">
        <f t="shared" si="2"/>
        <v>Approval Threshold</v>
      </c>
    </row>
    <row r="84">
      <c r="A84" s="26" t="s">
        <v>385</v>
      </c>
      <c r="B84" s="11">
        <v>1.78</v>
      </c>
      <c r="C84" s="12">
        <v>166.0</v>
      </c>
      <c r="D84" s="13">
        <v>1.4772493E7</v>
      </c>
      <c r="E84" s="13">
        <v>1.9810969E7</v>
      </c>
      <c r="F84" s="14">
        <f t="shared" si="1"/>
        <v>-5038476</v>
      </c>
      <c r="G84" s="15" t="str">
        <f>IF(E84=0,"YES",IF(D84/E84&gt;=1.15, IF(D84+E84&gt;=one_percentage,"YES","NO"),"NO"))</f>
        <v>NO</v>
      </c>
      <c r="H84" s="16">
        <v>60000.0</v>
      </c>
      <c r="I84" s="17" t="str">
        <f t="shared" si="3"/>
        <v>NOT FUNDED</v>
      </c>
      <c r="J84" s="18">
        <f t="shared" si="4"/>
        <v>1350</v>
      </c>
      <c r="K84" s="19" t="str">
        <f t="shared" si="2"/>
        <v>Approval Threshold</v>
      </c>
    </row>
    <row r="85">
      <c r="A85" s="26" t="s">
        <v>386</v>
      </c>
      <c r="B85" s="11">
        <v>1.4</v>
      </c>
      <c r="C85" s="25">
        <v>180.0</v>
      </c>
      <c r="D85" s="13">
        <v>1.4783075E7</v>
      </c>
      <c r="E85" s="13">
        <v>2.0778965E7</v>
      </c>
      <c r="F85" s="14">
        <f t="shared" si="1"/>
        <v>-5995890</v>
      </c>
      <c r="G85" s="15" t="str">
        <f>IF(E85=0,"YES",IF(D85/E85&gt;=1.15, IF(D85+E85&gt;=one_percentage,"YES","NO"),"NO"))</f>
        <v>NO</v>
      </c>
      <c r="H85" s="16">
        <v>100000.0</v>
      </c>
      <c r="I85" s="17" t="str">
        <f t="shared" si="3"/>
        <v>NOT FUNDED</v>
      </c>
      <c r="J85" s="18">
        <f t="shared" si="4"/>
        <v>1350</v>
      </c>
      <c r="K85" s="19" t="str">
        <f t="shared" si="2"/>
        <v>Approval Threshold</v>
      </c>
    </row>
    <row r="86">
      <c r="A86" s="26" t="s">
        <v>387</v>
      </c>
      <c r="B86" s="11">
        <v>1.22</v>
      </c>
      <c r="C86" s="12">
        <v>183.0</v>
      </c>
      <c r="D86" s="13">
        <v>1.7335319E7</v>
      </c>
      <c r="E86" s="13">
        <v>2.338707E7</v>
      </c>
      <c r="F86" s="14">
        <f t="shared" si="1"/>
        <v>-6051751</v>
      </c>
      <c r="G86" s="15" t="str">
        <f>IF(E86=0,"YES",IF(D86/E86&gt;=1.15, IF(D86+E86&gt;=one_percentage,"YES","NO"),"NO"))</f>
        <v>NO</v>
      </c>
      <c r="H86" s="16">
        <v>45000.0</v>
      </c>
      <c r="I86" s="17" t="str">
        <f t="shared" si="3"/>
        <v>NOT FUNDED</v>
      </c>
      <c r="J86" s="18">
        <f t="shared" si="4"/>
        <v>1350</v>
      </c>
      <c r="K86" s="19" t="str">
        <f t="shared" si="2"/>
        <v>Approval Threshold</v>
      </c>
    </row>
  </sheetData>
  <autoFilter ref="$A$1:$H$86">
    <sortState ref="A1:H86">
      <sortCondition descending="1" ref="F1:F86"/>
      <sortCondition ref="A1:A86"/>
    </sortState>
  </autoFilter>
  <conditionalFormatting sqref="I2:I86">
    <cfRule type="cellIs" dxfId="0" priority="1" operator="equal">
      <formula>"FUNDED"</formula>
    </cfRule>
  </conditionalFormatting>
  <conditionalFormatting sqref="I2:I86">
    <cfRule type="cellIs" dxfId="1" priority="2" operator="equal">
      <formula>"NOT FUNDED"</formula>
    </cfRule>
  </conditionalFormatting>
  <conditionalFormatting sqref="K2:K86">
    <cfRule type="cellIs" dxfId="0" priority="3" operator="greaterThan">
      <formula>999</formula>
    </cfRule>
  </conditionalFormatting>
  <conditionalFormatting sqref="K2:K86">
    <cfRule type="cellIs" dxfId="0" priority="4" operator="greaterThan">
      <formula>999</formula>
    </cfRule>
  </conditionalFormatting>
  <conditionalFormatting sqref="K2:K86">
    <cfRule type="containsText" dxfId="1" priority="5" operator="containsText" text="NOT FUNDED">
      <formula>NOT(ISERROR(SEARCH(("NOT FUNDED"),(K2))))</formula>
    </cfRule>
  </conditionalFormatting>
  <conditionalFormatting sqref="K2:K86">
    <cfRule type="cellIs" dxfId="2" priority="6" operator="equal">
      <formula>"Over Budget"</formula>
    </cfRule>
  </conditionalFormatting>
  <conditionalFormatting sqref="K2:K86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</hyperlinks>
  <drawing r:id="rId8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388</v>
      </c>
      <c r="B2" s="11">
        <v>4.83</v>
      </c>
      <c r="C2" s="12">
        <v>1640.0</v>
      </c>
      <c r="D2" s="13">
        <v>2.51099486E8</v>
      </c>
      <c r="E2" s="13">
        <v>2208982.0</v>
      </c>
      <c r="F2" s="14">
        <f t="shared" ref="F2:F12" si="1">D2-E2</f>
        <v>248890504</v>
      </c>
      <c r="G2" s="15" t="str">
        <f>IF(E2=0,"YES",IF(D2/E2&gt;=1.15, IF(D2+E2&gt;=one_percentage,"YES","NO"),"NO"))</f>
        <v>YES</v>
      </c>
      <c r="H2" s="16">
        <v>39500.0</v>
      </c>
      <c r="I2" s="17" t="str">
        <f>If(disarm_cyber&gt;=H2,IF(G2="Yes","FUNDED","NOT FUNDED"),"NOT FUNDED")</f>
        <v>FUNDED</v>
      </c>
      <c r="J2" s="18">
        <f>If(disarm_cyber&gt;=H2,disarm_cyber-H2,disarm_cyber)</f>
        <v>60500</v>
      </c>
      <c r="K2" s="19" t="str">
        <f t="shared" ref="K2:K12" si="2">If(G2="YES",IF(I2="FUNDED","","Over Budget"),"Approval Threshold")</f>
        <v/>
      </c>
    </row>
    <row r="3">
      <c r="A3" s="26" t="s">
        <v>389</v>
      </c>
      <c r="B3" s="11">
        <v>4.52</v>
      </c>
      <c r="C3" s="12">
        <v>965.0</v>
      </c>
      <c r="D3" s="13">
        <v>1.60751531E8</v>
      </c>
      <c r="E3" s="13">
        <v>3714248.0</v>
      </c>
      <c r="F3" s="14">
        <f t="shared" si="1"/>
        <v>157037283</v>
      </c>
      <c r="G3" s="15" t="str">
        <f>IF(E3=0,"YES",IF(D3/E3&gt;=1.15, IF(D3+E3&gt;=one_percentage,"YES","NO"),"NO"))</f>
        <v>YES</v>
      </c>
      <c r="H3" s="16">
        <v>20000.0</v>
      </c>
      <c r="I3" s="17" t="str">
        <f t="shared" ref="I3:I12" si="3">If(J2&gt;=H3,IF(G3="Yes","FUNDED","NOT FUNDED"),"NOT FUNDED")</f>
        <v>FUNDED</v>
      </c>
      <c r="J3" s="18">
        <f t="shared" ref="J3:J12" si="4">If(I3="FUNDED",IF(J2&gt;=H3,(J2-H3),J2),J2)</f>
        <v>40500</v>
      </c>
      <c r="K3" s="19" t="str">
        <f t="shared" si="2"/>
        <v/>
      </c>
    </row>
    <row r="4">
      <c r="A4" s="26" t="s">
        <v>390</v>
      </c>
      <c r="B4" s="11">
        <v>3.63</v>
      </c>
      <c r="C4" s="12">
        <v>365.0</v>
      </c>
      <c r="D4" s="13">
        <v>1.42915932E8</v>
      </c>
      <c r="E4" s="13">
        <v>1.1429946E7</v>
      </c>
      <c r="F4" s="14">
        <f t="shared" si="1"/>
        <v>131485986</v>
      </c>
      <c r="G4" s="15" t="str">
        <f>IF(E4=0,"YES",IF(D4/E4&gt;=1.15, IF(D4+E4&gt;=one_percentage,"YES","NO"),"NO"))</f>
        <v>YES</v>
      </c>
      <c r="H4" s="16">
        <v>1500.0</v>
      </c>
      <c r="I4" s="17" t="str">
        <f t="shared" si="3"/>
        <v>FUNDED</v>
      </c>
      <c r="J4" s="18">
        <f t="shared" si="4"/>
        <v>39000</v>
      </c>
      <c r="K4" s="19" t="str">
        <f t="shared" si="2"/>
        <v/>
      </c>
    </row>
    <row r="5">
      <c r="A5" s="26" t="s">
        <v>391</v>
      </c>
      <c r="B5" s="11">
        <v>4.25</v>
      </c>
      <c r="C5" s="12">
        <v>464.0</v>
      </c>
      <c r="D5" s="13">
        <v>9.8673207E7</v>
      </c>
      <c r="E5" s="13">
        <v>3155973.0</v>
      </c>
      <c r="F5" s="14">
        <f t="shared" si="1"/>
        <v>95517234</v>
      </c>
      <c r="G5" s="15" t="str">
        <f>IF(E5=0,"YES",IF(D5/E5&gt;=1.15, IF(D5+E5&gt;=one_percentage,"YES","NO"),"NO"))</f>
        <v>YES</v>
      </c>
      <c r="H5" s="16">
        <v>28500.0</v>
      </c>
      <c r="I5" s="17" t="str">
        <f t="shared" si="3"/>
        <v>FUNDED</v>
      </c>
      <c r="J5" s="18">
        <f t="shared" si="4"/>
        <v>10500</v>
      </c>
      <c r="K5" s="19" t="str">
        <f t="shared" si="2"/>
        <v/>
      </c>
    </row>
    <row r="6">
      <c r="A6" s="26" t="s">
        <v>392</v>
      </c>
      <c r="B6" s="11">
        <v>3.39</v>
      </c>
      <c r="C6" s="12">
        <v>332.0</v>
      </c>
      <c r="D6" s="13">
        <v>6.4217931E7</v>
      </c>
      <c r="E6" s="13">
        <v>7676531.0</v>
      </c>
      <c r="F6" s="14">
        <f t="shared" si="1"/>
        <v>56541400</v>
      </c>
      <c r="G6" s="15" t="str">
        <f>IF(E6=0,"YES",IF(D6/E6&gt;=1.15, IF(D6+E6&gt;=one_percentage,"YES","NO"),"NO"))</f>
        <v>YES</v>
      </c>
      <c r="H6" s="16">
        <v>33000.0</v>
      </c>
      <c r="I6" s="17" t="str">
        <f t="shared" si="3"/>
        <v>NOT FUNDED</v>
      </c>
      <c r="J6" s="18">
        <f t="shared" si="4"/>
        <v>10500</v>
      </c>
      <c r="K6" s="19" t="str">
        <f t="shared" si="2"/>
        <v>Over Budget</v>
      </c>
    </row>
    <row r="7">
      <c r="A7" s="26" t="s">
        <v>393</v>
      </c>
      <c r="B7" s="11">
        <v>3.76</v>
      </c>
      <c r="C7" s="12">
        <v>345.0</v>
      </c>
      <c r="D7" s="13">
        <v>6.5863177E7</v>
      </c>
      <c r="E7" s="13">
        <v>9485376.0</v>
      </c>
      <c r="F7" s="14">
        <f t="shared" si="1"/>
        <v>56377801</v>
      </c>
      <c r="G7" s="15" t="str">
        <f>IF(E7=0,"YES",IF(D7/E7&gt;=1.15, IF(D7+E7&gt;=one_percentage,"YES","NO"),"NO"))</f>
        <v>YES</v>
      </c>
      <c r="H7" s="16">
        <v>25000.0</v>
      </c>
      <c r="I7" s="17" t="str">
        <f t="shared" si="3"/>
        <v>NOT FUNDED</v>
      </c>
      <c r="J7" s="18">
        <f t="shared" si="4"/>
        <v>10500</v>
      </c>
      <c r="K7" s="19" t="str">
        <f t="shared" si="2"/>
        <v>Over Budget</v>
      </c>
    </row>
    <row r="8">
      <c r="A8" s="26" t="s">
        <v>394</v>
      </c>
      <c r="B8" s="11">
        <v>4.42</v>
      </c>
      <c r="C8" s="12">
        <v>465.0</v>
      </c>
      <c r="D8" s="13">
        <v>6.4349187E7</v>
      </c>
      <c r="E8" s="13">
        <v>9026611.0</v>
      </c>
      <c r="F8" s="14">
        <f t="shared" si="1"/>
        <v>55322576</v>
      </c>
      <c r="G8" s="15" t="str">
        <f>IF(E8=0,"YES",IF(D8/E8&gt;=1.15, IF(D8+E8&gt;=one_percentage,"YES","NO"),"NO"))</f>
        <v>YES</v>
      </c>
      <c r="H8" s="16">
        <v>15000.0</v>
      </c>
      <c r="I8" s="17" t="str">
        <f t="shared" si="3"/>
        <v>NOT FUNDED</v>
      </c>
      <c r="J8" s="18">
        <f t="shared" si="4"/>
        <v>10500</v>
      </c>
      <c r="K8" s="19" t="str">
        <f t="shared" si="2"/>
        <v>Over Budget</v>
      </c>
    </row>
    <row r="9">
      <c r="A9" s="26" t="s">
        <v>395</v>
      </c>
      <c r="B9" s="11">
        <v>3.42</v>
      </c>
      <c r="C9" s="12">
        <v>289.0</v>
      </c>
      <c r="D9" s="13">
        <v>4.8428384E7</v>
      </c>
      <c r="E9" s="13">
        <v>8613201.0</v>
      </c>
      <c r="F9" s="14">
        <f t="shared" si="1"/>
        <v>39815183</v>
      </c>
      <c r="G9" s="15" t="str">
        <f>IF(E9=0,"YES",IF(D9/E9&gt;=1.15, IF(D9+E9&gt;=one_percentage,"YES","NO"),"NO"))</f>
        <v>YES</v>
      </c>
      <c r="H9" s="16">
        <v>3627.0</v>
      </c>
      <c r="I9" s="17" t="str">
        <f t="shared" si="3"/>
        <v>FUNDED</v>
      </c>
      <c r="J9" s="18">
        <f t="shared" si="4"/>
        <v>6873</v>
      </c>
      <c r="K9" s="19" t="str">
        <f t="shared" si="2"/>
        <v/>
      </c>
    </row>
    <row r="10">
      <c r="A10" s="26" t="s">
        <v>396</v>
      </c>
      <c r="B10" s="11">
        <v>3.33</v>
      </c>
      <c r="C10" s="12">
        <v>253.0</v>
      </c>
      <c r="D10" s="13">
        <v>3.7297854E7</v>
      </c>
      <c r="E10" s="13">
        <v>1.194591E7</v>
      </c>
      <c r="F10" s="14">
        <f t="shared" si="1"/>
        <v>25351944</v>
      </c>
      <c r="G10" s="15" t="str">
        <f>IF(E10=0,"YES",IF(D10/E10&gt;=1.15, IF(D10+E10&gt;=one_percentage,"YES","NO"),"NO"))</f>
        <v>YES</v>
      </c>
      <c r="H10" s="16">
        <v>13200.0</v>
      </c>
      <c r="I10" s="17" t="str">
        <f t="shared" si="3"/>
        <v>NOT FUNDED</v>
      </c>
      <c r="J10" s="18">
        <f t="shared" si="4"/>
        <v>6873</v>
      </c>
      <c r="K10" s="19" t="str">
        <f t="shared" si="2"/>
        <v>Over Budget</v>
      </c>
    </row>
    <row r="11">
      <c r="A11" s="26" t="s">
        <v>397</v>
      </c>
      <c r="B11" s="11">
        <v>3.24</v>
      </c>
      <c r="C11" s="12">
        <v>252.0</v>
      </c>
      <c r="D11" s="13">
        <v>3.1397947E7</v>
      </c>
      <c r="E11" s="13">
        <v>1.4415775E7</v>
      </c>
      <c r="F11" s="14">
        <f t="shared" si="1"/>
        <v>16982172</v>
      </c>
      <c r="G11" s="15" t="str">
        <f>IF(E11=0,"YES",IF(D11/E11&gt;=1.15, IF(D11+E11&gt;=one_percentage,"YES","NO"),"NO"))</f>
        <v>YES</v>
      </c>
      <c r="H11" s="16">
        <v>11000.0</v>
      </c>
      <c r="I11" s="17" t="str">
        <f t="shared" si="3"/>
        <v>NOT FUNDED</v>
      </c>
      <c r="J11" s="18">
        <f t="shared" si="4"/>
        <v>6873</v>
      </c>
      <c r="K11" s="19" t="str">
        <f t="shared" si="2"/>
        <v>Over Budget</v>
      </c>
    </row>
    <row r="12">
      <c r="A12" s="26" t="s">
        <v>398</v>
      </c>
      <c r="B12" s="11">
        <v>2.67</v>
      </c>
      <c r="C12" s="12">
        <v>205.0</v>
      </c>
      <c r="D12" s="13">
        <v>2.4189575E7</v>
      </c>
      <c r="E12" s="13">
        <v>1.9505205E7</v>
      </c>
      <c r="F12" s="14">
        <f t="shared" si="1"/>
        <v>4684370</v>
      </c>
      <c r="G12" s="15" t="str">
        <f>IF(E12=0,"YES",IF(D12/E12&gt;=1.15, IF(D12+E12&gt;=one_percentage,"YES","NO"),"NO"))</f>
        <v>YES</v>
      </c>
      <c r="H12" s="16">
        <v>10000.0</v>
      </c>
      <c r="I12" s="17" t="str">
        <f t="shared" si="3"/>
        <v>NOT FUNDED</v>
      </c>
      <c r="J12" s="18">
        <f t="shared" si="4"/>
        <v>6873</v>
      </c>
      <c r="K12" s="19" t="str">
        <f t="shared" si="2"/>
        <v>Over Budget</v>
      </c>
    </row>
  </sheetData>
  <autoFilter ref="$A$1:$H$12">
    <sortState ref="A1:H12">
      <sortCondition descending="1" ref="F1:F12"/>
      <sortCondition ref="A1:A12"/>
    </sortState>
  </autoFilter>
  <conditionalFormatting sqref="I2:I12">
    <cfRule type="cellIs" dxfId="0" priority="1" operator="equal">
      <formula>"FUNDED"</formula>
    </cfRule>
  </conditionalFormatting>
  <conditionalFormatting sqref="I2:I12">
    <cfRule type="cellIs" dxfId="1" priority="2" operator="equal">
      <formula>"NOT FUNDED"</formula>
    </cfRule>
  </conditionalFormatting>
  <conditionalFormatting sqref="K2:K12">
    <cfRule type="cellIs" dxfId="0" priority="3" operator="greaterThan">
      <formula>999</formula>
    </cfRule>
  </conditionalFormatting>
  <conditionalFormatting sqref="K2:K12">
    <cfRule type="cellIs" dxfId="0" priority="4" operator="greaterThan">
      <formula>999</formula>
    </cfRule>
  </conditionalFormatting>
  <conditionalFormatting sqref="K2:K12">
    <cfRule type="containsText" dxfId="1" priority="5" operator="containsText" text="NOT FUNDED">
      <formula>NOT(ISERROR(SEARCH(("NOT FUNDED"),(K2))))</formula>
    </cfRule>
  </conditionalFormatting>
  <conditionalFormatting sqref="K2:K12">
    <cfRule type="cellIs" dxfId="2" priority="6" operator="equal">
      <formula>"Over Budget"</formula>
    </cfRule>
  </conditionalFormatting>
  <conditionalFormatting sqref="K2:K1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399</v>
      </c>
      <c r="B2" s="11">
        <v>4.89</v>
      </c>
      <c r="C2" s="12">
        <v>1004.0</v>
      </c>
      <c r="D2" s="13">
        <v>1.82708553E8</v>
      </c>
      <c r="E2" s="13">
        <v>2669545.0</v>
      </c>
      <c r="F2" s="14">
        <f t="shared" ref="F2:F53" si="1">D2-E2</f>
        <v>180039008</v>
      </c>
      <c r="G2" s="15" t="str">
        <f>IF(E2=0,"YES",IF(D2/E2&gt;=1.15, IF(D2+E2&gt;=one_percentage,"YES","NO"),"NO"))</f>
        <v>YES</v>
      </c>
      <c r="H2" s="16">
        <v>57000.0</v>
      </c>
      <c r="I2" s="17" t="str">
        <f>If(gamers_onchained&gt;=H2,IF(G2="Yes","FUNDED","NOT FUNDED"),"NOT FUNDED")</f>
        <v>FUNDED</v>
      </c>
      <c r="J2" s="18">
        <f>If(gamers_onchained&gt;=H2,gamers_onchained-H2,gamers_onchained)</f>
        <v>193000</v>
      </c>
      <c r="K2" s="19" t="str">
        <f t="shared" ref="K2:K53" si="2">If(G2="YES",IF(I2="FUNDED","","Over Budget"),"Approval Threshold")</f>
        <v/>
      </c>
    </row>
    <row r="3">
      <c r="A3" s="26" t="s">
        <v>400</v>
      </c>
      <c r="B3" s="11">
        <v>4.92</v>
      </c>
      <c r="C3" s="12">
        <v>1056.0</v>
      </c>
      <c r="D3" s="13">
        <v>1.55971118E8</v>
      </c>
      <c r="E3" s="13">
        <v>4885876.0</v>
      </c>
      <c r="F3" s="14">
        <f t="shared" si="1"/>
        <v>151085242</v>
      </c>
      <c r="G3" s="15" t="str">
        <f>IF(E3=0,"YES",IF(D3/E3&gt;=1.15, IF(D3+E3&gt;=one_percentage,"YES","NO"),"NO"))</f>
        <v>YES</v>
      </c>
      <c r="H3" s="16">
        <v>45000.0</v>
      </c>
      <c r="I3" s="17" t="str">
        <f t="shared" ref="I3:I53" si="3">If(J2&gt;=H3,IF(G3="Yes","FUNDED","NOT FUNDED"),"NOT FUNDED")</f>
        <v>FUNDED</v>
      </c>
      <c r="J3" s="18">
        <f t="shared" ref="J3:J53" si="4">If(I3="FUNDED",IF(J2&gt;=H3,(J2-H3),J2),J2)</f>
        <v>148000</v>
      </c>
      <c r="K3" s="19" t="str">
        <f t="shared" si="2"/>
        <v/>
      </c>
    </row>
    <row r="4">
      <c r="A4" s="26" t="s">
        <v>401</v>
      </c>
      <c r="B4" s="11">
        <v>4.92</v>
      </c>
      <c r="C4" s="12">
        <v>790.0</v>
      </c>
      <c r="D4" s="13">
        <v>1.48875069E8</v>
      </c>
      <c r="E4" s="13">
        <v>5262389.0</v>
      </c>
      <c r="F4" s="14">
        <f t="shared" si="1"/>
        <v>143612680</v>
      </c>
      <c r="G4" s="15" t="str">
        <f>IF(E4=0,"YES",IF(D4/E4&gt;=1.15, IF(D4+E4&gt;=one_percentage,"YES","NO"),"NO"))</f>
        <v>YES</v>
      </c>
      <c r="H4" s="16">
        <v>31426.0</v>
      </c>
      <c r="I4" s="17" t="str">
        <f t="shared" si="3"/>
        <v>FUNDED</v>
      </c>
      <c r="J4" s="18">
        <f t="shared" si="4"/>
        <v>116574</v>
      </c>
      <c r="K4" s="19" t="str">
        <f t="shared" si="2"/>
        <v/>
      </c>
    </row>
    <row r="5">
      <c r="A5" s="26" t="s">
        <v>402</v>
      </c>
      <c r="B5" s="11">
        <v>4.88</v>
      </c>
      <c r="C5" s="12">
        <v>754.0</v>
      </c>
      <c r="D5" s="13">
        <v>1.49791899E8</v>
      </c>
      <c r="E5" s="13">
        <v>6220525.0</v>
      </c>
      <c r="F5" s="14">
        <f t="shared" si="1"/>
        <v>143571374</v>
      </c>
      <c r="G5" s="15" t="str">
        <f>IF(E5=0,"YES",IF(D5/E5&gt;=1.15, IF(D5+E5&gt;=one_percentage,"YES","NO"),"NO"))</f>
        <v>YES</v>
      </c>
      <c r="H5" s="16">
        <v>54000.0</v>
      </c>
      <c r="I5" s="17" t="str">
        <f t="shared" si="3"/>
        <v>FUNDED</v>
      </c>
      <c r="J5" s="18">
        <f t="shared" si="4"/>
        <v>62574</v>
      </c>
      <c r="K5" s="19" t="str">
        <f t="shared" si="2"/>
        <v/>
      </c>
    </row>
    <row r="6">
      <c r="A6" s="26" t="s">
        <v>403</v>
      </c>
      <c r="B6" s="11">
        <v>4.61</v>
      </c>
      <c r="C6" s="12">
        <v>554.0</v>
      </c>
      <c r="D6" s="13">
        <v>1.18924628E8</v>
      </c>
      <c r="E6" s="13">
        <v>6126433.0</v>
      </c>
      <c r="F6" s="14">
        <f t="shared" si="1"/>
        <v>112798195</v>
      </c>
      <c r="G6" s="15" t="str">
        <f>IF(E6=0,"YES",IF(D6/E6&gt;=1.15, IF(D6+E6&gt;=one_percentage,"YES","NO"),"NO"))</f>
        <v>YES</v>
      </c>
      <c r="H6" s="16">
        <v>40000.0</v>
      </c>
      <c r="I6" s="17" t="str">
        <f t="shared" si="3"/>
        <v>FUNDED</v>
      </c>
      <c r="J6" s="18">
        <f t="shared" si="4"/>
        <v>22574</v>
      </c>
      <c r="K6" s="19" t="str">
        <f t="shared" si="2"/>
        <v/>
      </c>
    </row>
    <row r="7">
      <c r="A7" s="26" t="s">
        <v>404</v>
      </c>
      <c r="B7" s="11">
        <v>4.67</v>
      </c>
      <c r="C7" s="12">
        <v>402.0</v>
      </c>
      <c r="D7" s="13">
        <v>1.0698184E8</v>
      </c>
      <c r="E7" s="13">
        <v>4337354.0</v>
      </c>
      <c r="F7" s="14">
        <f t="shared" si="1"/>
        <v>102644486</v>
      </c>
      <c r="G7" s="15" t="str">
        <f>IF(E7=0,"YES",IF(D7/E7&gt;=1.15, IF(D7+E7&gt;=one_percentage,"YES","NO"),"NO"))</f>
        <v>YES</v>
      </c>
      <c r="H7" s="16">
        <v>10300.0</v>
      </c>
      <c r="I7" s="17" t="str">
        <f t="shared" si="3"/>
        <v>FUNDED</v>
      </c>
      <c r="J7" s="18">
        <f t="shared" si="4"/>
        <v>12274</v>
      </c>
      <c r="K7" s="19" t="str">
        <f t="shared" si="2"/>
        <v/>
      </c>
    </row>
    <row r="8">
      <c r="A8" s="26" t="s">
        <v>405</v>
      </c>
      <c r="B8" s="11">
        <v>4.58</v>
      </c>
      <c r="C8" s="12">
        <v>497.0</v>
      </c>
      <c r="D8" s="13">
        <v>9.084967E7</v>
      </c>
      <c r="E8" s="13">
        <v>8578570.0</v>
      </c>
      <c r="F8" s="14">
        <f t="shared" si="1"/>
        <v>82271100</v>
      </c>
      <c r="G8" s="15" t="str">
        <f>IF(E8=0,"YES",IF(D8/E8&gt;=1.15, IF(D8+E8&gt;=one_percentage,"YES","NO"),"NO"))</f>
        <v>YES</v>
      </c>
      <c r="H8" s="16">
        <v>55000.0</v>
      </c>
      <c r="I8" s="17" t="str">
        <f t="shared" si="3"/>
        <v>NOT FUNDED</v>
      </c>
      <c r="J8" s="18">
        <f t="shared" si="4"/>
        <v>12274</v>
      </c>
      <c r="K8" s="19" t="str">
        <f t="shared" si="2"/>
        <v>Over Budget</v>
      </c>
    </row>
    <row r="9">
      <c r="A9" s="26" t="s">
        <v>406</v>
      </c>
      <c r="B9" s="11">
        <v>4.5</v>
      </c>
      <c r="C9" s="12">
        <v>279.0</v>
      </c>
      <c r="D9" s="13">
        <v>8.5838279E7</v>
      </c>
      <c r="E9" s="13">
        <v>4874637.0</v>
      </c>
      <c r="F9" s="14">
        <f t="shared" si="1"/>
        <v>80963642</v>
      </c>
      <c r="G9" s="15" t="str">
        <f>IF(E9=0,"YES",IF(D9/E9&gt;=1.15, IF(D9+E9&gt;=one_percentage,"YES","NO"),"NO"))</f>
        <v>YES</v>
      </c>
      <c r="H9" s="16">
        <v>13600.0</v>
      </c>
      <c r="I9" s="17" t="str">
        <f t="shared" si="3"/>
        <v>NOT FUNDED</v>
      </c>
      <c r="J9" s="18">
        <f t="shared" si="4"/>
        <v>12274</v>
      </c>
      <c r="K9" s="19" t="str">
        <f t="shared" si="2"/>
        <v>Over Budget</v>
      </c>
    </row>
    <row r="10">
      <c r="A10" s="26" t="s">
        <v>407</v>
      </c>
      <c r="B10" s="11">
        <v>4.46</v>
      </c>
      <c r="C10" s="25">
        <v>278.0</v>
      </c>
      <c r="D10" s="13">
        <v>8.4580841E7</v>
      </c>
      <c r="E10" s="13">
        <v>6399856.0</v>
      </c>
      <c r="F10" s="14">
        <f t="shared" si="1"/>
        <v>78180985</v>
      </c>
      <c r="G10" s="15" t="str">
        <f>IF(E10=0,"YES",IF(D10/E10&gt;=1.15, IF(D10+E10&gt;=one_percentage,"YES","NO"),"NO"))</f>
        <v>YES</v>
      </c>
      <c r="H10" s="16">
        <v>33600.0</v>
      </c>
      <c r="I10" s="17" t="str">
        <f t="shared" si="3"/>
        <v>NOT FUNDED</v>
      </c>
      <c r="J10" s="18">
        <f t="shared" si="4"/>
        <v>12274</v>
      </c>
      <c r="K10" s="19" t="str">
        <f t="shared" si="2"/>
        <v>Over Budget</v>
      </c>
    </row>
    <row r="11">
      <c r="A11" s="26" t="s">
        <v>408</v>
      </c>
      <c r="B11" s="11">
        <v>4.53</v>
      </c>
      <c r="C11" s="12">
        <v>255.0</v>
      </c>
      <c r="D11" s="13">
        <v>7.2016542E7</v>
      </c>
      <c r="E11" s="13">
        <v>2528150.0</v>
      </c>
      <c r="F11" s="14">
        <f t="shared" si="1"/>
        <v>69488392</v>
      </c>
      <c r="G11" s="15" t="str">
        <f>IF(E11=0,"YES",IF(D11/E11&gt;=1.15, IF(D11+E11&gt;=one_percentage,"YES","NO"),"NO"))</f>
        <v>YES</v>
      </c>
      <c r="H11" s="16">
        <v>7650.0</v>
      </c>
      <c r="I11" s="17" t="str">
        <f t="shared" si="3"/>
        <v>FUNDED</v>
      </c>
      <c r="J11" s="18">
        <f t="shared" si="4"/>
        <v>4624</v>
      </c>
      <c r="K11" s="19" t="str">
        <f t="shared" si="2"/>
        <v/>
      </c>
    </row>
    <row r="12">
      <c r="A12" s="26" t="s">
        <v>409</v>
      </c>
      <c r="B12" s="11">
        <v>4.33</v>
      </c>
      <c r="C12" s="12">
        <v>194.0</v>
      </c>
      <c r="D12" s="13">
        <v>7.4688803E7</v>
      </c>
      <c r="E12" s="13">
        <v>5454397.0</v>
      </c>
      <c r="F12" s="14">
        <f t="shared" si="1"/>
        <v>69234406</v>
      </c>
      <c r="G12" s="15" t="str">
        <f>IF(E12=0,"YES",IF(D12/E12&gt;=1.15, IF(D12+E12&gt;=one_percentage,"YES","NO"),"NO"))</f>
        <v>YES</v>
      </c>
      <c r="H12" s="16">
        <v>11400.0</v>
      </c>
      <c r="I12" s="17" t="str">
        <f t="shared" si="3"/>
        <v>NOT FUNDED</v>
      </c>
      <c r="J12" s="18">
        <f t="shared" si="4"/>
        <v>4624</v>
      </c>
      <c r="K12" s="19" t="str">
        <f t="shared" si="2"/>
        <v>Over Budget</v>
      </c>
    </row>
    <row r="13">
      <c r="A13" s="26" t="s">
        <v>410</v>
      </c>
      <c r="B13" s="11">
        <v>4.52</v>
      </c>
      <c r="C13" s="25">
        <v>309.0</v>
      </c>
      <c r="D13" s="13">
        <v>7.1090502E7</v>
      </c>
      <c r="E13" s="13">
        <v>6690088.0</v>
      </c>
      <c r="F13" s="14">
        <f t="shared" si="1"/>
        <v>64400414</v>
      </c>
      <c r="G13" s="15" t="str">
        <f>IF(E13=0,"YES",IF(D13/E13&gt;=1.15, IF(D13+E13&gt;=one_percentage,"YES","NO"),"NO"))</f>
        <v>YES</v>
      </c>
      <c r="H13" s="16">
        <v>55000.0</v>
      </c>
      <c r="I13" s="17" t="str">
        <f t="shared" si="3"/>
        <v>NOT FUNDED</v>
      </c>
      <c r="J13" s="18">
        <f t="shared" si="4"/>
        <v>4624</v>
      </c>
      <c r="K13" s="19" t="str">
        <f t="shared" si="2"/>
        <v>Over Budget</v>
      </c>
    </row>
    <row r="14">
      <c r="A14" s="26" t="s">
        <v>411</v>
      </c>
      <c r="B14" s="11">
        <v>4.5</v>
      </c>
      <c r="C14" s="12">
        <v>243.0</v>
      </c>
      <c r="D14" s="13">
        <v>6.3517581E7</v>
      </c>
      <c r="E14" s="13">
        <v>5396310.0</v>
      </c>
      <c r="F14" s="14">
        <f t="shared" si="1"/>
        <v>58121271</v>
      </c>
      <c r="G14" s="15" t="str">
        <f>IF(E14=0,"YES",IF(D14/E14&gt;=1.15, IF(D14+E14&gt;=one_percentage,"YES","NO"),"NO"))</f>
        <v>YES</v>
      </c>
      <c r="H14" s="16">
        <v>37000.0</v>
      </c>
      <c r="I14" s="17" t="str">
        <f t="shared" si="3"/>
        <v>NOT FUNDED</v>
      </c>
      <c r="J14" s="18">
        <f t="shared" si="4"/>
        <v>4624</v>
      </c>
      <c r="K14" s="19" t="str">
        <f t="shared" si="2"/>
        <v>Over Budget</v>
      </c>
    </row>
    <row r="15">
      <c r="A15" s="26" t="s">
        <v>412</v>
      </c>
      <c r="B15" s="11">
        <v>4.5</v>
      </c>
      <c r="C15" s="12">
        <v>224.0</v>
      </c>
      <c r="D15" s="13">
        <v>6.0629805E7</v>
      </c>
      <c r="E15" s="13">
        <v>3409285.0</v>
      </c>
      <c r="F15" s="14">
        <f t="shared" si="1"/>
        <v>57220520</v>
      </c>
      <c r="G15" s="15" t="str">
        <f>IF(E15=0,"YES",IF(D15/E15&gt;=1.15, IF(D15+E15&gt;=one_percentage,"YES","NO"),"NO"))</f>
        <v>YES</v>
      </c>
      <c r="H15" s="16">
        <v>8500.0</v>
      </c>
      <c r="I15" s="17" t="str">
        <f t="shared" si="3"/>
        <v>NOT FUNDED</v>
      </c>
      <c r="J15" s="18">
        <f t="shared" si="4"/>
        <v>4624</v>
      </c>
      <c r="K15" s="19" t="str">
        <f t="shared" si="2"/>
        <v>Over Budget</v>
      </c>
    </row>
    <row r="16">
      <c r="A16" s="26" t="s">
        <v>413</v>
      </c>
      <c r="B16" s="11">
        <v>4.21</v>
      </c>
      <c r="C16" s="12">
        <v>182.0</v>
      </c>
      <c r="D16" s="13">
        <v>5.608347E7</v>
      </c>
      <c r="E16" s="13">
        <v>4389728.0</v>
      </c>
      <c r="F16" s="14">
        <f t="shared" si="1"/>
        <v>51693742</v>
      </c>
      <c r="G16" s="15" t="str">
        <f>IF(E16=0,"YES",IF(D16/E16&gt;=1.15, IF(D16+E16&gt;=one_percentage,"YES","NO"),"NO"))</f>
        <v>YES</v>
      </c>
      <c r="H16" s="16">
        <v>11400.0</v>
      </c>
      <c r="I16" s="17" t="str">
        <f t="shared" si="3"/>
        <v>NOT FUNDED</v>
      </c>
      <c r="J16" s="18">
        <f t="shared" si="4"/>
        <v>4624</v>
      </c>
      <c r="K16" s="19" t="str">
        <f t="shared" si="2"/>
        <v>Over Budget</v>
      </c>
    </row>
    <row r="17">
      <c r="A17" s="26" t="s">
        <v>414</v>
      </c>
      <c r="B17" s="11">
        <v>4.6</v>
      </c>
      <c r="C17" s="12">
        <v>271.0</v>
      </c>
      <c r="D17" s="13">
        <v>5.9858139E7</v>
      </c>
      <c r="E17" s="13">
        <v>9503279.0</v>
      </c>
      <c r="F17" s="14">
        <f t="shared" si="1"/>
        <v>50354860</v>
      </c>
      <c r="G17" s="15" t="str">
        <f>IF(E17=0,"YES",IF(D17/E17&gt;=1.15, IF(D17+E17&gt;=one_percentage,"YES","NO"),"NO"))</f>
        <v>YES</v>
      </c>
      <c r="H17" s="16">
        <v>12000.0</v>
      </c>
      <c r="I17" s="17" t="str">
        <f t="shared" si="3"/>
        <v>NOT FUNDED</v>
      </c>
      <c r="J17" s="18">
        <f t="shared" si="4"/>
        <v>4624</v>
      </c>
      <c r="K17" s="19" t="str">
        <f t="shared" si="2"/>
        <v>Over Budget</v>
      </c>
    </row>
    <row r="18">
      <c r="A18" s="26" t="s">
        <v>415</v>
      </c>
      <c r="B18" s="11">
        <v>4.21</v>
      </c>
      <c r="C18" s="12">
        <v>187.0</v>
      </c>
      <c r="D18" s="13">
        <v>4.4600832E7</v>
      </c>
      <c r="E18" s="13">
        <v>4380855.0</v>
      </c>
      <c r="F18" s="14">
        <f t="shared" si="1"/>
        <v>40219977</v>
      </c>
      <c r="G18" s="15" t="str">
        <f>IF(E18=0,"YES",IF(D18/E18&gt;=1.15, IF(D18+E18&gt;=one_percentage,"YES","NO"),"NO"))</f>
        <v>YES</v>
      </c>
      <c r="H18" s="16">
        <v>4000.0</v>
      </c>
      <c r="I18" s="17" t="str">
        <f t="shared" si="3"/>
        <v>FUNDED</v>
      </c>
      <c r="J18" s="18">
        <f t="shared" si="4"/>
        <v>624</v>
      </c>
      <c r="K18" s="19" t="str">
        <f t="shared" si="2"/>
        <v/>
      </c>
    </row>
    <row r="19">
      <c r="A19" s="26" t="s">
        <v>416</v>
      </c>
      <c r="B19" s="11">
        <v>3.5</v>
      </c>
      <c r="C19" s="25">
        <v>148.0</v>
      </c>
      <c r="D19" s="13">
        <v>4.697584E7</v>
      </c>
      <c r="E19" s="13">
        <v>1.0309905E7</v>
      </c>
      <c r="F19" s="14">
        <f t="shared" si="1"/>
        <v>36665935</v>
      </c>
      <c r="G19" s="15" t="str">
        <f>IF(E19=0,"YES",IF(D19/E19&gt;=1.15, IF(D19+E19&gt;=one_percentage,"YES","NO"),"NO"))</f>
        <v>YES</v>
      </c>
      <c r="H19" s="16">
        <v>59000.0</v>
      </c>
      <c r="I19" s="17" t="str">
        <f t="shared" si="3"/>
        <v>NOT FUNDED</v>
      </c>
      <c r="J19" s="18">
        <f t="shared" si="4"/>
        <v>624</v>
      </c>
      <c r="K19" s="19" t="str">
        <f t="shared" si="2"/>
        <v>Over Budget</v>
      </c>
    </row>
    <row r="20">
      <c r="A20" s="26" t="s">
        <v>417</v>
      </c>
      <c r="B20" s="11">
        <v>3.67</v>
      </c>
      <c r="C20" s="12">
        <v>173.0</v>
      </c>
      <c r="D20" s="13">
        <v>4.06519E7</v>
      </c>
      <c r="E20" s="13">
        <v>7243120.0</v>
      </c>
      <c r="F20" s="14">
        <f t="shared" si="1"/>
        <v>33408780</v>
      </c>
      <c r="G20" s="15" t="str">
        <f>IF(E20=0,"YES",IF(D20/E20&gt;=1.15, IF(D20+E20&gt;=one_percentage,"YES","NO"),"NO"))</f>
        <v>YES</v>
      </c>
      <c r="H20" s="16">
        <v>18300.0</v>
      </c>
      <c r="I20" s="17" t="str">
        <f t="shared" si="3"/>
        <v>NOT FUNDED</v>
      </c>
      <c r="J20" s="18">
        <f t="shared" si="4"/>
        <v>624</v>
      </c>
      <c r="K20" s="19" t="str">
        <f t="shared" si="2"/>
        <v>Over Budget</v>
      </c>
    </row>
    <row r="21">
      <c r="A21" s="26" t="s">
        <v>418</v>
      </c>
      <c r="B21" s="11">
        <v>4.21</v>
      </c>
      <c r="C21" s="12">
        <v>250.0</v>
      </c>
      <c r="D21" s="13">
        <v>4.1080288E7</v>
      </c>
      <c r="E21" s="13">
        <v>1.1139891E7</v>
      </c>
      <c r="F21" s="14">
        <f t="shared" si="1"/>
        <v>29940397</v>
      </c>
      <c r="G21" s="15" t="str">
        <f>IF(E21=0,"YES",IF(D21/E21&gt;=1.15, IF(D21+E21&gt;=one_percentage,"YES","NO"),"NO"))</f>
        <v>YES</v>
      </c>
      <c r="H21" s="16">
        <v>35000.0</v>
      </c>
      <c r="I21" s="17" t="str">
        <f t="shared" si="3"/>
        <v>NOT FUNDED</v>
      </c>
      <c r="J21" s="18">
        <f t="shared" si="4"/>
        <v>624</v>
      </c>
      <c r="K21" s="19" t="str">
        <f t="shared" si="2"/>
        <v>Over Budget</v>
      </c>
    </row>
    <row r="22">
      <c r="A22" s="28" t="s">
        <v>419</v>
      </c>
      <c r="B22" s="11">
        <v>4.21</v>
      </c>
      <c r="C22" s="12">
        <v>179.0</v>
      </c>
      <c r="D22" s="13">
        <v>3.638327E7</v>
      </c>
      <c r="E22" s="13">
        <v>1.0373401E7</v>
      </c>
      <c r="F22" s="14">
        <f t="shared" si="1"/>
        <v>26009869</v>
      </c>
      <c r="G22" s="15" t="str">
        <f>IF(E22=0,"YES",IF(D22/E22&gt;=1.15, IF(D22+E22&gt;=one_percentage,"YES","NO"),"NO"))</f>
        <v>YES</v>
      </c>
      <c r="H22" s="16">
        <v>13500.0</v>
      </c>
      <c r="I22" s="17" t="str">
        <f t="shared" si="3"/>
        <v>NOT FUNDED</v>
      </c>
      <c r="J22" s="18">
        <f t="shared" si="4"/>
        <v>624</v>
      </c>
      <c r="K22" s="19" t="str">
        <f t="shared" si="2"/>
        <v>Over Budget</v>
      </c>
    </row>
    <row r="23">
      <c r="A23" s="26" t="s">
        <v>420</v>
      </c>
      <c r="B23" s="11">
        <v>3.96</v>
      </c>
      <c r="C23" s="12">
        <v>218.0</v>
      </c>
      <c r="D23" s="13">
        <v>3.6292207E7</v>
      </c>
      <c r="E23" s="13">
        <v>1.2429093E7</v>
      </c>
      <c r="F23" s="14">
        <f t="shared" si="1"/>
        <v>23863114</v>
      </c>
      <c r="G23" s="15" t="str">
        <f>IF(E23=0,"YES",IF(D23/E23&gt;=1.15, IF(D23+E23&gt;=one_percentage,"YES","NO"),"NO"))</f>
        <v>YES</v>
      </c>
      <c r="H23" s="16">
        <v>60000.0</v>
      </c>
      <c r="I23" s="17" t="str">
        <f t="shared" si="3"/>
        <v>NOT FUNDED</v>
      </c>
      <c r="J23" s="18">
        <f t="shared" si="4"/>
        <v>624</v>
      </c>
      <c r="K23" s="19" t="str">
        <f t="shared" si="2"/>
        <v>Over Budget</v>
      </c>
    </row>
    <row r="24">
      <c r="A24" s="26" t="s">
        <v>421</v>
      </c>
      <c r="B24" s="11">
        <v>3.67</v>
      </c>
      <c r="C24" s="25">
        <v>156.0</v>
      </c>
      <c r="D24" s="13">
        <v>3.8462468E7</v>
      </c>
      <c r="E24" s="13">
        <v>1.4781103E7</v>
      </c>
      <c r="F24" s="14">
        <f t="shared" si="1"/>
        <v>23681365</v>
      </c>
      <c r="G24" s="15" t="str">
        <f>IF(E24=0,"YES",IF(D24/E24&gt;=1.15, IF(D24+E24&gt;=one_percentage,"YES","NO"),"NO"))</f>
        <v>YES</v>
      </c>
      <c r="H24" s="16">
        <v>90000.0</v>
      </c>
      <c r="I24" s="17" t="str">
        <f t="shared" si="3"/>
        <v>NOT FUNDED</v>
      </c>
      <c r="J24" s="18">
        <f t="shared" si="4"/>
        <v>624</v>
      </c>
      <c r="K24" s="19" t="str">
        <f t="shared" si="2"/>
        <v>Over Budget</v>
      </c>
    </row>
    <row r="25">
      <c r="A25" s="26" t="s">
        <v>422</v>
      </c>
      <c r="B25" s="11">
        <v>2.08</v>
      </c>
      <c r="C25" s="12">
        <v>216.0</v>
      </c>
      <c r="D25" s="13">
        <v>3.4805375E7</v>
      </c>
      <c r="E25" s="13">
        <v>1.2730916E7</v>
      </c>
      <c r="F25" s="14">
        <f t="shared" si="1"/>
        <v>22074459</v>
      </c>
      <c r="G25" s="15" t="str">
        <f>IF(E25=0,"YES",IF(D25/E25&gt;=1.15, IF(D25+E25&gt;=one_percentage,"YES","NO"),"NO"))</f>
        <v>YES</v>
      </c>
      <c r="H25" s="16">
        <v>50000.0</v>
      </c>
      <c r="I25" s="17" t="str">
        <f t="shared" si="3"/>
        <v>NOT FUNDED</v>
      </c>
      <c r="J25" s="18">
        <f t="shared" si="4"/>
        <v>624</v>
      </c>
      <c r="K25" s="19" t="str">
        <f t="shared" si="2"/>
        <v>Over Budget</v>
      </c>
    </row>
    <row r="26">
      <c r="A26" s="26" t="s">
        <v>423</v>
      </c>
      <c r="B26" s="11">
        <v>4.0</v>
      </c>
      <c r="C26" s="12">
        <v>149.0</v>
      </c>
      <c r="D26" s="13">
        <v>3.5527632E7</v>
      </c>
      <c r="E26" s="13">
        <v>1.4908355E7</v>
      </c>
      <c r="F26" s="14">
        <f t="shared" si="1"/>
        <v>20619277</v>
      </c>
      <c r="G26" s="15" t="str">
        <f>IF(E26=0,"YES",IF(D26/E26&gt;=1.15, IF(D26+E26&gt;=one_percentage,"YES","NO"),"NO"))</f>
        <v>YES</v>
      </c>
      <c r="H26" s="16">
        <v>33300.0</v>
      </c>
      <c r="I26" s="17" t="str">
        <f t="shared" si="3"/>
        <v>NOT FUNDED</v>
      </c>
      <c r="J26" s="18">
        <f t="shared" si="4"/>
        <v>624</v>
      </c>
      <c r="K26" s="19" t="str">
        <f t="shared" si="2"/>
        <v>Over Budget</v>
      </c>
    </row>
    <row r="27">
      <c r="A27" s="26" t="s">
        <v>424</v>
      </c>
      <c r="B27" s="11">
        <v>3.93</v>
      </c>
      <c r="C27" s="12">
        <v>200.0</v>
      </c>
      <c r="D27" s="13">
        <v>3.3366179E7</v>
      </c>
      <c r="E27" s="13">
        <v>1.3100956E7</v>
      </c>
      <c r="F27" s="14">
        <f t="shared" si="1"/>
        <v>20265223</v>
      </c>
      <c r="G27" s="15" t="str">
        <f>IF(E27=0,"YES",IF(D27/E27&gt;=1.15, IF(D27+E27&gt;=one_percentage,"YES","NO"),"NO"))</f>
        <v>YES</v>
      </c>
      <c r="H27" s="16">
        <v>50000.0</v>
      </c>
      <c r="I27" s="17" t="str">
        <f t="shared" si="3"/>
        <v>NOT FUNDED</v>
      </c>
      <c r="J27" s="18">
        <f t="shared" si="4"/>
        <v>624</v>
      </c>
      <c r="K27" s="19" t="str">
        <f t="shared" si="2"/>
        <v>Over Budget</v>
      </c>
    </row>
    <row r="28">
      <c r="A28" s="26" t="s">
        <v>425</v>
      </c>
      <c r="B28" s="11">
        <v>4.17</v>
      </c>
      <c r="C28" s="12">
        <v>186.0</v>
      </c>
      <c r="D28" s="13">
        <v>3.1587375E7</v>
      </c>
      <c r="E28" s="13">
        <v>1.275432E7</v>
      </c>
      <c r="F28" s="14">
        <f t="shared" si="1"/>
        <v>18833055</v>
      </c>
      <c r="G28" s="15" t="str">
        <f>IF(E28=0,"YES",IF(D28/E28&gt;=1.15, IF(D28+E28&gt;=one_percentage,"YES","NO"),"NO"))</f>
        <v>YES</v>
      </c>
      <c r="H28" s="16">
        <v>80000.0</v>
      </c>
      <c r="I28" s="17" t="str">
        <f t="shared" si="3"/>
        <v>NOT FUNDED</v>
      </c>
      <c r="J28" s="18">
        <f t="shared" si="4"/>
        <v>624</v>
      </c>
      <c r="K28" s="19" t="str">
        <f t="shared" si="2"/>
        <v>Over Budget</v>
      </c>
    </row>
    <row r="29">
      <c r="A29" s="26" t="s">
        <v>426</v>
      </c>
      <c r="B29" s="11">
        <v>3.89</v>
      </c>
      <c r="C29" s="12">
        <v>152.0</v>
      </c>
      <c r="D29" s="13">
        <v>2.9109955E7</v>
      </c>
      <c r="E29" s="13">
        <v>1.0735832E7</v>
      </c>
      <c r="F29" s="14">
        <f t="shared" si="1"/>
        <v>18374123</v>
      </c>
      <c r="G29" s="15" t="str">
        <f>IF(E29=0,"YES",IF(D29/E29&gt;=1.15, IF(D29+E29&gt;=one_percentage,"YES","NO"),"NO"))</f>
        <v>YES</v>
      </c>
      <c r="H29" s="16">
        <v>15000.0</v>
      </c>
      <c r="I29" s="17" t="str">
        <f t="shared" si="3"/>
        <v>NOT FUNDED</v>
      </c>
      <c r="J29" s="18">
        <f t="shared" si="4"/>
        <v>624</v>
      </c>
      <c r="K29" s="19" t="str">
        <f t="shared" si="2"/>
        <v>Over Budget</v>
      </c>
    </row>
    <row r="30">
      <c r="A30" s="26" t="s">
        <v>427</v>
      </c>
      <c r="B30" s="11">
        <v>4.08</v>
      </c>
      <c r="C30" s="25">
        <v>169.0</v>
      </c>
      <c r="D30" s="13">
        <v>2.9957073E7</v>
      </c>
      <c r="E30" s="13">
        <v>1.2550726E7</v>
      </c>
      <c r="F30" s="14">
        <f t="shared" si="1"/>
        <v>17406347</v>
      </c>
      <c r="G30" s="15" t="str">
        <f>IF(E30=0,"YES",IF(D30/E30&gt;=1.15, IF(D30+E30&gt;=one_percentage,"YES","NO"),"NO"))</f>
        <v>YES</v>
      </c>
      <c r="H30" s="16">
        <v>15000.0</v>
      </c>
      <c r="I30" s="17" t="str">
        <f t="shared" si="3"/>
        <v>NOT FUNDED</v>
      </c>
      <c r="J30" s="18">
        <f t="shared" si="4"/>
        <v>624</v>
      </c>
      <c r="K30" s="19" t="str">
        <f t="shared" si="2"/>
        <v>Over Budget</v>
      </c>
    </row>
    <row r="31">
      <c r="A31" s="26" t="s">
        <v>428</v>
      </c>
      <c r="B31" s="11">
        <v>3.75</v>
      </c>
      <c r="C31" s="12">
        <v>191.0</v>
      </c>
      <c r="D31" s="13">
        <v>3.7127663E7</v>
      </c>
      <c r="E31" s="13">
        <v>2.0077436E7</v>
      </c>
      <c r="F31" s="14">
        <f t="shared" si="1"/>
        <v>17050227</v>
      </c>
      <c r="G31" s="15" t="str">
        <f>IF(E31=0,"YES",IF(D31/E31&gt;=1.15, IF(D31+E31&gt;=one_percentage,"YES","NO"),"NO"))</f>
        <v>YES</v>
      </c>
      <c r="H31" s="16">
        <v>150000.0</v>
      </c>
      <c r="I31" s="17" t="str">
        <f t="shared" si="3"/>
        <v>NOT FUNDED</v>
      </c>
      <c r="J31" s="18">
        <f t="shared" si="4"/>
        <v>624</v>
      </c>
      <c r="K31" s="19" t="str">
        <f t="shared" si="2"/>
        <v>Over Budget</v>
      </c>
    </row>
    <row r="32">
      <c r="A32" s="26" t="s">
        <v>429</v>
      </c>
      <c r="B32" s="11">
        <v>4.17</v>
      </c>
      <c r="C32" s="12">
        <v>202.0</v>
      </c>
      <c r="D32" s="13">
        <v>3.796896E7</v>
      </c>
      <c r="E32" s="13">
        <v>2.1490563E7</v>
      </c>
      <c r="F32" s="14">
        <f t="shared" si="1"/>
        <v>16478397</v>
      </c>
      <c r="G32" s="15" t="str">
        <f>IF(E32=0,"YES",IF(D32/E32&gt;=1.15, IF(D32+E32&gt;=one_percentage,"YES","NO"),"NO"))</f>
        <v>YES</v>
      </c>
      <c r="H32" s="16">
        <v>159100.0</v>
      </c>
      <c r="I32" s="17" t="str">
        <f t="shared" si="3"/>
        <v>NOT FUNDED</v>
      </c>
      <c r="J32" s="18">
        <f t="shared" si="4"/>
        <v>624</v>
      </c>
      <c r="K32" s="19" t="str">
        <f t="shared" si="2"/>
        <v>Over Budget</v>
      </c>
    </row>
    <row r="33">
      <c r="A33" s="26" t="s">
        <v>430</v>
      </c>
      <c r="B33" s="11">
        <v>3.78</v>
      </c>
      <c r="C33" s="12">
        <v>145.0</v>
      </c>
      <c r="D33" s="13">
        <v>2.793686E7</v>
      </c>
      <c r="E33" s="13">
        <v>1.3423897E7</v>
      </c>
      <c r="F33" s="14">
        <f t="shared" si="1"/>
        <v>14512963</v>
      </c>
      <c r="G33" s="15" t="str">
        <f>IF(E33=0,"YES",IF(D33/E33&gt;=1.15, IF(D33+E33&gt;=one_percentage,"YES","NO"),"NO"))</f>
        <v>YES</v>
      </c>
      <c r="H33" s="16">
        <v>100000.0</v>
      </c>
      <c r="I33" s="17" t="str">
        <f t="shared" si="3"/>
        <v>NOT FUNDED</v>
      </c>
      <c r="J33" s="18">
        <f t="shared" si="4"/>
        <v>624</v>
      </c>
      <c r="K33" s="19" t="str">
        <f t="shared" si="2"/>
        <v>Over Budget</v>
      </c>
    </row>
    <row r="34">
      <c r="A34" s="26" t="s">
        <v>431</v>
      </c>
      <c r="B34" s="11">
        <v>3.78</v>
      </c>
      <c r="C34" s="12">
        <v>145.0</v>
      </c>
      <c r="D34" s="13">
        <v>2.6441444E7</v>
      </c>
      <c r="E34" s="13">
        <v>1.3542467E7</v>
      </c>
      <c r="F34" s="14">
        <f t="shared" si="1"/>
        <v>12898977</v>
      </c>
      <c r="G34" s="15" t="str">
        <f>IF(E34=0,"YES",IF(D34/E34&gt;=1.15, IF(D34+E34&gt;=one_percentage,"YES","NO"),"NO"))</f>
        <v>YES</v>
      </c>
      <c r="H34" s="16">
        <v>40000.0</v>
      </c>
      <c r="I34" s="17" t="str">
        <f t="shared" si="3"/>
        <v>NOT FUNDED</v>
      </c>
      <c r="J34" s="18">
        <f t="shared" si="4"/>
        <v>624</v>
      </c>
      <c r="K34" s="19" t="str">
        <f t="shared" si="2"/>
        <v>Over Budget</v>
      </c>
    </row>
    <row r="35">
      <c r="A35" s="26" t="s">
        <v>432</v>
      </c>
      <c r="B35" s="11">
        <v>3.33</v>
      </c>
      <c r="C35" s="12">
        <v>130.0</v>
      </c>
      <c r="D35" s="13">
        <v>2.6104823E7</v>
      </c>
      <c r="E35" s="13">
        <v>1.5197472E7</v>
      </c>
      <c r="F35" s="14">
        <f t="shared" si="1"/>
        <v>10907351</v>
      </c>
      <c r="G35" s="15" t="str">
        <f>IF(E35=0,"YES",IF(D35/E35&gt;=1.15, IF(D35+E35&gt;=one_percentage,"YES","NO"),"NO"))</f>
        <v>YES</v>
      </c>
      <c r="H35" s="16">
        <v>34500.0</v>
      </c>
      <c r="I35" s="17" t="str">
        <f t="shared" si="3"/>
        <v>NOT FUNDED</v>
      </c>
      <c r="J35" s="18">
        <f t="shared" si="4"/>
        <v>624</v>
      </c>
      <c r="K35" s="19" t="str">
        <f t="shared" si="2"/>
        <v>Over Budget</v>
      </c>
    </row>
    <row r="36">
      <c r="A36" s="26" t="s">
        <v>433</v>
      </c>
      <c r="B36" s="11">
        <v>3.47</v>
      </c>
      <c r="C36" s="12">
        <v>134.0</v>
      </c>
      <c r="D36" s="13">
        <v>2.484498E7</v>
      </c>
      <c r="E36" s="13">
        <v>1.4917753E7</v>
      </c>
      <c r="F36" s="14">
        <f t="shared" si="1"/>
        <v>9927227</v>
      </c>
      <c r="G36" s="15" t="str">
        <f>IF(E36=0,"YES",IF(D36/E36&gt;=1.15, IF(D36+E36&gt;=one_percentage,"YES","NO"),"NO"))</f>
        <v>YES</v>
      </c>
      <c r="H36" s="16">
        <v>40000.0</v>
      </c>
      <c r="I36" s="17" t="str">
        <f t="shared" si="3"/>
        <v>NOT FUNDED</v>
      </c>
      <c r="J36" s="18">
        <f t="shared" si="4"/>
        <v>624</v>
      </c>
      <c r="K36" s="19" t="str">
        <f t="shared" si="2"/>
        <v>Over Budget</v>
      </c>
    </row>
    <row r="37">
      <c r="A37" s="26" t="s">
        <v>434</v>
      </c>
      <c r="B37" s="11">
        <v>3.89</v>
      </c>
      <c r="C37" s="25">
        <v>151.0</v>
      </c>
      <c r="D37" s="13">
        <v>2.9243871E7</v>
      </c>
      <c r="E37" s="13">
        <v>2.0588156E7</v>
      </c>
      <c r="F37" s="14">
        <f t="shared" si="1"/>
        <v>8655715</v>
      </c>
      <c r="G37" s="15" t="str">
        <f>IF(E37=0,"YES",IF(D37/E37&gt;=1.15, IF(D37+E37&gt;=one_percentage,"YES","NO"),"NO"))</f>
        <v>YES</v>
      </c>
      <c r="H37" s="16">
        <v>50000.0</v>
      </c>
      <c r="I37" s="17" t="str">
        <f t="shared" si="3"/>
        <v>NOT FUNDED</v>
      </c>
      <c r="J37" s="18">
        <f t="shared" si="4"/>
        <v>624</v>
      </c>
      <c r="K37" s="19" t="str">
        <f t="shared" si="2"/>
        <v>Over Budget</v>
      </c>
    </row>
    <row r="38">
      <c r="A38" s="26" t="s">
        <v>435</v>
      </c>
      <c r="B38" s="11">
        <v>2.67</v>
      </c>
      <c r="C38" s="12">
        <v>159.0</v>
      </c>
      <c r="D38" s="13">
        <v>2.3704339E7</v>
      </c>
      <c r="E38" s="13">
        <v>1.5234185E7</v>
      </c>
      <c r="F38" s="14">
        <f t="shared" si="1"/>
        <v>8470154</v>
      </c>
      <c r="G38" s="15" t="str">
        <f>IF(E38=0,"YES",IF(D38/E38&gt;=1.15, IF(D38+E38&gt;=one_percentage,"YES","NO"),"NO"))</f>
        <v>YES</v>
      </c>
      <c r="H38" s="16">
        <v>32000.0</v>
      </c>
      <c r="I38" s="17" t="str">
        <f t="shared" si="3"/>
        <v>NOT FUNDED</v>
      </c>
      <c r="J38" s="18">
        <f t="shared" si="4"/>
        <v>624</v>
      </c>
      <c r="K38" s="19" t="str">
        <f t="shared" si="2"/>
        <v>Over Budget</v>
      </c>
    </row>
    <row r="39">
      <c r="A39" s="26" t="s">
        <v>436</v>
      </c>
      <c r="B39" s="11">
        <v>3.56</v>
      </c>
      <c r="C39" s="12">
        <v>163.0</v>
      </c>
      <c r="D39" s="13">
        <v>2.9071362E7</v>
      </c>
      <c r="E39" s="13">
        <v>2.3407015E7</v>
      </c>
      <c r="F39" s="14">
        <f t="shared" si="1"/>
        <v>5664347</v>
      </c>
      <c r="G39" s="15" t="str">
        <f>IF(E39=0,"YES",IF(D39/E39&gt;=1.15, IF(D39+E39&gt;=one_percentage,"YES","NO"),"NO"))</f>
        <v>YES</v>
      </c>
      <c r="H39" s="16">
        <v>174000.0</v>
      </c>
      <c r="I39" s="17" t="str">
        <f t="shared" si="3"/>
        <v>NOT FUNDED</v>
      </c>
      <c r="J39" s="18">
        <f t="shared" si="4"/>
        <v>624</v>
      </c>
      <c r="K39" s="19" t="str">
        <f t="shared" si="2"/>
        <v>Over Budget</v>
      </c>
    </row>
    <row r="40">
      <c r="A40" s="26" t="s">
        <v>437</v>
      </c>
      <c r="B40" s="11">
        <v>3.72</v>
      </c>
      <c r="C40" s="25">
        <v>146.0</v>
      </c>
      <c r="D40" s="13">
        <v>2.7322727E7</v>
      </c>
      <c r="E40" s="13">
        <v>2.2558097E7</v>
      </c>
      <c r="F40" s="14">
        <f t="shared" si="1"/>
        <v>4764630</v>
      </c>
      <c r="G40" s="15" t="str">
        <f>IF(E40=0,"YES",IF(D40/E40&gt;=1.15, IF(D40+E40&gt;=one_percentage,"YES","NO"),"NO"))</f>
        <v>YES</v>
      </c>
      <c r="H40" s="16">
        <v>65000.0</v>
      </c>
      <c r="I40" s="17" t="str">
        <f t="shared" si="3"/>
        <v>NOT FUNDED</v>
      </c>
      <c r="J40" s="18">
        <f t="shared" si="4"/>
        <v>624</v>
      </c>
      <c r="K40" s="19" t="str">
        <f t="shared" si="2"/>
        <v>Over Budget</v>
      </c>
    </row>
    <row r="41">
      <c r="A41" s="26" t="s">
        <v>438</v>
      </c>
      <c r="B41" s="11">
        <v>3.27</v>
      </c>
      <c r="C41" s="12">
        <v>148.0</v>
      </c>
      <c r="D41" s="13">
        <v>1.7585339E7</v>
      </c>
      <c r="E41" s="13">
        <v>1.3902711E7</v>
      </c>
      <c r="F41" s="14">
        <f t="shared" si="1"/>
        <v>3682628</v>
      </c>
      <c r="G41" s="15" t="str">
        <f>IF(E41=0,"YES",IF(D41/E41&gt;=1.15, IF(D41+E41&gt;=one_percentage,"YES","NO"),"NO"))</f>
        <v>NO</v>
      </c>
      <c r="H41" s="16">
        <v>75000.0</v>
      </c>
      <c r="I41" s="17" t="str">
        <f t="shared" si="3"/>
        <v>NOT FUNDED</v>
      </c>
      <c r="J41" s="18">
        <f t="shared" si="4"/>
        <v>624</v>
      </c>
      <c r="K41" s="19" t="str">
        <f t="shared" si="2"/>
        <v>Approval Threshold</v>
      </c>
    </row>
    <row r="42">
      <c r="A42" s="26" t="s">
        <v>439</v>
      </c>
      <c r="B42" s="11">
        <v>2.89</v>
      </c>
      <c r="C42" s="12">
        <v>129.0</v>
      </c>
      <c r="D42" s="13">
        <v>1.5561222E7</v>
      </c>
      <c r="E42" s="13">
        <v>1.35758E7</v>
      </c>
      <c r="F42" s="14">
        <f t="shared" si="1"/>
        <v>1985422</v>
      </c>
      <c r="G42" s="15" t="str">
        <f>IF(E42=0,"YES",IF(D42/E42&gt;=1.15, IF(D42+E42&gt;=one_percentage,"YES","NO"),"NO"))</f>
        <v>NO</v>
      </c>
      <c r="H42" s="16">
        <v>10000.0</v>
      </c>
      <c r="I42" s="17" t="str">
        <f t="shared" si="3"/>
        <v>NOT FUNDED</v>
      </c>
      <c r="J42" s="18">
        <f t="shared" si="4"/>
        <v>624</v>
      </c>
      <c r="K42" s="19" t="str">
        <f t="shared" si="2"/>
        <v>Approval Threshold</v>
      </c>
    </row>
    <row r="43">
      <c r="A43" s="26" t="s">
        <v>440</v>
      </c>
      <c r="B43" s="11">
        <v>1.72</v>
      </c>
      <c r="C43" s="12">
        <v>147.0</v>
      </c>
      <c r="D43" s="13">
        <v>1.7028944E7</v>
      </c>
      <c r="E43" s="13">
        <v>1.5205072E7</v>
      </c>
      <c r="F43" s="14">
        <f t="shared" si="1"/>
        <v>1823872</v>
      </c>
      <c r="G43" s="15" t="str">
        <f>IF(E43=0,"YES",IF(D43/E43&gt;=1.15, IF(D43+E43&gt;=one_percentage,"YES","NO"),"NO"))</f>
        <v>NO</v>
      </c>
      <c r="H43" s="16">
        <v>1500.0</v>
      </c>
      <c r="I43" s="17" t="str">
        <f t="shared" si="3"/>
        <v>NOT FUNDED</v>
      </c>
      <c r="J43" s="18">
        <f t="shared" si="4"/>
        <v>624</v>
      </c>
      <c r="K43" s="19" t="str">
        <f t="shared" si="2"/>
        <v>Approval Threshold</v>
      </c>
    </row>
    <row r="44">
      <c r="A44" s="26" t="s">
        <v>441</v>
      </c>
      <c r="B44" s="11">
        <v>2.47</v>
      </c>
      <c r="C44" s="12">
        <v>141.0</v>
      </c>
      <c r="D44" s="13">
        <v>1.5991419E7</v>
      </c>
      <c r="E44" s="13">
        <v>1.4595773E7</v>
      </c>
      <c r="F44" s="14">
        <f t="shared" si="1"/>
        <v>1395646</v>
      </c>
      <c r="G44" s="15" t="str">
        <f>IF(E44=0,"YES",IF(D44/E44&gt;=1.15, IF(D44+E44&gt;=one_percentage,"YES","NO"),"NO"))</f>
        <v>NO</v>
      </c>
      <c r="H44" s="16">
        <v>25000.0</v>
      </c>
      <c r="I44" s="17" t="str">
        <f t="shared" si="3"/>
        <v>NOT FUNDED</v>
      </c>
      <c r="J44" s="18">
        <f t="shared" si="4"/>
        <v>624</v>
      </c>
      <c r="K44" s="19" t="str">
        <f t="shared" si="2"/>
        <v>Approval Threshold</v>
      </c>
    </row>
    <row r="45">
      <c r="A45" s="26" t="s">
        <v>442</v>
      </c>
      <c r="B45" s="11">
        <v>2.08</v>
      </c>
      <c r="C45" s="25">
        <v>146.0</v>
      </c>
      <c r="D45" s="13">
        <v>1.6603616E7</v>
      </c>
      <c r="E45" s="13">
        <v>1.5562719E7</v>
      </c>
      <c r="F45" s="14">
        <f t="shared" si="1"/>
        <v>1040897</v>
      </c>
      <c r="G45" s="15" t="str">
        <f>IF(E45=0,"YES",IF(D45/E45&gt;=1.15, IF(D45+E45&gt;=one_percentage,"YES","NO"),"NO"))</f>
        <v>NO</v>
      </c>
      <c r="H45" s="16">
        <v>50000.0</v>
      </c>
      <c r="I45" s="17" t="str">
        <f t="shared" si="3"/>
        <v>NOT FUNDED</v>
      </c>
      <c r="J45" s="18">
        <f t="shared" si="4"/>
        <v>624</v>
      </c>
      <c r="K45" s="19" t="str">
        <f t="shared" si="2"/>
        <v>Approval Threshold</v>
      </c>
    </row>
    <row r="46">
      <c r="A46" s="26" t="s">
        <v>443</v>
      </c>
      <c r="B46" s="11">
        <v>2.87</v>
      </c>
      <c r="C46" s="25">
        <v>133.0</v>
      </c>
      <c r="D46" s="13">
        <v>1.5655996E7</v>
      </c>
      <c r="E46" s="13">
        <v>1.4848919E7</v>
      </c>
      <c r="F46" s="14">
        <f t="shared" si="1"/>
        <v>807077</v>
      </c>
      <c r="G46" s="15" t="str">
        <f>IF(E46=0,"YES",IF(D46/E46&gt;=1.15, IF(D46+E46&gt;=one_percentage,"YES","NO"),"NO"))</f>
        <v>NO</v>
      </c>
      <c r="H46" s="16">
        <v>35000.0</v>
      </c>
      <c r="I46" s="17" t="str">
        <f t="shared" si="3"/>
        <v>NOT FUNDED</v>
      </c>
      <c r="J46" s="18">
        <f t="shared" si="4"/>
        <v>624</v>
      </c>
      <c r="K46" s="19" t="str">
        <f t="shared" si="2"/>
        <v>Approval Threshold</v>
      </c>
    </row>
    <row r="47">
      <c r="A47" s="26" t="s">
        <v>444</v>
      </c>
      <c r="B47" s="11">
        <v>2.05</v>
      </c>
      <c r="C47" s="12">
        <v>142.0</v>
      </c>
      <c r="D47" s="13">
        <v>1.7077723E7</v>
      </c>
      <c r="E47" s="13">
        <v>1.7253802E7</v>
      </c>
      <c r="F47" s="14">
        <f t="shared" si="1"/>
        <v>-176079</v>
      </c>
      <c r="G47" s="15" t="str">
        <f>IF(E47=0,"YES",IF(D47/E47&gt;=1.15, IF(D47+E47&gt;=one_percentage,"YES","NO"),"NO"))</f>
        <v>NO</v>
      </c>
      <c r="H47" s="16">
        <v>30000.0</v>
      </c>
      <c r="I47" s="17" t="str">
        <f t="shared" si="3"/>
        <v>NOT FUNDED</v>
      </c>
      <c r="J47" s="18">
        <f t="shared" si="4"/>
        <v>624</v>
      </c>
      <c r="K47" s="19" t="str">
        <f t="shared" si="2"/>
        <v>Approval Threshold</v>
      </c>
    </row>
    <row r="48">
      <c r="A48" s="26" t="s">
        <v>445</v>
      </c>
      <c r="B48" s="11">
        <v>2.0</v>
      </c>
      <c r="C48" s="12">
        <v>135.0</v>
      </c>
      <c r="D48" s="13">
        <v>1.608461E7</v>
      </c>
      <c r="E48" s="13">
        <v>1.6494626E7</v>
      </c>
      <c r="F48" s="14">
        <f t="shared" si="1"/>
        <v>-410016</v>
      </c>
      <c r="G48" s="15" t="str">
        <f>IF(E48=0,"YES",IF(D48/E48&gt;=1.15, IF(D48+E48&gt;=one_percentage,"YES","NO"),"NO"))</f>
        <v>NO</v>
      </c>
      <c r="H48" s="16">
        <v>20000.0</v>
      </c>
      <c r="I48" s="17" t="str">
        <f t="shared" si="3"/>
        <v>NOT FUNDED</v>
      </c>
      <c r="J48" s="18">
        <f t="shared" si="4"/>
        <v>624</v>
      </c>
      <c r="K48" s="19" t="str">
        <f t="shared" si="2"/>
        <v>Approval Threshold</v>
      </c>
    </row>
    <row r="49">
      <c r="A49" s="26" t="s">
        <v>446</v>
      </c>
      <c r="B49" s="11">
        <v>2.22</v>
      </c>
      <c r="C49" s="12">
        <v>146.0</v>
      </c>
      <c r="D49" s="13">
        <v>1.6108459E7</v>
      </c>
      <c r="E49" s="13">
        <v>1.7505456E7</v>
      </c>
      <c r="F49" s="14">
        <f t="shared" si="1"/>
        <v>-1396997</v>
      </c>
      <c r="G49" s="15" t="str">
        <f>IF(E49=0,"YES",IF(D49/E49&gt;=1.15, IF(D49+E49&gt;=one_percentage,"YES","NO"),"NO"))</f>
        <v>NO</v>
      </c>
      <c r="H49" s="16">
        <v>125000.0</v>
      </c>
      <c r="I49" s="17" t="str">
        <f t="shared" si="3"/>
        <v>NOT FUNDED</v>
      </c>
      <c r="J49" s="18">
        <f t="shared" si="4"/>
        <v>624</v>
      </c>
      <c r="K49" s="19" t="str">
        <f t="shared" si="2"/>
        <v>Approval Threshold</v>
      </c>
    </row>
    <row r="50">
      <c r="A50" s="26" t="s">
        <v>447</v>
      </c>
      <c r="B50" s="11">
        <v>2.17</v>
      </c>
      <c r="C50" s="12">
        <v>144.0</v>
      </c>
      <c r="D50" s="13">
        <v>1.5598259E7</v>
      </c>
      <c r="E50" s="13">
        <v>1.7261334E7</v>
      </c>
      <c r="F50" s="14">
        <f t="shared" si="1"/>
        <v>-1663075</v>
      </c>
      <c r="G50" s="15" t="str">
        <f>IF(E50=0,"YES",IF(D50/E50&gt;=1.15, IF(D50+E50&gt;=one_percentage,"YES","NO"),"NO"))</f>
        <v>NO</v>
      </c>
      <c r="H50" s="16">
        <v>35000.0</v>
      </c>
      <c r="I50" s="17" t="str">
        <f t="shared" si="3"/>
        <v>NOT FUNDED</v>
      </c>
      <c r="J50" s="18">
        <f t="shared" si="4"/>
        <v>624</v>
      </c>
      <c r="K50" s="19" t="str">
        <f t="shared" si="2"/>
        <v>Approval Threshold</v>
      </c>
    </row>
    <row r="51">
      <c r="A51" s="26" t="s">
        <v>448</v>
      </c>
      <c r="B51" s="11">
        <v>1.75</v>
      </c>
      <c r="C51" s="12">
        <v>160.0</v>
      </c>
      <c r="D51" s="13">
        <v>1.5059072E7</v>
      </c>
      <c r="E51" s="13">
        <v>1.7675213E7</v>
      </c>
      <c r="F51" s="14">
        <f t="shared" si="1"/>
        <v>-2616141</v>
      </c>
      <c r="G51" s="15" t="str">
        <f>IF(E51=0,"YES",IF(D51/E51&gt;=1.15, IF(D51+E51&gt;=one_percentage,"YES","NO"),"NO"))</f>
        <v>NO</v>
      </c>
      <c r="H51" s="16">
        <v>60000.0</v>
      </c>
      <c r="I51" s="17" t="str">
        <f t="shared" si="3"/>
        <v>NOT FUNDED</v>
      </c>
      <c r="J51" s="18">
        <f t="shared" si="4"/>
        <v>624</v>
      </c>
      <c r="K51" s="19" t="str">
        <f t="shared" si="2"/>
        <v>Approval Threshold</v>
      </c>
    </row>
    <row r="52">
      <c r="A52" s="26" t="s">
        <v>449</v>
      </c>
      <c r="B52" s="11">
        <v>1.72</v>
      </c>
      <c r="C52" s="12">
        <v>157.0</v>
      </c>
      <c r="D52" s="13">
        <v>1.4829854E7</v>
      </c>
      <c r="E52" s="13">
        <v>1.7992276E7</v>
      </c>
      <c r="F52" s="14">
        <f t="shared" si="1"/>
        <v>-3162422</v>
      </c>
      <c r="G52" s="15" t="str">
        <f>IF(E52=0,"YES",IF(D52/E52&gt;=1.15, IF(D52+E52&gt;=one_percentage,"YES","NO"),"NO"))</f>
        <v>NO</v>
      </c>
      <c r="H52" s="16">
        <v>30000.0</v>
      </c>
      <c r="I52" s="17" t="str">
        <f t="shared" si="3"/>
        <v>NOT FUNDED</v>
      </c>
      <c r="J52" s="18">
        <f t="shared" si="4"/>
        <v>624</v>
      </c>
      <c r="K52" s="19" t="str">
        <f t="shared" si="2"/>
        <v>Approval Threshold</v>
      </c>
    </row>
    <row r="53">
      <c r="A53" s="26" t="s">
        <v>450</v>
      </c>
      <c r="B53" s="11">
        <v>1.4</v>
      </c>
      <c r="C53" s="12">
        <v>159.0</v>
      </c>
      <c r="D53" s="13">
        <v>1.4530081E7</v>
      </c>
      <c r="E53" s="13">
        <v>1.9340828E7</v>
      </c>
      <c r="F53" s="14">
        <f t="shared" si="1"/>
        <v>-4810747</v>
      </c>
      <c r="G53" s="15" t="str">
        <f>IF(E53=0,"YES",IF(D53/E53&gt;=1.15, IF(D53+E53&gt;=one_percentage,"YES","NO"),"NO"))</f>
        <v>NO</v>
      </c>
      <c r="H53" s="16">
        <v>30000.0</v>
      </c>
      <c r="I53" s="17" t="str">
        <f t="shared" si="3"/>
        <v>NOT FUNDED</v>
      </c>
      <c r="J53" s="18">
        <f t="shared" si="4"/>
        <v>624</v>
      </c>
      <c r="K53" s="19" t="str">
        <f t="shared" si="2"/>
        <v>Approval Threshold</v>
      </c>
    </row>
  </sheetData>
  <autoFilter ref="$A$1:$H$53">
    <sortState ref="A1:H53">
      <sortCondition descending="1" ref="F1:F53"/>
      <sortCondition ref="A1:A53"/>
    </sortState>
  </autoFilter>
  <conditionalFormatting sqref="I2:I53">
    <cfRule type="cellIs" dxfId="0" priority="1" operator="equal">
      <formula>"FUNDED"</formula>
    </cfRule>
  </conditionalFormatting>
  <conditionalFormatting sqref="I2:I53">
    <cfRule type="cellIs" dxfId="1" priority="2" operator="equal">
      <formula>"NOT FUNDED"</formula>
    </cfRule>
  </conditionalFormatting>
  <conditionalFormatting sqref="K2:K53">
    <cfRule type="cellIs" dxfId="0" priority="3" operator="greaterThan">
      <formula>999</formula>
    </cfRule>
  </conditionalFormatting>
  <conditionalFormatting sqref="K2:K53">
    <cfRule type="cellIs" dxfId="0" priority="4" operator="greaterThan">
      <formula>999</formula>
    </cfRule>
  </conditionalFormatting>
  <conditionalFormatting sqref="K2:K53">
    <cfRule type="containsText" dxfId="1" priority="5" operator="containsText" text="NOT FUNDED">
      <formula>NOT(ISERROR(SEARCH(("NOT FUNDED"),(K2))))</formula>
    </cfRule>
  </conditionalFormatting>
  <conditionalFormatting sqref="K2:K53">
    <cfRule type="cellIs" dxfId="2" priority="6" operator="equal">
      <formula>"Over Budget"</formula>
    </cfRule>
  </conditionalFormatting>
  <conditionalFormatting sqref="K2:K5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</hyperlinks>
  <drawing r:id="rId5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451</v>
      </c>
      <c r="B2" s="11">
        <v>5.0</v>
      </c>
      <c r="C2" s="12">
        <v>483.0</v>
      </c>
      <c r="D2" s="13">
        <v>1.10823223E8</v>
      </c>
      <c r="E2" s="13">
        <v>2204682.0</v>
      </c>
      <c r="F2" s="14">
        <f t="shared" ref="F2:F22" si="1">D2-E2</f>
        <v>108618541</v>
      </c>
      <c r="G2" s="15" t="str">
        <f>IF(E2=0,"YES",IF(D2/E2&gt;=1.15, IF(D2+E2&gt;=one_percentage,"YES","NO"),"NO"))</f>
        <v>YES</v>
      </c>
      <c r="H2" s="16">
        <v>3500.0</v>
      </c>
      <c r="I2" s="17" t="str">
        <f>If(global_sustainable&gt;=H2,IF(G2="Yes","FUNDED","NOT FUNDED"),"NOT FUNDED")</f>
        <v>FUNDED</v>
      </c>
      <c r="J2" s="18">
        <f>If(global_sustainable&gt;=H2,global_sustainable-H2,global_sustainable)</f>
        <v>96500</v>
      </c>
      <c r="K2" s="19" t="str">
        <f t="shared" ref="K2:K22" si="2">If(G2="YES",IF(I2="FUNDED","","Over Budget"),"Approval Threshold")</f>
        <v/>
      </c>
    </row>
    <row r="3">
      <c r="A3" s="26" t="s">
        <v>452</v>
      </c>
      <c r="B3" s="11">
        <v>4.78</v>
      </c>
      <c r="C3" s="12">
        <v>441.0</v>
      </c>
      <c r="D3" s="13">
        <v>8.873327E7</v>
      </c>
      <c r="E3" s="13">
        <v>7195835.0</v>
      </c>
      <c r="F3" s="14">
        <f t="shared" si="1"/>
        <v>81537435</v>
      </c>
      <c r="G3" s="15" t="str">
        <f>IF(E3=0,"YES",IF(D3/E3&gt;=1.15, IF(D3+E3&gt;=one_percentage,"YES","NO"),"NO"))</f>
        <v>YES</v>
      </c>
      <c r="H3" s="16">
        <v>38100.0</v>
      </c>
      <c r="I3" s="17" t="str">
        <f t="shared" ref="I3:I22" si="3">If(J2&gt;=H3,IF(G3="Yes","FUNDED","NOT FUNDED"),"NOT FUNDED")</f>
        <v>FUNDED</v>
      </c>
      <c r="J3" s="18">
        <f t="shared" ref="J3:J22" si="4">If(I3="FUNDED",IF(J2&gt;=H3,(J2-H3),J2),J2)</f>
        <v>58400</v>
      </c>
      <c r="K3" s="19" t="str">
        <f t="shared" si="2"/>
        <v/>
      </c>
    </row>
    <row r="4">
      <c r="A4" s="26" t="s">
        <v>453</v>
      </c>
      <c r="B4" s="11">
        <v>4.39</v>
      </c>
      <c r="C4" s="12">
        <v>218.0</v>
      </c>
      <c r="D4" s="13">
        <v>8.4538499E7</v>
      </c>
      <c r="E4" s="13">
        <v>5352764.0</v>
      </c>
      <c r="F4" s="14">
        <f t="shared" si="1"/>
        <v>79185735</v>
      </c>
      <c r="G4" s="15" t="str">
        <f>IF(E4=0,"YES",IF(D4/E4&gt;=1.15, IF(D4+E4&gt;=one_percentage,"YES","NO"),"NO"))</f>
        <v>YES</v>
      </c>
      <c r="H4" s="16">
        <v>5000.0</v>
      </c>
      <c r="I4" s="17" t="str">
        <f t="shared" si="3"/>
        <v>FUNDED</v>
      </c>
      <c r="J4" s="18">
        <f t="shared" si="4"/>
        <v>53400</v>
      </c>
      <c r="K4" s="19" t="str">
        <f t="shared" si="2"/>
        <v/>
      </c>
    </row>
    <row r="5">
      <c r="A5" s="26" t="s">
        <v>454</v>
      </c>
      <c r="B5" s="11">
        <v>4.73</v>
      </c>
      <c r="C5" s="12">
        <v>451.0</v>
      </c>
      <c r="D5" s="13">
        <v>8.7815131E7</v>
      </c>
      <c r="E5" s="13">
        <v>9640560.0</v>
      </c>
      <c r="F5" s="14">
        <f t="shared" si="1"/>
        <v>78174571</v>
      </c>
      <c r="G5" s="15" t="str">
        <f>IF(E5=0,"YES",IF(D5/E5&gt;=1.15, IF(D5+E5&gt;=one_percentage,"YES","NO"),"NO"))</f>
        <v>YES</v>
      </c>
      <c r="H5" s="16">
        <v>45500.0</v>
      </c>
      <c r="I5" s="17" t="str">
        <f t="shared" si="3"/>
        <v>FUNDED</v>
      </c>
      <c r="J5" s="18">
        <f t="shared" si="4"/>
        <v>7900</v>
      </c>
      <c r="K5" s="19" t="str">
        <f t="shared" si="2"/>
        <v/>
      </c>
    </row>
    <row r="6">
      <c r="A6" s="26" t="s">
        <v>455</v>
      </c>
      <c r="B6" s="11">
        <v>4.0</v>
      </c>
      <c r="C6" s="12">
        <v>246.0</v>
      </c>
      <c r="D6" s="13">
        <v>7.2770936E7</v>
      </c>
      <c r="E6" s="13">
        <v>7987158.0</v>
      </c>
      <c r="F6" s="14">
        <f t="shared" si="1"/>
        <v>64783778</v>
      </c>
      <c r="G6" s="15" t="str">
        <f>IF(E6=0,"YES",IF(D6/E6&gt;=1.15, IF(D6+E6&gt;=one_percentage,"YES","NO"),"NO"))</f>
        <v>YES</v>
      </c>
      <c r="H6" s="16">
        <v>35000.0</v>
      </c>
      <c r="I6" s="17" t="str">
        <f t="shared" si="3"/>
        <v>NOT FUNDED</v>
      </c>
      <c r="J6" s="18">
        <f t="shared" si="4"/>
        <v>7900</v>
      </c>
      <c r="K6" s="19" t="str">
        <f t="shared" si="2"/>
        <v>Over Budget</v>
      </c>
    </row>
    <row r="7">
      <c r="A7" s="26" t="s">
        <v>456</v>
      </c>
      <c r="B7" s="11">
        <v>4.21</v>
      </c>
      <c r="C7" s="12">
        <v>145.0</v>
      </c>
      <c r="D7" s="13">
        <v>6.7326596E7</v>
      </c>
      <c r="E7" s="13">
        <v>7556263.0</v>
      </c>
      <c r="F7" s="14">
        <f t="shared" si="1"/>
        <v>59770333</v>
      </c>
      <c r="G7" s="15" t="str">
        <f>IF(E7=0,"YES",IF(D7/E7&gt;=1.15, IF(D7+E7&gt;=one_percentage,"YES","NO"),"NO"))</f>
        <v>YES</v>
      </c>
      <c r="H7" s="16">
        <v>20500.0</v>
      </c>
      <c r="I7" s="17" t="str">
        <f t="shared" si="3"/>
        <v>NOT FUNDED</v>
      </c>
      <c r="J7" s="18">
        <f t="shared" si="4"/>
        <v>7900</v>
      </c>
      <c r="K7" s="19" t="str">
        <f t="shared" si="2"/>
        <v>Over Budget</v>
      </c>
    </row>
    <row r="8">
      <c r="A8" s="26" t="s">
        <v>457</v>
      </c>
      <c r="B8" s="11">
        <v>4.44</v>
      </c>
      <c r="C8" s="12">
        <v>207.0</v>
      </c>
      <c r="D8" s="13">
        <v>5.8885604E7</v>
      </c>
      <c r="E8" s="13">
        <v>8192619.0</v>
      </c>
      <c r="F8" s="14">
        <f t="shared" si="1"/>
        <v>50692985</v>
      </c>
      <c r="G8" s="15" t="str">
        <f>IF(E8=0,"YES",IF(D8/E8&gt;=1.15, IF(D8+E8&gt;=one_percentage,"YES","NO"),"NO"))</f>
        <v>YES</v>
      </c>
      <c r="H8" s="16">
        <v>8000.0</v>
      </c>
      <c r="I8" s="17" t="str">
        <f t="shared" si="3"/>
        <v>NOT FUNDED</v>
      </c>
      <c r="J8" s="18">
        <f t="shared" si="4"/>
        <v>7900</v>
      </c>
      <c r="K8" s="19" t="str">
        <f t="shared" si="2"/>
        <v>Over Budget</v>
      </c>
    </row>
    <row r="9">
      <c r="A9" s="26" t="s">
        <v>458</v>
      </c>
      <c r="B9" s="11">
        <v>4.56</v>
      </c>
      <c r="C9" s="12">
        <v>241.0</v>
      </c>
      <c r="D9" s="13">
        <v>5.464946E7</v>
      </c>
      <c r="E9" s="13">
        <v>5651752.0</v>
      </c>
      <c r="F9" s="14">
        <f t="shared" si="1"/>
        <v>48997708</v>
      </c>
      <c r="G9" s="15" t="str">
        <f>IF(E9=0,"YES",IF(D9/E9&gt;=1.15, IF(D9+E9&gt;=one_percentage,"YES","NO"),"NO"))</f>
        <v>YES</v>
      </c>
      <c r="H9" s="16">
        <v>6650.0</v>
      </c>
      <c r="I9" s="17" t="str">
        <f t="shared" si="3"/>
        <v>FUNDED</v>
      </c>
      <c r="J9" s="18">
        <f t="shared" si="4"/>
        <v>1250</v>
      </c>
      <c r="K9" s="19" t="str">
        <f t="shared" si="2"/>
        <v/>
      </c>
    </row>
    <row r="10">
      <c r="A10" s="26" t="s">
        <v>459</v>
      </c>
      <c r="B10" s="11">
        <v>3.75</v>
      </c>
      <c r="C10" s="12">
        <v>169.0</v>
      </c>
      <c r="D10" s="13">
        <v>6.2502248E7</v>
      </c>
      <c r="E10" s="13">
        <v>1.3553463E7</v>
      </c>
      <c r="F10" s="14">
        <f t="shared" si="1"/>
        <v>48948785</v>
      </c>
      <c r="G10" s="15" t="str">
        <f>IF(E10=0,"YES",IF(D10/E10&gt;=1.15, IF(D10+E10&gt;=one_percentage,"YES","NO"),"NO"))</f>
        <v>YES</v>
      </c>
      <c r="H10" s="16">
        <v>14800.0</v>
      </c>
      <c r="I10" s="17" t="str">
        <f t="shared" si="3"/>
        <v>NOT FUNDED</v>
      </c>
      <c r="J10" s="18">
        <f t="shared" si="4"/>
        <v>1250</v>
      </c>
      <c r="K10" s="19" t="str">
        <f t="shared" si="2"/>
        <v>Over Budget</v>
      </c>
    </row>
    <row r="11">
      <c r="A11" s="26" t="s">
        <v>460</v>
      </c>
      <c r="B11" s="11">
        <v>4.56</v>
      </c>
      <c r="C11" s="12">
        <v>320.0</v>
      </c>
      <c r="D11" s="13">
        <v>5.2237683E7</v>
      </c>
      <c r="E11" s="13">
        <v>1.5429193E7</v>
      </c>
      <c r="F11" s="14">
        <f t="shared" si="1"/>
        <v>36808490</v>
      </c>
      <c r="G11" s="15" t="str">
        <f>IF(E11=0,"YES",IF(D11/E11&gt;=1.15, IF(D11+E11&gt;=one_percentage,"YES","NO"),"NO"))</f>
        <v>YES</v>
      </c>
      <c r="H11" s="16">
        <v>25000.0</v>
      </c>
      <c r="I11" s="17" t="str">
        <f t="shared" si="3"/>
        <v>NOT FUNDED</v>
      </c>
      <c r="J11" s="18">
        <f t="shared" si="4"/>
        <v>1250</v>
      </c>
      <c r="K11" s="19" t="str">
        <f t="shared" si="2"/>
        <v>Over Budget</v>
      </c>
    </row>
    <row r="12">
      <c r="A12" s="26" t="s">
        <v>461</v>
      </c>
      <c r="B12" s="11">
        <v>4.25</v>
      </c>
      <c r="C12" s="12">
        <v>125.0</v>
      </c>
      <c r="D12" s="13">
        <v>4.1247616E7</v>
      </c>
      <c r="E12" s="13">
        <v>8229215.0</v>
      </c>
      <c r="F12" s="14">
        <f t="shared" si="1"/>
        <v>33018401</v>
      </c>
      <c r="G12" s="15" t="str">
        <f>IF(E12=0,"YES",IF(D12/E12&gt;=1.15, IF(D12+E12&gt;=one_percentage,"YES","NO"),"NO"))</f>
        <v>YES</v>
      </c>
      <c r="H12" s="16">
        <v>4000.0</v>
      </c>
      <c r="I12" s="17" t="str">
        <f t="shared" si="3"/>
        <v>NOT FUNDED</v>
      </c>
      <c r="J12" s="18">
        <f t="shared" si="4"/>
        <v>1250</v>
      </c>
      <c r="K12" s="19" t="str">
        <f t="shared" si="2"/>
        <v>Over Budget</v>
      </c>
    </row>
    <row r="13">
      <c r="A13" s="26" t="s">
        <v>462</v>
      </c>
      <c r="B13" s="11">
        <v>4.33</v>
      </c>
      <c r="C13" s="12">
        <v>171.0</v>
      </c>
      <c r="D13" s="13">
        <v>4.8103194E7</v>
      </c>
      <c r="E13" s="13">
        <v>1.5855455E7</v>
      </c>
      <c r="F13" s="14">
        <f t="shared" si="1"/>
        <v>32247739</v>
      </c>
      <c r="G13" s="15" t="str">
        <f>IF(E13=0,"YES",IF(D13/E13&gt;=1.15, IF(D13+E13&gt;=one_percentage,"YES","NO"),"NO"))</f>
        <v>YES</v>
      </c>
      <c r="H13" s="16">
        <v>1000.0</v>
      </c>
      <c r="I13" s="17" t="str">
        <f t="shared" si="3"/>
        <v>FUNDED</v>
      </c>
      <c r="J13" s="18">
        <f t="shared" si="4"/>
        <v>250</v>
      </c>
      <c r="K13" s="19" t="str">
        <f t="shared" si="2"/>
        <v/>
      </c>
    </row>
    <row r="14">
      <c r="A14" s="26" t="s">
        <v>463</v>
      </c>
      <c r="B14" s="11">
        <v>4.33</v>
      </c>
      <c r="C14" s="12">
        <v>168.0</v>
      </c>
      <c r="D14" s="13">
        <v>4.2454242E7</v>
      </c>
      <c r="E14" s="13">
        <v>1.317087E7</v>
      </c>
      <c r="F14" s="14">
        <f t="shared" si="1"/>
        <v>29283372</v>
      </c>
      <c r="G14" s="15" t="str">
        <f>IF(E14=0,"YES",IF(D14/E14&gt;=1.15, IF(D14+E14&gt;=one_percentage,"YES","NO"),"NO"))</f>
        <v>YES</v>
      </c>
      <c r="H14" s="16">
        <v>12900.0</v>
      </c>
      <c r="I14" s="17" t="str">
        <f t="shared" si="3"/>
        <v>NOT FUNDED</v>
      </c>
      <c r="J14" s="18">
        <f t="shared" si="4"/>
        <v>250</v>
      </c>
      <c r="K14" s="19" t="str">
        <f t="shared" si="2"/>
        <v>Over Budget</v>
      </c>
    </row>
    <row r="15">
      <c r="A15" s="26" t="s">
        <v>464</v>
      </c>
      <c r="B15" s="11">
        <v>4.25</v>
      </c>
      <c r="C15" s="12">
        <v>150.0</v>
      </c>
      <c r="D15" s="13">
        <v>4.225177E7</v>
      </c>
      <c r="E15" s="13">
        <v>1.3787296E7</v>
      </c>
      <c r="F15" s="14">
        <f t="shared" si="1"/>
        <v>28464474</v>
      </c>
      <c r="G15" s="15" t="str">
        <f>IF(E15=0,"YES",IF(D15/E15&gt;=1.15, IF(D15+E15&gt;=one_percentage,"YES","NO"),"NO"))</f>
        <v>YES</v>
      </c>
      <c r="H15" s="16">
        <v>19670.0</v>
      </c>
      <c r="I15" s="17" t="str">
        <f t="shared" si="3"/>
        <v>NOT FUNDED</v>
      </c>
      <c r="J15" s="18">
        <f t="shared" si="4"/>
        <v>250</v>
      </c>
      <c r="K15" s="19" t="str">
        <f t="shared" si="2"/>
        <v>Over Budget</v>
      </c>
    </row>
    <row r="16">
      <c r="A16" s="26" t="s">
        <v>465</v>
      </c>
      <c r="B16" s="11">
        <v>4.28</v>
      </c>
      <c r="C16" s="12">
        <v>151.0</v>
      </c>
      <c r="D16" s="13">
        <v>3.7683213E7</v>
      </c>
      <c r="E16" s="13">
        <v>1.1146508E7</v>
      </c>
      <c r="F16" s="14">
        <f t="shared" si="1"/>
        <v>26536705</v>
      </c>
      <c r="G16" s="15" t="str">
        <f>IF(E16=0,"YES",IF(D16/E16&gt;=1.15, IF(D16+E16&gt;=one_percentage,"YES","NO"),"NO"))</f>
        <v>YES</v>
      </c>
      <c r="H16" s="16">
        <v>15000.0</v>
      </c>
      <c r="I16" s="17" t="str">
        <f t="shared" si="3"/>
        <v>NOT FUNDED</v>
      </c>
      <c r="J16" s="18">
        <f t="shared" si="4"/>
        <v>250</v>
      </c>
      <c r="K16" s="19" t="str">
        <f t="shared" si="2"/>
        <v>Over Budget</v>
      </c>
    </row>
    <row r="17">
      <c r="A17" s="26" t="s">
        <v>466</v>
      </c>
      <c r="B17" s="11">
        <v>3.17</v>
      </c>
      <c r="C17" s="12">
        <v>122.0</v>
      </c>
      <c r="D17" s="13">
        <v>3.8119878E7</v>
      </c>
      <c r="E17" s="13">
        <v>1.635788E7</v>
      </c>
      <c r="F17" s="14">
        <f t="shared" si="1"/>
        <v>21761998</v>
      </c>
      <c r="G17" s="15" t="str">
        <f>IF(E17=0,"YES",IF(D17/E17&gt;=1.15, IF(D17+E17&gt;=one_percentage,"YES","NO"),"NO"))</f>
        <v>YES</v>
      </c>
      <c r="H17" s="16">
        <v>20000.0</v>
      </c>
      <c r="I17" s="17" t="str">
        <f t="shared" si="3"/>
        <v>NOT FUNDED</v>
      </c>
      <c r="J17" s="18">
        <f t="shared" si="4"/>
        <v>250</v>
      </c>
      <c r="K17" s="19" t="str">
        <f t="shared" si="2"/>
        <v>Over Budget</v>
      </c>
    </row>
    <row r="18">
      <c r="A18" s="26" t="s">
        <v>467</v>
      </c>
      <c r="B18" s="11">
        <v>4.44</v>
      </c>
      <c r="C18" s="12">
        <v>157.0</v>
      </c>
      <c r="D18" s="13">
        <v>3.2072743E7</v>
      </c>
      <c r="E18" s="13">
        <v>1.2978015E7</v>
      </c>
      <c r="F18" s="14">
        <f t="shared" si="1"/>
        <v>19094728</v>
      </c>
      <c r="G18" s="15" t="str">
        <f>IF(E18=0,"YES",IF(D18/E18&gt;=1.15, IF(D18+E18&gt;=one_percentage,"YES","NO"),"NO"))</f>
        <v>YES</v>
      </c>
      <c r="H18" s="16">
        <v>10500.0</v>
      </c>
      <c r="I18" s="17" t="str">
        <f t="shared" si="3"/>
        <v>NOT FUNDED</v>
      </c>
      <c r="J18" s="18">
        <f t="shared" si="4"/>
        <v>250</v>
      </c>
      <c r="K18" s="19" t="str">
        <f t="shared" si="2"/>
        <v>Over Budget</v>
      </c>
    </row>
    <row r="19">
      <c r="A19" s="26" t="s">
        <v>468</v>
      </c>
      <c r="B19" s="11">
        <v>3.92</v>
      </c>
      <c r="C19" s="12">
        <v>108.0</v>
      </c>
      <c r="D19" s="13">
        <v>2.7484447E7</v>
      </c>
      <c r="E19" s="13">
        <v>1.4258478E7</v>
      </c>
      <c r="F19" s="14">
        <f t="shared" si="1"/>
        <v>13225969</v>
      </c>
      <c r="G19" s="15" t="str">
        <f>IF(E19=0,"YES",IF(D19/E19&gt;=1.15, IF(D19+E19&gt;=one_percentage,"YES","NO"),"NO"))</f>
        <v>YES</v>
      </c>
      <c r="H19" s="16">
        <v>15000.0</v>
      </c>
      <c r="I19" s="17" t="str">
        <f t="shared" si="3"/>
        <v>NOT FUNDED</v>
      </c>
      <c r="J19" s="18">
        <f t="shared" si="4"/>
        <v>250</v>
      </c>
      <c r="K19" s="19" t="str">
        <f t="shared" si="2"/>
        <v>Over Budget</v>
      </c>
    </row>
    <row r="20">
      <c r="A20" s="26" t="s">
        <v>469</v>
      </c>
      <c r="B20" s="11">
        <v>3.6</v>
      </c>
      <c r="C20" s="12">
        <v>104.0</v>
      </c>
      <c r="D20" s="13">
        <v>2.6161553E7</v>
      </c>
      <c r="E20" s="13">
        <v>1.6627706E7</v>
      </c>
      <c r="F20" s="14">
        <f t="shared" si="1"/>
        <v>9533847</v>
      </c>
      <c r="G20" s="15" t="str">
        <f>IF(E20=0,"YES",IF(D20/E20&gt;=1.15, IF(D20+E20&gt;=one_percentage,"YES","NO"),"NO"))</f>
        <v>YES</v>
      </c>
      <c r="H20" s="16">
        <v>10000.0</v>
      </c>
      <c r="I20" s="17" t="str">
        <f t="shared" si="3"/>
        <v>NOT FUNDED</v>
      </c>
      <c r="J20" s="18">
        <f t="shared" si="4"/>
        <v>250</v>
      </c>
      <c r="K20" s="19" t="str">
        <f t="shared" si="2"/>
        <v>Over Budget</v>
      </c>
    </row>
    <row r="21">
      <c r="A21" s="26" t="s">
        <v>470</v>
      </c>
      <c r="B21" s="11">
        <v>3.17</v>
      </c>
      <c r="C21" s="12">
        <v>128.0</v>
      </c>
      <c r="D21" s="13">
        <v>1.8855354E7</v>
      </c>
      <c r="E21" s="13">
        <v>1.7562928E7</v>
      </c>
      <c r="F21" s="14">
        <f t="shared" si="1"/>
        <v>1292426</v>
      </c>
      <c r="G21" s="15" t="str">
        <f>IF(E21=0,"YES",IF(D21/E21&gt;=1.15, IF(D21+E21&gt;=one_percentage,"YES","NO"),"NO"))</f>
        <v>NO</v>
      </c>
      <c r="H21" s="16">
        <v>10000.0</v>
      </c>
      <c r="I21" s="17" t="str">
        <f t="shared" si="3"/>
        <v>NOT FUNDED</v>
      </c>
      <c r="J21" s="18">
        <f t="shared" si="4"/>
        <v>250</v>
      </c>
      <c r="K21" s="19" t="str">
        <f t="shared" si="2"/>
        <v>Approval Threshold</v>
      </c>
    </row>
    <row r="22">
      <c r="A22" s="26" t="s">
        <v>471</v>
      </c>
      <c r="B22" s="11">
        <v>2.67</v>
      </c>
      <c r="C22" s="12">
        <v>140.0</v>
      </c>
      <c r="D22" s="13">
        <v>1.9919416E7</v>
      </c>
      <c r="E22" s="13">
        <v>1.9771245E7</v>
      </c>
      <c r="F22" s="14">
        <f t="shared" si="1"/>
        <v>148171</v>
      </c>
      <c r="G22" s="15" t="str">
        <f>IF(E22=0,"YES",IF(D22/E22&gt;=1.15, IF(D22+E22&gt;=one_percentage,"YES","NO"),"NO"))</f>
        <v>NO</v>
      </c>
      <c r="H22" s="16">
        <v>30000.0</v>
      </c>
      <c r="I22" s="17" t="str">
        <f t="shared" si="3"/>
        <v>NOT FUNDED</v>
      </c>
      <c r="J22" s="18">
        <f t="shared" si="4"/>
        <v>250</v>
      </c>
      <c r="K22" s="19" t="str">
        <f t="shared" si="2"/>
        <v>Approval Threshold</v>
      </c>
    </row>
  </sheetData>
  <autoFilter ref="$A$1:$H$22">
    <sortState ref="A1:H22">
      <sortCondition descending="1" ref="F1:F22"/>
      <sortCondition ref="A1:A22"/>
    </sortState>
  </autoFilter>
  <conditionalFormatting sqref="I2:I22">
    <cfRule type="cellIs" dxfId="0" priority="1" operator="equal">
      <formula>"FUNDED"</formula>
    </cfRule>
  </conditionalFormatting>
  <conditionalFormatting sqref="I2:I22">
    <cfRule type="cellIs" dxfId="1" priority="2" operator="equal">
      <formula>"NOT FUNDED"</formula>
    </cfRule>
  </conditionalFormatting>
  <conditionalFormatting sqref="K2:K22">
    <cfRule type="cellIs" dxfId="0" priority="3" operator="greaterThan">
      <formula>999</formula>
    </cfRule>
  </conditionalFormatting>
  <conditionalFormatting sqref="K2:K22">
    <cfRule type="cellIs" dxfId="0" priority="4" operator="greaterThan">
      <formula>999</formula>
    </cfRule>
  </conditionalFormatting>
  <conditionalFormatting sqref="K2:K22">
    <cfRule type="containsText" dxfId="1" priority="5" operator="containsText" text="NOT FUNDED">
      <formula>NOT(ISERROR(SEARCH(("NOT FUNDED"),(K2))))</formula>
    </cfRule>
  </conditionalFormatting>
  <conditionalFormatting sqref="K2:K22">
    <cfRule type="cellIs" dxfId="2" priority="6" operator="equal">
      <formula>"Over Budget"</formula>
    </cfRule>
  </conditionalFormatting>
  <conditionalFormatting sqref="K2:K2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472</v>
      </c>
      <c r="B2" s="27">
        <v>4.9</v>
      </c>
      <c r="C2" s="12">
        <v>701.0</v>
      </c>
      <c r="D2" s="13">
        <v>1.62412637E8</v>
      </c>
      <c r="E2" s="13">
        <v>1679736.0</v>
      </c>
      <c r="F2" s="14">
        <f t="shared" ref="F2:F69" si="1">D2-E2</f>
        <v>160732901</v>
      </c>
      <c r="G2" s="15" t="str">
        <f>IF(E2=0,"YES",IF(D2/E2&gt;=1.15, IF(D2+E2&gt;=one_percentage,"YES","NO"),"NO"))</f>
        <v>YES</v>
      </c>
      <c r="H2" s="16">
        <v>9150.0</v>
      </c>
      <c r="I2" s="17" t="str">
        <f>If(latam&gt;=H2,IF(G2="Yes","FUNDED","NOT FUNDED"),"NOT FUNDED")</f>
        <v>FUNDED</v>
      </c>
      <c r="J2" s="18">
        <f>If(latam&gt;=H2,latam-H2,latam)</f>
        <v>490850</v>
      </c>
      <c r="K2" s="19" t="str">
        <f t="shared" ref="K2:K69" si="2">If(G2="YES",IF(I2="FUNDED","","Over Budget"),"Approval Threshold")</f>
        <v/>
      </c>
    </row>
    <row r="3">
      <c r="A3" s="26" t="s">
        <v>473</v>
      </c>
      <c r="B3" s="27">
        <v>4.78</v>
      </c>
      <c r="C3" s="12">
        <v>518.0</v>
      </c>
      <c r="D3" s="13">
        <v>1.26729658E8</v>
      </c>
      <c r="E3" s="13">
        <v>986384.0</v>
      </c>
      <c r="F3" s="14">
        <f t="shared" si="1"/>
        <v>125743274</v>
      </c>
      <c r="G3" s="15" t="str">
        <f>IF(E3=0,"YES",IF(D3/E3&gt;=1.15, IF(D3+E3&gt;=one_percentage,"YES","NO"),"NO"))</f>
        <v>YES</v>
      </c>
      <c r="H3" s="16">
        <v>7500.0</v>
      </c>
      <c r="I3" s="17" t="str">
        <f t="shared" ref="I3:I69" si="3">If(J2&gt;=H3,IF(G3="Yes","FUNDED","NOT FUNDED"),"NOT FUNDED")</f>
        <v>FUNDED</v>
      </c>
      <c r="J3" s="18">
        <f t="shared" ref="J3:J69" si="4">If(I3="FUNDED",IF(J2&gt;=H3,(J2-H3),J2),J2)</f>
        <v>483350</v>
      </c>
      <c r="K3" s="19" t="str">
        <f t="shared" si="2"/>
        <v/>
      </c>
    </row>
    <row r="4">
      <c r="A4" s="26" t="s">
        <v>474</v>
      </c>
      <c r="B4" s="27">
        <v>4.77</v>
      </c>
      <c r="C4" s="25">
        <v>483.0</v>
      </c>
      <c r="D4" s="13">
        <v>1.21516925E8</v>
      </c>
      <c r="E4" s="13">
        <v>4002087.0</v>
      </c>
      <c r="F4" s="14">
        <f t="shared" si="1"/>
        <v>117514838</v>
      </c>
      <c r="G4" s="15" t="str">
        <f>IF(E4=0,"YES",IF(D4/E4&gt;=1.15, IF(D4+E4&gt;=one_percentage,"YES","NO"),"NO"))</f>
        <v>YES</v>
      </c>
      <c r="H4" s="16">
        <v>19488.0</v>
      </c>
      <c r="I4" s="17" t="str">
        <f t="shared" si="3"/>
        <v>FUNDED</v>
      </c>
      <c r="J4" s="18">
        <f t="shared" si="4"/>
        <v>463862</v>
      </c>
      <c r="K4" s="19" t="str">
        <f t="shared" si="2"/>
        <v/>
      </c>
    </row>
    <row r="5">
      <c r="A5" s="26" t="s">
        <v>475</v>
      </c>
      <c r="B5" s="27">
        <v>4.75</v>
      </c>
      <c r="C5" s="25">
        <v>393.0</v>
      </c>
      <c r="D5" s="13">
        <v>1.16407434E8</v>
      </c>
      <c r="E5" s="13">
        <v>4285250.0</v>
      </c>
      <c r="F5" s="14">
        <f t="shared" si="1"/>
        <v>112122184</v>
      </c>
      <c r="G5" s="15" t="str">
        <f>IF(E5=0,"YES",IF(D5/E5&gt;=1.15, IF(D5+E5&gt;=one_percentage,"YES","NO"),"NO"))</f>
        <v>YES</v>
      </c>
      <c r="H5" s="16">
        <v>26850.0</v>
      </c>
      <c r="I5" s="17" t="str">
        <f t="shared" si="3"/>
        <v>FUNDED</v>
      </c>
      <c r="J5" s="18">
        <f t="shared" si="4"/>
        <v>437012</v>
      </c>
      <c r="K5" s="19" t="str">
        <f t="shared" si="2"/>
        <v/>
      </c>
    </row>
    <row r="6">
      <c r="A6" s="26" t="s">
        <v>476</v>
      </c>
      <c r="B6" s="27">
        <v>4.67</v>
      </c>
      <c r="C6" s="25">
        <v>300.0</v>
      </c>
      <c r="D6" s="13">
        <v>1.09327718E8</v>
      </c>
      <c r="E6" s="13">
        <v>6268567.0</v>
      </c>
      <c r="F6" s="14">
        <f t="shared" si="1"/>
        <v>103059151</v>
      </c>
      <c r="G6" s="15" t="str">
        <f>IF(E6=0,"YES",IF(D6/E6&gt;=1.15, IF(D6+E6&gt;=one_percentage,"YES","NO"),"NO"))</f>
        <v>YES</v>
      </c>
      <c r="H6" s="16">
        <v>51040.0</v>
      </c>
      <c r="I6" s="17" t="str">
        <f t="shared" si="3"/>
        <v>FUNDED</v>
      </c>
      <c r="J6" s="18">
        <f t="shared" si="4"/>
        <v>385972</v>
      </c>
      <c r="K6" s="19" t="str">
        <f t="shared" si="2"/>
        <v/>
      </c>
    </row>
    <row r="7">
      <c r="A7" s="26" t="s">
        <v>477</v>
      </c>
      <c r="B7" s="27">
        <v>4.56</v>
      </c>
      <c r="C7" s="12">
        <v>310.0</v>
      </c>
      <c r="D7" s="13">
        <v>1.02884538E8</v>
      </c>
      <c r="E7" s="13">
        <v>2645246.0</v>
      </c>
      <c r="F7" s="14">
        <f t="shared" si="1"/>
        <v>100239292</v>
      </c>
      <c r="G7" s="15" t="str">
        <f>IF(E7=0,"YES",IF(D7/E7&gt;=1.15, IF(D7+E7&gt;=one_percentage,"YES","NO"),"NO"))</f>
        <v>YES</v>
      </c>
      <c r="H7" s="16">
        <v>14400.0</v>
      </c>
      <c r="I7" s="17" t="str">
        <f t="shared" si="3"/>
        <v>FUNDED</v>
      </c>
      <c r="J7" s="18">
        <f t="shared" si="4"/>
        <v>371572</v>
      </c>
      <c r="K7" s="19" t="str">
        <f t="shared" si="2"/>
        <v/>
      </c>
    </row>
    <row r="8">
      <c r="A8" s="26" t="s">
        <v>478</v>
      </c>
      <c r="B8" s="27">
        <v>4.6</v>
      </c>
      <c r="C8" s="25">
        <v>332.0</v>
      </c>
      <c r="D8" s="13">
        <v>9.7536383E7</v>
      </c>
      <c r="E8" s="13">
        <v>2234379.0</v>
      </c>
      <c r="F8" s="14">
        <f t="shared" si="1"/>
        <v>95302004</v>
      </c>
      <c r="G8" s="15" t="str">
        <f>IF(E8=0,"YES",IF(D8/E8&gt;=1.15, IF(D8+E8&gt;=one_percentage,"YES","NO"),"NO"))</f>
        <v>YES</v>
      </c>
      <c r="H8" s="16">
        <v>35500.0</v>
      </c>
      <c r="I8" s="17" t="str">
        <f t="shared" si="3"/>
        <v>FUNDED</v>
      </c>
      <c r="J8" s="18">
        <f t="shared" si="4"/>
        <v>336072</v>
      </c>
      <c r="K8" s="19" t="str">
        <f t="shared" si="2"/>
        <v/>
      </c>
    </row>
    <row r="9">
      <c r="A9" s="26" t="s">
        <v>479</v>
      </c>
      <c r="B9" s="27">
        <v>4.59</v>
      </c>
      <c r="C9" s="25">
        <v>263.0</v>
      </c>
      <c r="D9" s="13">
        <v>8.7795196E7</v>
      </c>
      <c r="E9" s="13">
        <v>1031702.0</v>
      </c>
      <c r="F9" s="14">
        <f t="shared" si="1"/>
        <v>86763494</v>
      </c>
      <c r="G9" s="15" t="str">
        <f>IF(E9=0,"YES",IF(D9/E9&gt;=1.15, IF(D9+E9&gt;=one_percentage,"YES","NO"),"NO"))</f>
        <v>YES</v>
      </c>
      <c r="H9" s="16">
        <v>15070.0</v>
      </c>
      <c r="I9" s="17" t="str">
        <f t="shared" si="3"/>
        <v>FUNDED</v>
      </c>
      <c r="J9" s="18">
        <f t="shared" si="4"/>
        <v>321002</v>
      </c>
      <c r="K9" s="19" t="str">
        <f t="shared" si="2"/>
        <v/>
      </c>
    </row>
    <row r="10">
      <c r="A10" s="26" t="s">
        <v>480</v>
      </c>
      <c r="B10" s="27">
        <v>4.67</v>
      </c>
      <c r="C10" s="12">
        <v>288.0</v>
      </c>
      <c r="D10" s="13">
        <v>8.9345355E7</v>
      </c>
      <c r="E10" s="13">
        <v>3577146.0</v>
      </c>
      <c r="F10" s="14">
        <f t="shared" si="1"/>
        <v>85768209</v>
      </c>
      <c r="G10" s="15" t="str">
        <f>IF(E10=0,"YES",IF(D10/E10&gt;=1.15, IF(D10+E10&gt;=one_percentage,"YES","NO"),"NO"))</f>
        <v>YES</v>
      </c>
      <c r="H10" s="16">
        <v>15000.0</v>
      </c>
      <c r="I10" s="17" t="str">
        <f t="shared" si="3"/>
        <v>FUNDED</v>
      </c>
      <c r="J10" s="18">
        <f t="shared" si="4"/>
        <v>306002</v>
      </c>
      <c r="K10" s="19" t="str">
        <f t="shared" si="2"/>
        <v/>
      </c>
    </row>
    <row r="11">
      <c r="A11" s="26" t="s">
        <v>481</v>
      </c>
      <c r="B11" s="27">
        <v>4.56</v>
      </c>
      <c r="C11" s="25">
        <v>199.0</v>
      </c>
      <c r="D11" s="13">
        <v>8.0821156E7</v>
      </c>
      <c r="E11" s="13">
        <v>2655313.0</v>
      </c>
      <c r="F11" s="14">
        <f t="shared" si="1"/>
        <v>78165843</v>
      </c>
      <c r="G11" s="15" t="str">
        <f>IF(E11=0,"YES",IF(D11/E11&gt;=1.15, IF(D11+E11&gt;=one_percentage,"YES","NO"),"NO"))</f>
        <v>YES</v>
      </c>
      <c r="H11" s="16">
        <v>25000.0</v>
      </c>
      <c r="I11" s="17" t="str">
        <f t="shared" si="3"/>
        <v>FUNDED</v>
      </c>
      <c r="J11" s="18">
        <f t="shared" si="4"/>
        <v>281002</v>
      </c>
      <c r="K11" s="19" t="str">
        <f t="shared" si="2"/>
        <v/>
      </c>
    </row>
    <row r="12">
      <c r="A12" s="26" t="s">
        <v>482</v>
      </c>
      <c r="B12" s="27">
        <v>4.33</v>
      </c>
      <c r="C12" s="12">
        <v>223.0</v>
      </c>
      <c r="D12" s="13">
        <v>7.9067054E7</v>
      </c>
      <c r="E12" s="13">
        <v>2927706.0</v>
      </c>
      <c r="F12" s="14">
        <f t="shared" si="1"/>
        <v>76139348</v>
      </c>
      <c r="G12" s="15" t="str">
        <f>IF(E12=0,"YES",IF(D12/E12&gt;=1.15, IF(D12+E12&gt;=one_percentage,"YES","NO"),"NO"))</f>
        <v>YES</v>
      </c>
      <c r="H12" s="16">
        <v>16896.0</v>
      </c>
      <c r="I12" s="17" t="str">
        <f t="shared" si="3"/>
        <v>FUNDED</v>
      </c>
      <c r="J12" s="18">
        <f t="shared" si="4"/>
        <v>264106</v>
      </c>
      <c r="K12" s="19" t="str">
        <f t="shared" si="2"/>
        <v/>
      </c>
    </row>
    <row r="13">
      <c r="A13" s="26" t="s">
        <v>483</v>
      </c>
      <c r="B13" s="27">
        <v>4.53</v>
      </c>
      <c r="C13" s="12">
        <v>216.0</v>
      </c>
      <c r="D13" s="13">
        <v>7.759628E7</v>
      </c>
      <c r="E13" s="13">
        <v>2228159.0</v>
      </c>
      <c r="F13" s="14">
        <f t="shared" si="1"/>
        <v>75368121</v>
      </c>
      <c r="G13" s="15" t="str">
        <f>IF(E13=0,"YES",IF(D13/E13&gt;=1.15, IF(D13+E13&gt;=one_percentage,"YES","NO"),"NO"))</f>
        <v>YES</v>
      </c>
      <c r="H13" s="16">
        <v>7500.0</v>
      </c>
      <c r="I13" s="17" t="str">
        <f t="shared" si="3"/>
        <v>FUNDED</v>
      </c>
      <c r="J13" s="18">
        <f t="shared" si="4"/>
        <v>256606</v>
      </c>
      <c r="K13" s="19" t="str">
        <f t="shared" si="2"/>
        <v/>
      </c>
    </row>
    <row r="14">
      <c r="A14" s="26" t="s">
        <v>484</v>
      </c>
      <c r="B14" s="27">
        <v>4.6</v>
      </c>
      <c r="C14" s="25">
        <v>290.0</v>
      </c>
      <c r="D14" s="13">
        <v>7.4687537E7</v>
      </c>
      <c r="E14" s="13">
        <v>1316841.0</v>
      </c>
      <c r="F14" s="14">
        <f t="shared" si="1"/>
        <v>73370696</v>
      </c>
      <c r="G14" s="15" t="str">
        <f>IF(E14=0,"YES",IF(D14/E14&gt;=1.15, IF(D14+E14&gt;=one_percentage,"YES","NO"),"NO"))</f>
        <v>YES</v>
      </c>
      <c r="H14" s="16">
        <v>8000.0</v>
      </c>
      <c r="I14" s="17" t="str">
        <f t="shared" si="3"/>
        <v>FUNDED</v>
      </c>
      <c r="J14" s="18">
        <f t="shared" si="4"/>
        <v>248606</v>
      </c>
      <c r="K14" s="19" t="str">
        <f t="shared" si="2"/>
        <v/>
      </c>
    </row>
    <row r="15">
      <c r="A15" s="26" t="s">
        <v>485</v>
      </c>
      <c r="B15" s="27">
        <v>4.17</v>
      </c>
      <c r="C15" s="25">
        <v>151.0</v>
      </c>
      <c r="D15" s="13">
        <v>7.4939763E7</v>
      </c>
      <c r="E15" s="13">
        <v>1729513.0</v>
      </c>
      <c r="F15" s="14">
        <f t="shared" si="1"/>
        <v>73210250</v>
      </c>
      <c r="G15" s="15" t="str">
        <f>IF(E15=0,"YES",IF(D15/E15&gt;=1.15, IF(D15+E15&gt;=one_percentage,"YES","NO"),"NO"))</f>
        <v>YES</v>
      </c>
      <c r="H15" s="16">
        <v>7500.0</v>
      </c>
      <c r="I15" s="17" t="str">
        <f t="shared" si="3"/>
        <v>FUNDED</v>
      </c>
      <c r="J15" s="18">
        <f t="shared" si="4"/>
        <v>241106</v>
      </c>
      <c r="K15" s="19" t="str">
        <f t="shared" si="2"/>
        <v/>
      </c>
    </row>
    <row r="16">
      <c r="A16" s="26" t="s">
        <v>486</v>
      </c>
      <c r="B16" s="27">
        <v>4.67</v>
      </c>
      <c r="C16" s="25">
        <v>277.0</v>
      </c>
      <c r="D16" s="13">
        <v>7.5304135E7</v>
      </c>
      <c r="E16" s="13">
        <v>3118108.0</v>
      </c>
      <c r="F16" s="14">
        <f t="shared" si="1"/>
        <v>72186027</v>
      </c>
      <c r="G16" s="15" t="str">
        <f>IF(E16=0,"YES",IF(D16/E16&gt;=1.15, IF(D16+E16&gt;=one_percentage,"YES","NO"),"NO"))</f>
        <v>YES</v>
      </c>
      <c r="H16" s="16">
        <v>29000.0</v>
      </c>
      <c r="I16" s="17" t="str">
        <f t="shared" si="3"/>
        <v>FUNDED</v>
      </c>
      <c r="J16" s="18">
        <f t="shared" si="4"/>
        <v>212106</v>
      </c>
      <c r="K16" s="19" t="str">
        <f t="shared" si="2"/>
        <v/>
      </c>
    </row>
    <row r="17">
      <c r="A17" s="26" t="s">
        <v>487</v>
      </c>
      <c r="B17" s="27">
        <v>4.78</v>
      </c>
      <c r="C17" s="12">
        <v>421.0</v>
      </c>
      <c r="D17" s="13">
        <v>8.3913885E7</v>
      </c>
      <c r="E17" s="13">
        <v>1.3486195E7</v>
      </c>
      <c r="F17" s="14">
        <f t="shared" si="1"/>
        <v>70427690</v>
      </c>
      <c r="G17" s="15" t="str">
        <f>IF(E17=0,"YES",IF(D17/E17&gt;=1.15, IF(D17+E17&gt;=one_percentage,"YES","NO"),"NO"))</f>
        <v>YES</v>
      </c>
      <c r="H17" s="16">
        <v>3600.0</v>
      </c>
      <c r="I17" s="17" t="str">
        <f t="shared" si="3"/>
        <v>FUNDED</v>
      </c>
      <c r="J17" s="18">
        <f t="shared" si="4"/>
        <v>208506</v>
      </c>
      <c r="K17" s="19" t="str">
        <f t="shared" si="2"/>
        <v/>
      </c>
    </row>
    <row r="18">
      <c r="A18" s="26" t="s">
        <v>488</v>
      </c>
      <c r="B18" s="27">
        <v>4.53</v>
      </c>
      <c r="C18" s="25">
        <v>193.0</v>
      </c>
      <c r="D18" s="13">
        <v>7.6014303E7</v>
      </c>
      <c r="E18" s="13">
        <v>5676968.0</v>
      </c>
      <c r="F18" s="14">
        <f t="shared" si="1"/>
        <v>70337335</v>
      </c>
      <c r="G18" s="15" t="str">
        <f>IF(E18=0,"YES",IF(D18/E18&gt;=1.15, IF(D18+E18&gt;=one_percentage,"YES","NO"),"NO"))</f>
        <v>YES</v>
      </c>
      <c r="H18" s="16">
        <v>30000.0</v>
      </c>
      <c r="I18" s="17" t="str">
        <f t="shared" si="3"/>
        <v>FUNDED</v>
      </c>
      <c r="J18" s="18">
        <f t="shared" si="4"/>
        <v>178506</v>
      </c>
      <c r="K18" s="19" t="str">
        <f t="shared" si="2"/>
        <v/>
      </c>
    </row>
    <row r="19">
      <c r="A19" s="26" t="s">
        <v>489</v>
      </c>
      <c r="B19" s="27">
        <v>4.58</v>
      </c>
      <c r="C19" s="12">
        <v>221.0</v>
      </c>
      <c r="D19" s="13">
        <v>6.896775E7</v>
      </c>
      <c r="E19" s="13">
        <v>2501187.0</v>
      </c>
      <c r="F19" s="14">
        <f t="shared" si="1"/>
        <v>66466563</v>
      </c>
      <c r="G19" s="15" t="str">
        <f>IF(E19=0,"YES",IF(D19/E19&gt;=1.15, IF(D19+E19&gt;=one_percentage,"YES","NO"),"NO"))</f>
        <v>YES</v>
      </c>
      <c r="H19" s="16">
        <v>17501.0</v>
      </c>
      <c r="I19" s="17" t="str">
        <f t="shared" si="3"/>
        <v>FUNDED</v>
      </c>
      <c r="J19" s="18">
        <f t="shared" si="4"/>
        <v>161005</v>
      </c>
      <c r="K19" s="19" t="str">
        <f t="shared" si="2"/>
        <v/>
      </c>
    </row>
    <row r="20">
      <c r="A20" s="26" t="s">
        <v>490</v>
      </c>
      <c r="B20" s="27">
        <v>4.53</v>
      </c>
      <c r="C20" s="12">
        <v>191.0</v>
      </c>
      <c r="D20" s="13">
        <v>6.5414323E7</v>
      </c>
      <c r="E20" s="13">
        <v>1711347.0</v>
      </c>
      <c r="F20" s="14">
        <f t="shared" si="1"/>
        <v>63702976</v>
      </c>
      <c r="G20" s="15" t="str">
        <f>IF(E20=0,"YES",IF(D20/E20&gt;=1.15, IF(D20+E20&gt;=one_percentage,"YES","NO"),"NO"))</f>
        <v>YES</v>
      </c>
      <c r="H20" s="16">
        <v>12000.0</v>
      </c>
      <c r="I20" s="17" t="str">
        <f t="shared" si="3"/>
        <v>FUNDED</v>
      </c>
      <c r="J20" s="18">
        <f t="shared" si="4"/>
        <v>149005</v>
      </c>
      <c r="K20" s="19" t="str">
        <f t="shared" si="2"/>
        <v/>
      </c>
    </row>
    <row r="21">
      <c r="A21" s="26" t="s">
        <v>491</v>
      </c>
      <c r="B21" s="27">
        <v>4.73</v>
      </c>
      <c r="C21" s="25">
        <v>335.0</v>
      </c>
      <c r="D21" s="13">
        <v>7.0969382E7</v>
      </c>
      <c r="E21" s="13">
        <v>1.366917E7</v>
      </c>
      <c r="F21" s="14">
        <f t="shared" si="1"/>
        <v>57300212</v>
      </c>
      <c r="G21" s="15" t="str">
        <f>IF(E21=0,"YES",IF(D21/E21&gt;=1.15, IF(D21+E21&gt;=one_percentage,"YES","NO"),"NO"))</f>
        <v>YES</v>
      </c>
      <c r="H21" s="16">
        <v>10500.0</v>
      </c>
      <c r="I21" s="17" t="str">
        <f t="shared" si="3"/>
        <v>FUNDED</v>
      </c>
      <c r="J21" s="18">
        <f t="shared" si="4"/>
        <v>138505</v>
      </c>
      <c r="K21" s="19" t="str">
        <f t="shared" si="2"/>
        <v/>
      </c>
    </row>
    <row r="22">
      <c r="A22" s="26" t="s">
        <v>492</v>
      </c>
      <c r="B22" s="27">
        <v>4.5</v>
      </c>
      <c r="C22" s="12">
        <v>182.0</v>
      </c>
      <c r="D22" s="13">
        <v>6.6385528E7</v>
      </c>
      <c r="E22" s="13">
        <v>1.2113193E7</v>
      </c>
      <c r="F22" s="14">
        <f t="shared" si="1"/>
        <v>54272335</v>
      </c>
      <c r="G22" s="15" t="str">
        <f>IF(E22=0,"YES",IF(D22/E22&gt;=1.15, IF(D22+E22&gt;=one_percentage,"YES","NO"),"NO"))</f>
        <v>YES</v>
      </c>
      <c r="H22" s="16">
        <v>53000.0</v>
      </c>
      <c r="I22" s="17" t="str">
        <f t="shared" si="3"/>
        <v>FUNDED</v>
      </c>
      <c r="J22" s="18">
        <f t="shared" si="4"/>
        <v>85505</v>
      </c>
      <c r="K22" s="19" t="str">
        <f t="shared" si="2"/>
        <v/>
      </c>
    </row>
    <row r="23">
      <c r="A23" s="26" t="s">
        <v>493</v>
      </c>
      <c r="B23" s="27">
        <v>4.67</v>
      </c>
      <c r="C23" s="12">
        <v>319.0</v>
      </c>
      <c r="D23" s="13">
        <v>6.8940178E7</v>
      </c>
      <c r="E23" s="13">
        <v>1.6630628E7</v>
      </c>
      <c r="F23" s="14">
        <f t="shared" si="1"/>
        <v>52309550</v>
      </c>
      <c r="G23" s="15" t="str">
        <f>IF(E23=0,"YES",IF(D23/E23&gt;=1.15, IF(D23+E23&gt;=one_percentage,"YES","NO"),"NO"))</f>
        <v>YES</v>
      </c>
      <c r="H23" s="16">
        <v>40500.0</v>
      </c>
      <c r="I23" s="17" t="str">
        <f t="shared" si="3"/>
        <v>FUNDED</v>
      </c>
      <c r="J23" s="18">
        <f t="shared" si="4"/>
        <v>45005</v>
      </c>
      <c r="K23" s="19" t="str">
        <f t="shared" si="2"/>
        <v/>
      </c>
    </row>
    <row r="24">
      <c r="A24" s="26" t="s">
        <v>494</v>
      </c>
      <c r="B24" s="27">
        <v>4.33</v>
      </c>
      <c r="C24" s="12">
        <v>180.0</v>
      </c>
      <c r="D24" s="13">
        <v>5.4284915E7</v>
      </c>
      <c r="E24" s="13">
        <v>4006701.0</v>
      </c>
      <c r="F24" s="14">
        <f t="shared" si="1"/>
        <v>50278214</v>
      </c>
      <c r="G24" s="15" t="str">
        <f>IF(E24=0,"YES",IF(D24/E24&gt;=1.15, IF(D24+E24&gt;=one_percentage,"YES","NO"),"NO"))</f>
        <v>YES</v>
      </c>
      <c r="H24" s="16">
        <v>20000.0</v>
      </c>
      <c r="I24" s="17" t="str">
        <f t="shared" si="3"/>
        <v>FUNDED</v>
      </c>
      <c r="J24" s="18">
        <f t="shared" si="4"/>
        <v>25005</v>
      </c>
      <c r="K24" s="19" t="str">
        <f t="shared" si="2"/>
        <v/>
      </c>
    </row>
    <row r="25">
      <c r="A25" s="26" t="s">
        <v>495</v>
      </c>
      <c r="B25" s="27">
        <v>4.19</v>
      </c>
      <c r="C25" s="12">
        <v>200.0</v>
      </c>
      <c r="D25" s="13">
        <v>5.314883E7</v>
      </c>
      <c r="E25" s="13">
        <v>4471579.0</v>
      </c>
      <c r="F25" s="14">
        <f t="shared" si="1"/>
        <v>48677251</v>
      </c>
      <c r="G25" s="15" t="str">
        <f>IF(E25=0,"YES",IF(D25/E25&gt;=1.15, IF(D25+E25&gt;=one_percentage,"YES","NO"),"NO"))</f>
        <v>YES</v>
      </c>
      <c r="H25" s="16">
        <v>24780.0</v>
      </c>
      <c r="I25" s="17" t="str">
        <f t="shared" si="3"/>
        <v>FUNDED</v>
      </c>
      <c r="J25" s="18">
        <f t="shared" si="4"/>
        <v>225</v>
      </c>
      <c r="K25" s="19" t="str">
        <f t="shared" si="2"/>
        <v/>
      </c>
    </row>
    <row r="26">
      <c r="A26" s="26" t="s">
        <v>496</v>
      </c>
      <c r="B26" s="27">
        <v>3.72</v>
      </c>
      <c r="C26" s="25">
        <v>126.0</v>
      </c>
      <c r="D26" s="13">
        <v>5.7104112E7</v>
      </c>
      <c r="E26" s="13">
        <v>8485286.0</v>
      </c>
      <c r="F26" s="14">
        <f t="shared" si="1"/>
        <v>48618826</v>
      </c>
      <c r="G26" s="15" t="str">
        <f>IF(E26=0,"YES",IF(D26/E26&gt;=1.15, IF(D26+E26&gt;=one_percentage,"YES","NO"),"NO"))</f>
        <v>YES</v>
      </c>
      <c r="H26" s="16">
        <v>30000.0</v>
      </c>
      <c r="I26" s="17" t="str">
        <f t="shared" si="3"/>
        <v>NOT FUNDED</v>
      </c>
      <c r="J26" s="18">
        <f t="shared" si="4"/>
        <v>225</v>
      </c>
      <c r="K26" s="19" t="str">
        <f t="shared" si="2"/>
        <v>Over Budget</v>
      </c>
    </row>
    <row r="27">
      <c r="A27" s="26" t="s">
        <v>497</v>
      </c>
      <c r="B27" s="27">
        <v>4.17</v>
      </c>
      <c r="C27" s="25">
        <v>139.0</v>
      </c>
      <c r="D27" s="13">
        <v>6.0982495E7</v>
      </c>
      <c r="E27" s="13">
        <v>1.3160082E7</v>
      </c>
      <c r="F27" s="14">
        <f t="shared" si="1"/>
        <v>47822413</v>
      </c>
      <c r="G27" s="15" t="str">
        <f>IF(E27=0,"YES",IF(D27/E27&gt;=1.15, IF(D27+E27&gt;=one_percentage,"YES","NO"),"NO"))</f>
        <v>YES</v>
      </c>
      <c r="H27" s="16">
        <v>28450.0</v>
      </c>
      <c r="I27" s="17" t="str">
        <f t="shared" si="3"/>
        <v>NOT FUNDED</v>
      </c>
      <c r="J27" s="18">
        <f t="shared" si="4"/>
        <v>225</v>
      </c>
      <c r="K27" s="19" t="str">
        <f t="shared" si="2"/>
        <v>Over Budget</v>
      </c>
    </row>
    <row r="28">
      <c r="A28" s="26" t="s">
        <v>498</v>
      </c>
      <c r="B28" s="27">
        <v>4.17</v>
      </c>
      <c r="C28" s="12">
        <v>175.0</v>
      </c>
      <c r="D28" s="13">
        <v>5.2406516E7</v>
      </c>
      <c r="E28" s="13">
        <v>5098161.0</v>
      </c>
      <c r="F28" s="14">
        <f t="shared" si="1"/>
        <v>47308355</v>
      </c>
      <c r="G28" s="15" t="str">
        <f>IF(E28=0,"YES",IF(D28/E28&gt;=1.15, IF(D28+E28&gt;=one_percentage,"YES","NO"),"NO"))</f>
        <v>YES</v>
      </c>
      <c r="H28" s="16">
        <v>85000.0</v>
      </c>
      <c r="I28" s="17" t="str">
        <f t="shared" si="3"/>
        <v>NOT FUNDED</v>
      </c>
      <c r="J28" s="18">
        <f t="shared" si="4"/>
        <v>225</v>
      </c>
      <c r="K28" s="19" t="str">
        <f t="shared" si="2"/>
        <v>Over Budget</v>
      </c>
    </row>
    <row r="29">
      <c r="A29" s="26" t="s">
        <v>499</v>
      </c>
      <c r="B29" s="27">
        <v>4.5</v>
      </c>
      <c r="C29" s="25">
        <v>162.0</v>
      </c>
      <c r="D29" s="13">
        <v>5.9329389E7</v>
      </c>
      <c r="E29" s="13">
        <v>1.3855321E7</v>
      </c>
      <c r="F29" s="14">
        <f t="shared" si="1"/>
        <v>45474068</v>
      </c>
      <c r="G29" s="15" t="str">
        <f>IF(E29=0,"YES",IF(D29/E29&gt;=1.15, IF(D29+E29&gt;=one_percentage,"YES","NO"),"NO"))</f>
        <v>YES</v>
      </c>
      <c r="H29" s="16">
        <v>35000.0</v>
      </c>
      <c r="I29" s="17" t="str">
        <f t="shared" si="3"/>
        <v>NOT FUNDED</v>
      </c>
      <c r="J29" s="18">
        <f t="shared" si="4"/>
        <v>225</v>
      </c>
      <c r="K29" s="19" t="str">
        <f t="shared" si="2"/>
        <v>Over Budget</v>
      </c>
    </row>
    <row r="30">
      <c r="A30" s="26" t="s">
        <v>500</v>
      </c>
      <c r="B30" s="27">
        <v>4.5</v>
      </c>
      <c r="C30" s="12">
        <v>170.0</v>
      </c>
      <c r="D30" s="13">
        <v>5.3195351E7</v>
      </c>
      <c r="E30" s="13">
        <v>9045041.0</v>
      </c>
      <c r="F30" s="14">
        <f t="shared" si="1"/>
        <v>44150310</v>
      </c>
      <c r="G30" s="15" t="str">
        <f>IF(E30=0,"YES",IF(D30/E30&gt;=1.15, IF(D30+E30&gt;=one_percentage,"YES","NO"),"NO"))</f>
        <v>YES</v>
      </c>
      <c r="H30" s="16">
        <v>37000.0</v>
      </c>
      <c r="I30" s="17" t="str">
        <f t="shared" si="3"/>
        <v>NOT FUNDED</v>
      </c>
      <c r="J30" s="18">
        <f t="shared" si="4"/>
        <v>225</v>
      </c>
      <c r="K30" s="19" t="str">
        <f t="shared" si="2"/>
        <v>Over Budget</v>
      </c>
    </row>
    <row r="31">
      <c r="A31" s="26" t="s">
        <v>501</v>
      </c>
      <c r="B31" s="27">
        <v>4.53</v>
      </c>
      <c r="C31" s="12">
        <v>182.0</v>
      </c>
      <c r="D31" s="13">
        <v>5.2129918E7</v>
      </c>
      <c r="E31" s="13">
        <v>1.1884138E7</v>
      </c>
      <c r="F31" s="14">
        <f t="shared" si="1"/>
        <v>40245780</v>
      </c>
      <c r="G31" s="15" t="str">
        <f>IF(E31=0,"YES",IF(D31/E31&gt;=1.15, IF(D31+E31&gt;=one_percentage,"YES","NO"),"NO"))</f>
        <v>YES</v>
      </c>
      <c r="H31" s="16">
        <v>35460.0</v>
      </c>
      <c r="I31" s="17" t="str">
        <f t="shared" si="3"/>
        <v>NOT FUNDED</v>
      </c>
      <c r="J31" s="18">
        <f t="shared" si="4"/>
        <v>225</v>
      </c>
      <c r="K31" s="19" t="str">
        <f t="shared" si="2"/>
        <v>Over Budget</v>
      </c>
    </row>
    <row r="32">
      <c r="A32" s="26" t="s">
        <v>502</v>
      </c>
      <c r="B32" s="27">
        <v>3.58</v>
      </c>
      <c r="C32" s="12">
        <v>249.0</v>
      </c>
      <c r="D32" s="13">
        <v>5.3600053E7</v>
      </c>
      <c r="E32" s="13">
        <v>1.7633287E7</v>
      </c>
      <c r="F32" s="14">
        <f t="shared" si="1"/>
        <v>35966766</v>
      </c>
      <c r="G32" s="15" t="str">
        <f>IF(E32=0,"YES",IF(D32/E32&gt;=1.15, IF(D32+E32&gt;=one_percentage,"YES","NO"),"NO"))</f>
        <v>YES</v>
      </c>
      <c r="H32" s="16">
        <v>50000.0</v>
      </c>
      <c r="I32" s="17" t="str">
        <f t="shared" si="3"/>
        <v>NOT FUNDED</v>
      </c>
      <c r="J32" s="18">
        <f t="shared" si="4"/>
        <v>225</v>
      </c>
      <c r="K32" s="19" t="str">
        <f t="shared" si="2"/>
        <v>Over Budget</v>
      </c>
    </row>
    <row r="33">
      <c r="A33" s="26" t="s">
        <v>503</v>
      </c>
      <c r="B33" s="27">
        <v>2.92</v>
      </c>
      <c r="C33" s="12">
        <v>224.0</v>
      </c>
      <c r="D33" s="13">
        <v>5.2779357E7</v>
      </c>
      <c r="E33" s="13">
        <v>1.7262369E7</v>
      </c>
      <c r="F33" s="14">
        <f t="shared" si="1"/>
        <v>35516988</v>
      </c>
      <c r="G33" s="15" t="str">
        <f>IF(E33=0,"YES",IF(D33/E33&gt;=1.15, IF(D33+E33&gt;=one_percentage,"YES","NO"),"NO"))</f>
        <v>YES</v>
      </c>
      <c r="H33" s="16">
        <v>4000.0</v>
      </c>
      <c r="I33" s="17" t="str">
        <f t="shared" si="3"/>
        <v>NOT FUNDED</v>
      </c>
      <c r="J33" s="18">
        <f t="shared" si="4"/>
        <v>225</v>
      </c>
      <c r="K33" s="19" t="str">
        <f t="shared" si="2"/>
        <v>Over Budget</v>
      </c>
    </row>
    <row r="34">
      <c r="A34" s="26" t="s">
        <v>504</v>
      </c>
      <c r="B34" s="27">
        <v>4.39</v>
      </c>
      <c r="C34" s="12">
        <v>181.0</v>
      </c>
      <c r="D34" s="13">
        <v>4.8610816E7</v>
      </c>
      <c r="E34" s="13">
        <v>1.4870133E7</v>
      </c>
      <c r="F34" s="14">
        <f t="shared" si="1"/>
        <v>33740683</v>
      </c>
      <c r="G34" s="15" t="str">
        <f>IF(E34=0,"YES",IF(D34/E34&gt;=1.15, IF(D34+E34&gt;=one_percentage,"YES","NO"),"NO"))</f>
        <v>YES</v>
      </c>
      <c r="H34" s="16">
        <v>4440.0</v>
      </c>
      <c r="I34" s="17" t="str">
        <f t="shared" si="3"/>
        <v>NOT FUNDED</v>
      </c>
      <c r="J34" s="18">
        <f t="shared" si="4"/>
        <v>225</v>
      </c>
      <c r="K34" s="19" t="str">
        <f t="shared" si="2"/>
        <v>Over Budget</v>
      </c>
    </row>
    <row r="35">
      <c r="A35" s="26" t="s">
        <v>505</v>
      </c>
      <c r="B35" s="27">
        <v>4.33</v>
      </c>
      <c r="C35" s="12">
        <v>212.0</v>
      </c>
      <c r="D35" s="13">
        <v>4.4019535E7</v>
      </c>
      <c r="E35" s="13">
        <v>1.3640152E7</v>
      </c>
      <c r="F35" s="14">
        <f t="shared" si="1"/>
        <v>30379383</v>
      </c>
      <c r="G35" s="15" t="str">
        <f>IF(E35=0,"YES",IF(D35/E35&gt;=1.15, IF(D35+E35&gt;=one_percentage,"YES","NO"),"NO"))</f>
        <v>YES</v>
      </c>
      <c r="H35" s="16">
        <v>70000.0</v>
      </c>
      <c r="I35" s="17" t="str">
        <f t="shared" si="3"/>
        <v>NOT FUNDED</v>
      </c>
      <c r="J35" s="18">
        <f t="shared" si="4"/>
        <v>225</v>
      </c>
      <c r="K35" s="19" t="str">
        <f t="shared" si="2"/>
        <v>Over Budget</v>
      </c>
    </row>
    <row r="36">
      <c r="A36" s="26" t="s">
        <v>506</v>
      </c>
      <c r="B36" s="27">
        <v>3.42</v>
      </c>
      <c r="C36" s="25">
        <v>132.0</v>
      </c>
      <c r="D36" s="13">
        <v>3.6471086E7</v>
      </c>
      <c r="E36" s="13">
        <v>7026586.0</v>
      </c>
      <c r="F36" s="14">
        <f t="shared" si="1"/>
        <v>29444500</v>
      </c>
      <c r="G36" s="15" t="str">
        <f>IF(E36=0,"YES",IF(D36/E36&gt;=1.15, IF(D36+E36&gt;=one_percentage,"YES","NO"),"NO"))</f>
        <v>YES</v>
      </c>
      <c r="H36" s="16">
        <v>6000.0</v>
      </c>
      <c r="I36" s="17" t="str">
        <f t="shared" si="3"/>
        <v>NOT FUNDED</v>
      </c>
      <c r="J36" s="18">
        <f t="shared" si="4"/>
        <v>225</v>
      </c>
      <c r="K36" s="19" t="str">
        <f t="shared" si="2"/>
        <v>Over Budget</v>
      </c>
    </row>
    <row r="37">
      <c r="A37" s="26" t="s">
        <v>507</v>
      </c>
      <c r="B37" s="27">
        <v>4.33</v>
      </c>
      <c r="C37" s="25">
        <v>154.0</v>
      </c>
      <c r="D37" s="13">
        <v>4.1958864E7</v>
      </c>
      <c r="E37" s="13">
        <v>1.3231604E7</v>
      </c>
      <c r="F37" s="14">
        <f t="shared" si="1"/>
        <v>28727260</v>
      </c>
      <c r="G37" s="15" t="str">
        <f>IF(E37=0,"YES",IF(D37/E37&gt;=1.15, IF(D37+E37&gt;=one_percentage,"YES","NO"),"NO"))</f>
        <v>YES</v>
      </c>
      <c r="H37" s="16">
        <v>14025.0</v>
      </c>
      <c r="I37" s="17" t="str">
        <f t="shared" si="3"/>
        <v>NOT FUNDED</v>
      </c>
      <c r="J37" s="18">
        <f t="shared" si="4"/>
        <v>225</v>
      </c>
      <c r="K37" s="19" t="str">
        <f t="shared" si="2"/>
        <v>Over Budget</v>
      </c>
    </row>
    <row r="38">
      <c r="A38" s="26" t="s">
        <v>508</v>
      </c>
      <c r="B38" s="27">
        <v>4.42</v>
      </c>
      <c r="C38" s="25">
        <v>163.0</v>
      </c>
      <c r="D38" s="13">
        <v>4.2396612E7</v>
      </c>
      <c r="E38" s="13">
        <v>1.8098951E7</v>
      </c>
      <c r="F38" s="14">
        <f t="shared" si="1"/>
        <v>24297661</v>
      </c>
      <c r="G38" s="15" t="str">
        <f>IF(E38=0,"YES",IF(D38/E38&gt;=1.15, IF(D38+E38&gt;=one_percentage,"YES","NO"),"NO"))</f>
        <v>YES</v>
      </c>
      <c r="H38" s="16">
        <v>78590.0</v>
      </c>
      <c r="I38" s="17" t="str">
        <f t="shared" si="3"/>
        <v>NOT FUNDED</v>
      </c>
      <c r="J38" s="18">
        <f t="shared" si="4"/>
        <v>225</v>
      </c>
      <c r="K38" s="19" t="str">
        <f t="shared" si="2"/>
        <v>Over Budget</v>
      </c>
    </row>
    <row r="39">
      <c r="A39" s="26" t="s">
        <v>509</v>
      </c>
      <c r="B39" s="27">
        <v>4.11</v>
      </c>
      <c r="C39" s="25">
        <v>129.0</v>
      </c>
      <c r="D39" s="13">
        <v>4.1329002E7</v>
      </c>
      <c r="E39" s="13">
        <v>1.8054775E7</v>
      </c>
      <c r="F39" s="14">
        <f t="shared" si="1"/>
        <v>23274227</v>
      </c>
      <c r="G39" s="15" t="str">
        <f>IF(E39=0,"YES",IF(D39/E39&gt;=1.15, IF(D39+E39&gt;=one_percentage,"YES","NO"),"NO"))</f>
        <v>YES</v>
      </c>
      <c r="H39" s="16">
        <v>30300.0</v>
      </c>
      <c r="I39" s="17" t="str">
        <f t="shared" si="3"/>
        <v>NOT FUNDED</v>
      </c>
      <c r="J39" s="18">
        <f t="shared" si="4"/>
        <v>225</v>
      </c>
      <c r="K39" s="19" t="str">
        <f t="shared" si="2"/>
        <v>Over Budget</v>
      </c>
    </row>
    <row r="40">
      <c r="A40" s="26" t="s">
        <v>510</v>
      </c>
      <c r="B40" s="27">
        <v>4.0</v>
      </c>
      <c r="C40" s="12">
        <v>170.0</v>
      </c>
      <c r="D40" s="13">
        <v>4.0386235E7</v>
      </c>
      <c r="E40" s="13">
        <v>1.7771005E7</v>
      </c>
      <c r="F40" s="14">
        <f t="shared" si="1"/>
        <v>22615230</v>
      </c>
      <c r="G40" s="15" t="str">
        <f>IF(E40=0,"YES",IF(D40/E40&gt;=1.15, IF(D40+E40&gt;=one_percentage,"YES","NO"),"NO"))</f>
        <v>YES</v>
      </c>
      <c r="H40" s="16">
        <v>146872.0</v>
      </c>
      <c r="I40" s="17" t="str">
        <f t="shared" si="3"/>
        <v>NOT FUNDED</v>
      </c>
      <c r="J40" s="18">
        <f t="shared" si="4"/>
        <v>225</v>
      </c>
      <c r="K40" s="19" t="str">
        <f t="shared" si="2"/>
        <v>Over Budget</v>
      </c>
    </row>
    <row r="41">
      <c r="A41" s="26" t="s">
        <v>511</v>
      </c>
      <c r="B41" s="27">
        <v>4.25</v>
      </c>
      <c r="C41" s="12">
        <v>161.0</v>
      </c>
      <c r="D41" s="13">
        <v>4.4610157E7</v>
      </c>
      <c r="E41" s="13">
        <v>2.2242107E7</v>
      </c>
      <c r="F41" s="14">
        <f t="shared" si="1"/>
        <v>22368050</v>
      </c>
      <c r="G41" s="15" t="str">
        <f>IF(E41=0,"YES",IF(D41/E41&gt;=1.15, IF(D41+E41&gt;=one_percentage,"YES","NO"),"NO"))</f>
        <v>YES</v>
      </c>
      <c r="H41" s="16">
        <v>21500.0</v>
      </c>
      <c r="I41" s="17" t="str">
        <f t="shared" si="3"/>
        <v>NOT FUNDED</v>
      </c>
      <c r="J41" s="18">
        <f t="shared" si="4"/>
        <v>225</v>
      </c>
      <c r="K41" s="19" t="str">
        <f t="shared" si="2"/>
        <v>Over Budget</v>
      </c>
    </row>
    <row r="42">
      <c r="A42" s="26" t="s">
        <v>512</v>
      </c>
      <c r="B42" s="27">
        <v>3.67</v>
      </c>
      <c r="C42" s="12">
        <v>138.0</v>
      </c>
      <c r="D42" s="13">
        <v>3.6386215E7</v>
      </c>
      <c r="E42" s="13">
        <v>1.4944128E7</v>
      </c>
      <c r="F42" s="14">
        <f t="shared" si="1"/>
        <v>21442087</v>
      </c>
      <c r="G42" s="15" t="str">
        <f>IF(E42=0,"YES",IF(D42/E42&gt;=1.15, IF(D42+E42&gt;=one_percentage,"YES","NO"),"NO"))</f>
        <v>YES</v>
      </c>
      <c r="H42" s="16">
        <v>24000.0</v>
      </c>
      <c r="I42" s="17" t="str">
        <f t="shared" si="3"/>
        <v>NOT FUNDED</v>
      </c>
      <c r="J42" s="18">
        <f t="shared" si="4"/>
        <v>225</v>
      </c>
      <c r="K42" s="19" t="str">
        <f t="shared" si="2"/>
        <v>Over Budget</v>
      </c>
    </row>
    <row r="43">
      <c r="A43" s="26" t="s">
        <v>513</v>
      </c>
      <c r="B43" s="27">
        <v>3.89</v>
      </c>
      <c r="C43" s="25">
        <v>199.0</v>
      </c>
      <c r="D43" s="13">
        <v>3.6844361E7</v>
      </c>
      <c r="E43" s="13">
        <v>1.9181872E7</v>
      </c>
      <c r="F43" s="14">
        <f t="shared" si="1"/>
        <v>17662489</v>
      </c>
      <c r="G43" s="15" t="str">
        <f>IF(E43=0,"YES",IF(D43/E43&gt;=1.15, IF(D43+E43&gt;=one_percentage,"YES","NO"),"NO"))</f>
        <v>YES</v>
      </c>
      <c r="H43" s="16">
        <v>70000.0</v>
      </c>
      <c r="I43" s="17" t="str">
        <f t="shared" si="3"/>
        <v>NOT FUNDED</v>
      </c>
      <c r="J43" s="18">
        <f t="shared" si="4"/>
        <v>225</v>
      </c>
      <c r="K43" s="19" t="str">
        <f t="shared" si="2"/>
        <v>Over Budget</v>
      </c>
    </row>
    <row r="44">
      <c r="A44" s="26" t="s">
        <v>514</v>
      </c>
      <c r="B44" s="27">
        <v>4.0</v>
      </c>
      <c r="C44" s="25">
        <v>136.0</v>
      </c>
      <c r="D44" s="13">
        <v>3.0106534E7</v>
      </c>
      <c r="E44" s="13">
        <v>1.7906632E7</v>
      </c>
      <c r="F44" s="14">
        <f t="shared" si="1"/>
        <v>12199902</v>
      </c>
      <c r="G44" s="15" t="str">
        <f>IF(E44=0,"YES",IF(D44/E44&gt;=1.15, IF(D44+E44&gt;=one_percentage,"YES","NO"),"NO"))</f>
        <v>YES</v>
      </c>
      <c r="H44" s="16">
        <v>69000.0</v>
      </c>
      <c r="I44" s="17" t="str">
        <f t="shared" si="3"/>
        <v>NOT FUNDED</v>
      </c>
      <c r="J44" s="18">
        <f t="shared" si="4"/>
        <v>225</v>
      </c>
      <c r="K44" s="19" t="str">
        <f t="shared" si="2"/>
        <v>Over Budget</v>
      </c>
    </row>
    <row r="45">
      <c r="A45" s="26" t="s">
        <v>515</v>
      </c>
      <c r="B45" s="27">
        <v>4.21</v>
      </c>
      <c r="C45" s="25">
        <v>143.0</v>
      </c>
      <c r="D45" s="13">
        <v>3.3107224E7</v>
      </c>
      <c r="E45" s="13">
        <v>2.2522365E7</v>
      </c>
      <c r="F45" s="14">
        <f t="shared" si="1"/>
        <v>10584859</v>
      </c>
      <c r="G45" s="15" t="str">
        <f>IF(E45=0,"YES",IF(D45/E45&gt;=1.15, IF(D45+E45&gt;=one_percentage,"YES","NO"),"NO"))</f>
        <v>YES</v>
      </c>
      <c r="H45" s="16">
        <v>16000.0</v>
      </c>
      <c r="I45" s="17" t="str">
        <f t="shared" si="3"/>
        <v>NOT FUNDED</v>
      </c>
      <c r="J45" s="18">
        <f t="shared" si="4"/>
        <v>225</v>
      </c>
      <c r="K45" s="19" t="str">
        <f t="shared" si="2"/>
        <v>Over Budget</v>
      </c>
    </row>
    <row r="46">
      <c r="A46" s="26" t="s">
        <v>516</v>
      </c>
      <c r="B46" s="27">
        <v>3.89</v>
      </c>
      <c r="C46" s="25">
        <v>127.0</v>
      </c>
      <c r="D46" s="13">
        <v>3.131271E7</v>
      </c>
      <c r="E46" s="13">
        <v>2.1280529E7</v>
      </c>
      <c r="F46" s="14">
        <f t="shared" si="1"/>
        <v>10032181</v>
      </c>
      <c r="G46" s="15" t="str">
        <f>IF(E46=0,"YES",IF(D46/E46&gt;=1.15, IF(D46+E46&gt;=one_percentage,"YES","NO"),"NO"))</f>
        <v>YES</v>
      </c>
      <c r="H46" s="16">
        <v>9500.0</v>
      </c>
      <c r="I46" s="17" t="str">
        <f t="shared" si="3"/>
        <v>NOT FUNDED</v>
      </c>
      <c r="J46" s="18">
        <f t="shared" si="4"/>
        <v>225</v>
      </c>
      <c r="K46" s="19" t="str">
        <f t="shared" si="2"/>
        <v>Over Budget</v>
      </c>
    </row>
    <row r="47">
      <c r="A47" s="26" t="s">
        <v>517</v>
      </c>
      <c r="B47" s="27">
        <v>4.08</v>
      </c>
      <c r="C47" s="12">
        <v>120.0</v>
      </c>
      <c r="D47" s="13">
        <v>2.837042E7</v>
      </c>
      <c r="E47" s="13">
        <v>2.2929252E7</v>
      </c>
      <c r="F47" s="14">
        <f t="shared" si="1"/>
        <v>5441168</v>
      </c>
      <c r="G47" s="15" t="str">
        <f>IF(E47=0,"YES",IF(D47/E47&gt;=1.15, IF(D47+E47&gt;=one_percentage,"YES","NO"),"NO"))</f>
        <v>YES</v>
      </c>
      <c r="H47" s="16">
        <v>24000.0</v>
      </c>
      <c r="I47" s="17" t="str">
        <f t="shared" si="3"/>
        <v>NOT FUNDED</v>
      </c>
      <c r="J47" s="18">
        <f t="shared" si="4"/>
        <v>225</v>
      </c>
      <c r="K47" s="19" t="str">
        <f t="shared" si="2"/>
        <v>Over Budget</v>
      </c>
    </row>
    <row r="48">
      <c r="A48" s="26" t="s">
        <v>518</v>
      </c>
      <c r="B48" s="11">
        <v>3.2</v>
      </c>
      <c r="C48" s="12">
        <v>148.0</v>
      </c>
      <c r="D48" s="13">
        <v>2.5272942E7</v>
      </c>
      <c r="E48" s="13">
        <v>2.0949797E7</v>
      </c>
      <c r="F48" s="14">
        <f t="shared" si="1"/>
        <v>4323145</v>
      </c>
      <c r="G48" s="15" t="str">
        <f>IF(E48=0,"YES",IF(D48/E48&gt;=1.15, IF(D48+E48&gt;=one_percentage,"YES","NO"),"NO"))</f>
        <v>YES</v>
      </c>
      <c r="H48" s="16">
        <v>98489.0</v>
      </c>
      <c r="I48" s="17" t="str">
        <f t="shared" si="3"/>
        <v>NOT FUNDED</v>
      </c>
      <c r="J48" s="18">
        <f t="shared" si="4"/>
        <v>225</v>
      </c>
      <c r="K48" s="19" t="str">
        <f t="shared" si="2"/>
        <v>Over Budget</v>
      </c>
    </row>
    <row r="49">
      <c r="A49" s="26" t="s">
        <v>519</v>
      </c>
      <c r="B49" s="27">
        <v>2.33</v>
      </c>
      <c r="C49" s="12">
        <v>131.0</v>
      </c>
      <c r="D49" s="13">
        <v>2.0112421E7</v>
      </c>
      <c r="E49" s="13">
        <v>1.7836432E7</v>
      </c>
      <c r="F49" s="14">
        <f t="shared" si="1"/>
        <v>2275989</v>
      </c>
      <c r="G49" s="15" t="str">
        <f>IF(E49=0,"YES",IF(D49/E49&gt;=1.15, IF(D49+E49&gt;=one_percentage,"YES","NO"),"NO"))</f>
        <v>NO</v>
      </c>
      <c r="H49" s="16">
        <v>7500.0</v>
      </c>
      <c r="I49" s="17" t="str">
        <f t="shared" si="3"/>
        <v>NOT FUNDED</v>
      </c>
      <c r="J49" s="18">
        <f t="shared" si="4"/>
        <v>225</v>
      </c>
      <c r="K49" s="19" t="str">
        <f t="shared" si="2"/>
        <v>Approval Threshold</v>
      </c>
    </row>
    <row r="50">
      <c r="A50" s="26" t="s">
        <v>520</v>
      </c>
      <c r="B50" s="27">
        <v>3.71</v>
      </c>
      <c r="C50" s="25">
        <v>138.0</v>
      </c>
      <c r="D50" s="13">
        <v>2.6469336E7</v>
      </c>
      <c r="E50" s="13">
        <v>2.8162822E7</v>
      </c>
      <c r="F50" s="14">
        <f t="shared" si="1"/>
        <v>-1693486</v>
      </c>
      <c r="G50" s="15" t="str">
        <f>IF(E50=0,"YES",IF(D50/E50&gt;=1.15, IF(D50+E50&gt;=one_percentage,"YES","NO"),"NO"))</f>
        <v>NO</v>
      </c>
      <c r="H50" s="16">
        <v>185000.0</v>
      </c>
      <c r="I50" s="17" t="str">
        <f t="shared" si="3"/>
        <v>NOT FUNDED</v>
      </c>
      <c r="J50" s="18">
        <f t="shared" si="4"/>
        <v>225</v>
      </c>
      <c r="K50" s="19" t="str">
        <f t="shared" si="2"/>
        <v>Approval Threshold</v>
      </c>
    </row>
    <row r="51">
      <c r="A51" s="26" t="s">
        <v>521</v>
      </c>
      <c r="B51" s="27">
        <v>1.93</v>
      </c>
      <c r="C51" s="12">
        <v>136.0</v>
      </c>
      <c r="D51" s="13">
        <v>2.0608133E7</v>
      </c>
      <c r="E51" s="13">
        <v>2.2410476E7</v>
      </c>
      <c r="F51" s="14">
        <f t="shared" si="1"/>
        <v>-1802343</v>
      </c>
      <c r="G51" s="15" t="str">
        <f>IF(E51=0,"YES",IF(D51/E51&gt;=1.15, IF(D51+E51&gt;=one_percentage,"YES","NO"),"NO"))</f>
        <v>NO</v>
      </c>
      <c r="H51" s="16">
        <v>50000.0</v>
      </c>
      <c r="I51" s="17" t="str">
        <f t="shared" si="3"/>
        <v>NOT FUNDED</v>
      </c>
      <c r="J51" s="18">
        <f t="shared" si="4"/>
        <v>225</v>
      </c>
      <c r="K51" s="19" t="str">
        <f t="shared" si="2"/>
        <v>Approval Threshold</v>
      </c>
    </row>
    <row r="52">
      <c r="A52" s="26" t="s">
        <v>522</v>
      </c>
      <c r="B52" s="27">
        <v>3.28</v>
      </c>
      <c r="C52" s="12">
        <v>106.0</v>
      </c>
      <c r="D52" s="13">
        <v>1.5775502E7</v>
      </c>
      <c r="E52" s="13">
        <v>1.8757996E7</v>
      </c>
      <c r="F52" s="14">
        <f t="shared" si="1"/>
        <v>-2982494</v>
      </c>
      <c r="G52" s="15" t="str">
        <f>IF(E52=0,"YES",IF(D52/E52&gt;=1.15, IF(D52+E52&gt;=one_percentage,"YES","NO"),"NO"))</f>
        <v>NO</v>
      </c>
      <c r="H52" s="16">
        <v>7000.0</v>
      </c>
      <c r="I52" s="17" t="str">
        <f t="shared" si="3"/>
        <v>NOT FUNDED</v>
      </c>
      <c r="J52" s="18">
        <f t="shared" si="4"/>
        <v>225</v>
      </c>
      <c r="K52" s="19" t="str">
        <f t="shared" si="2"/>
        <v>Approval Threshold</v>
      </c>
    </row>
    <row r="53">
      <c r="A53" s="26" t="s">
        <v>523</v>
      </c>
      <c r="B53" s="27">
        <v>2.87</v>
      </c>
      <c r="C53" s="12">
        <v>117.0</v>
      </c>
      <c r="D53" s="13">
        <v>1.6179603E7</v>
      </c>
      <c r="E53" s="13">
        <v>1.9174543E7</v>
      </c>
      <c r="F53" s="14">
        <f t="shared" si="1"/>
        <v>-2994940</v>
      </c>
      <c r="G53" s="15" t="str">
        <f>IF(E53=0,"YES",IF(D53/E53&gt;=1.15, IF(D53+E53&gt;=one_percentage,"YES","NO"),"NO"))</f>
        <v>NO</v>
      </c>
      <c r="H53" s="16">
        <v>10000.0</v>
      </c>
      <c r="I53" s="17" t="str">
        <f t="shared" si="3"/>
        <v>NOT FUNDED</v>
      </c>
      <c r="J53" s="18">
        <f t="shared" si="4"/>
        <v>225</v>
      </c>
      <c r="K53" s="19" t="str">
        <f t="shared" si="2"/>
        <v>Approval Threshold</v>
      </c>
    </row>
    <row r="54">
      <c r="A54" s="26" t="s">
        <v>524</v>
      </c>
      <c r="B54" s="27">
        <v>2.67</v>
      </c>
      <c r="C54" s="12">
        <v>116.0</v>
      </c>
      <c r="D54" s="13">
        <v>1.6674719E7</v>
      </c>
      <c r="E54" s="13">
        <v>1.9819013E7</v>
      </c>
      <c r="F54" s="14">
        <f t="shared" si="1"/>
        <v>-3144294</v>
      </c>
      <c r="G54" s="15" t="str">
        <f>IF(E54=0,"YES",IF(D54/E54&gt;=1.15, IF(D54+E54&gt;=one_percentage,"YES","NO"),"NO"))</f>
        <v>NO</v>
      </c>
      <c r="H54" s="16">
        <v>50000.0</v>
      </c>
      <c r="I54" s="17" t="str">
        <f t="shared" si="3"/>
        <v>NOT FUNDED</v>
      </c>
      <c r="J54" s="18">
        <f t="shared" si="4"/>
        <v>225</v>
      </c>
      <c r="K54" s="19" t="str">
        <f t="shared" si="2"/>
        <v>Approval Threshold</v>
      </c>
    </row>
    <row r="55">
      <c r="A55" s="26" t="s">
        <v>525</v>
      </c>
      <c r="B55" s="27">
        <v>2.67</v>
      </c>
      <c r="C55" s="25">
        <v>117.0</v>
      </c>
      <c r="D55" s="13">
        <v>1.5844399E7</v>
      </c>
      <c r="E55" s="13">
        <v>2.045449E7</v>
      </c>
      <c r="F55" s="14">
        <f t="shared" si="1"/>
        <v>-4610091</v>
      </c>
      <c r="G55" s="15" t="str">
        <f>IF(E55=0,"YES",IF(D55/E55&gt;=1.15, IF(D55+E55&gt;=one_percentage,"YES","NO"),"NO"))</f>
        <v>NO</v>
      </c>
      <c r="H55" s="16">
        <v>30000.0</v>
      </c>
      <c r="I55" s="17" t="str">
        <f t="shared" si="3"/>
        <v>NOT FUNDED</v>
      </c>
      <c r="J55" s="18">
        <f t="shared" si="4"/>
        <v>225</v>
      </c>
      <c r="K55" s="19" t="str">
        <f t="shared" si="2"/>
        <v>Approval Threshold</v>
      </c>
    </row>
    <row r="56">
      <c r="A56" s="26" t="s">
        <v>526</v>
      </c>
      <c r="B56" s="27">
        <v>2.19</v>
      </c>
      <c r="C56" s="12">
        <v>115.0</v>
      </c>
      <c r="D56" s="13">
        <v>1.7244167E7</v>
      </c>
      <c r="E56" s="13">
        <v>2.2123703E7</v>
      </c>
      <c r="F56" s="14">
        <f t="shared" si="1"/>
        <v>-4879536</v>
      </c>
      <c r="G56" s="15" t="str">
        <f>IF(E56=0,"YES",IF(D56/E56&gt;=1.15, IF(D56+E56&gt;=one_percentage,"YES","NO"),"NO"))</f>
        <v>NO</v>
      </c>
      <c r="H56" s="16">
        <v>20000.0</v>
      </c>
      <c r="I56" s="17" t="str">
        <f t="shared" si="3"/>
        <v>NOT FUNDED</v>
      </c>
      <c r="J56" s="18">
        <f t="shared" si="4"/>
        <v>225</v>
      </c>
      <c r="K56" s="19" t="str">
        <f t="shared" si="2"/>
        <v>Approval Threshold</v>
      </c>
    </row>
    <row r="57">
      <c r="A57" s="26" t="s">
        <v>527</v>
      </c>
      <c r="B57" s="27">
        <v>3.08</v>
      </c>
      <c r="C57" s="12">
        <v>148.0</v>
      </c>
      <c r="D57" s="13">
        <v>1.838289E7</v>
      </c>
      <c r="E57" s="13">
        <v>2.3857127E7</v>
      </c>
      <c r="F57" s="14">
        <f t="shared" si="1"/>
        <v>-5474237</v>
      </c>
      <c r="G57" s="15" t="str">
        <f>IF(E57=0,"YES",IF(D57/E57&gt;=1.15, IF(D57+E57&gt;=one_percentage,"YES","NO"),"NO"))</f>
        <v>NO</v>
      </c>
      <c r="H57" s="16">
        <v>7500.0</v>
      </c>
      <c r="I57" s="17" t="str">
        <f t="shared" si="3"/>
        <v>NOT FUNDED</v>
      </c>
      <c r="J57" s="18">
        <f t="shared" si="4"/>
        <v>225</v>
      </c>
      <c r="K57" s="19" t="str">
        <f t="shared" si="2"/>
        <v>Approval Threshold</v>
      </c>
    </row>
    <row r="58">
      <c r="A58" s="26" t="s">
        <v>528</v>
      </c>
      <c r="B58" s="27">
        <v>2.33</v>
      </c>
      <c r="C58" s="12">
        <v>110.0</v>
      </c>
      <c r="D58" s="13">
        <v>1.5473412E7</v>
      </c>
      <c r="E58" s="13">
        <v>2.1179738E7</v>
      </c>
      <c r="F58" s="14">
        <f t="shared" si="1"/>
        <v>-5706326</v>
      </c>
      <c r="G58" s="15" t="str">
        <f>IF(E58=0,"YES",IF(D58/E58&gt;=1.15, IF(D58+E58&gt;=one_percentage,"YES","NO"),"NO"))</f>
        <v>NO</v>
      </c>
      <c r="H58" s="16">
        <v>42.0</v>
      </c>
      <c r="I58" s="17" t="str">
        <f t="shared" si="3"/>
        <v>NOT FUNDED</v>
      </c>
      <c r="J58" s="18">
        <f t="shared" si="4"/>
        <v>225</v>
      </c>
      <c r="K58" s="19" t="str">
        <f t="shared" si="2"/>
        <v>Approval Threshold</v>
      </c>
    </row>
    <row r="59">
      <c r="A59" s="26" t="s">
        <v>529</v>
      </c>
      <c r="B59" s="27">
        <v>2.22</v>
      </c>
      <c r="C59" s="12">
        <v>122.0</v>
      </c>
      <c r="D59" s="13">
        <v>1.6642348E7</v>
      </c>
      <c r="E59" s="13">
        <v>2.2763579E7</v>
      </c>
      <c r="F59" s="14">
        <f t="shared" si="1"/>
        <v>-6121231</v>
      </c>
      <c r="G59" s="15" t="str">
        <f>IF(E59=0,"YES",IF(D59/E59&gt;=1.15, IF(D59+E59&gt;=one_percentage,"YES","NO"),"NO"))</f>
        <v>NO</v>
      </c>
      <c r="H59" s="16">
        <v>58413.0</v>
      </c>
      <c r="I59" s="17" t="str">
        <f t="shared" si="3"/>
        <v>NOT FUNDED</v>
      </c>
      <c r="J59" s="18">
        <f t="shared" si="4"/>
        <v>225</v>
      </c>
      <c r="K59" s="19" t="str">
        <f t="shared" si="2"/>
        <v>Approval Threshold</v>
      </c>
    </row>
    <row r="60">
      <c r="A60" s="26" t="s">
        <v>530</v>
      </c>
      <c r="B60" s="27">
        <v>2.2</v>
      </c>
      <c r="C60" s="25">
        <v>111.0</v>
      </c>
      <c r="D60" s="13">
        <v>1.5248102E7</v>
      </c>
      <c r="E60" s="13">
        <v>2.1926121E7</v>
      </c>
      <c r="F60" s="14">
        <f t="shared" si="1"/>
        <v>-6678019</v>
      </c>
      <c r="G60" s="15" t="str">
        <f>IF(E60=0,"YES",IF(D60/E60&gt;=1.15, IF(D60+E60&gt;=one_percentage,"YES","NO"),"NO"))</f>
        <v>NO</v>
      </c>
      <c r="H60" s="16">
        <v>25000.0</v>
      </c>
      <c r="I60" s="17" t="str">
        <f t="shared" si="3"/>
        <v>NOT FUNDED</v>
      </c>
      <c r="J60" s="18">
        <f t="shared" si="4"/>
        <v>225</v>
      </c>
      <c r="K60" s="19" t="str">
        <f t="shared" si="2"/>
        <v>Approval Threshold</v>
      </c>
    </row>
    <row r="61">
      <c r="A61" s="26" t="s">
        <v>531</v>
      </c>
      <c r="B61" s="27">
        <v>2.1</v>
      </c>
      <c r="C61" s="25">
        <v>113.0</v>
      </c>
      <c r="D61" s="13">
        <v>1.4841985E7</v>
      </c>
      <c r="E61" s="13">
        <v>2.2414535E7</v>
      </c>
      <c r="F61" s="14">
        <f t="shared" si="1"/>
        <v>-7572550</v>
      </c>
      <c r="G61" s="15" t="str">
        <f>IF(E61=0,"YES",IF(D61/E61&gt;=1.15, IF(D61+E61&gt;=one_percentage,"YES","NO"),"NO"))</f>
        <v>NO</v>
      </c>
      <c r="H61" s="16">
        <v>50000.0</v>
      </c>
      <c r="I61" s="17" t="str">
        <f t="shared" si="3"/>
        <v>NOT FUNDED</v>
      </c>
      <c r="J61" s="18">
        <f t="shared" si="4"/>
        <v>225</v>
      </c>
      <c r="K61" s="19" t="str">
        <f t="shared" si="2"/>
        <v>Approval Threshold</v>
      </c>
    </row>
    <row r="62">
      <c r="A62" s="26" t="s">
        <v>532</v>
      </c>
      <c r="B62" s="27">
        <v>1.61</v>
      </c>
      <c r="C62" s="12">
        <v>126.0</v>
      </c>
      <c r="D62" s="13">
        <v>1.5747924E7</v>
      </c>
      <c r="E62" s="13">
        <v>2.3909837E7</v>
      </c>
      <c r="F62" s="14">
        <f t="shared" si="1"/>
        <v>-8161913</v>
      </c>
      <c r="G62" s="15" t="str">
        <f>IF(E62=0,"YES",IF(D62/E62&gt;=1.15, IF(D62+E62&gt;=one_percentage,"YES","NO"),"NO"))</f>
        <v>NO</v>
      </c>
      <c r="H62" s="16">
        <v>90000.0</v>
      </c>
      <c r="I62" s="17" t="str">
        <f t="shared" si="3"/>
        <v>NOT FUNDED</v>
      </c>
      <c r="J62" s="18">
        <f t="shared" si="4"/>
        <v>225</v>
      </c>
      <c r="K62" s="19" t="str">
        <f t="shared" si="2"/>
        <v>Approval Threshold</v>
      </c>
    </row>
    <row r="63">
      <c r="A63" s="28" t="s">
        <v>533</v>
      </c>
      <c r="B63" s="27">
        <v>1.53</v>
      </c>
      <c r="C63" s="12">
        <v>120.0</v>
      </c>
      <c r="D63" s="13">
        <v>1.5215765E7</v>
      </c>
      <c r="E63" s="13">
        <v>2.3593271E7</v>
      </c>
      <c r="F63" s="14">
        <f t="shared" si="1"/>
        <v>-8377506</v>
      </c>
      <c r="G63" s="15" t="str">
        <f>IF(E63=0,"YES",IF(D63/E63&gt;=1.15, IF(D63+E63&gt;=one_percentage,"YES","NO"),"NO"))</f>
        <v>NO</v>
      </c>
      <c r="H63" s="16">
        <v>50000.0</v>
      </c>
      <c r="I63" s="17" t="str">
        <f t="shared" si="3"/>
        <v>NOT FUNDED</v>
      </c>
      <c r="J63" s="18">
        <f t="shared" si="4"/>
        <v>225</v>
      </c>
      <c r="K63" s="19" t="str">
        <f t="shared" si="2"/>
        <v>Approval Threshold</v>
      </c>
    </row>
    <row r="64">
      <c r="A64" s="26" t="s">
        <v>534</v>
      </c>
      <c r="B64" s="27">
        <v>1.38</v>
      </c>
      <c r="C64" s="12">
        <v>127.0</v>
      </c>
      <c r="D64" s="13">
        <v>1.4917737E7</v>
      </c>
      <c r="E64" s="13">
        <v>2.3296983E7</v>
      </c>
      <c r="F64" s="14">
        <f t="shared" si="1"/>
        <v>-8379246</v>
      </c>
      <c r="G64" s="15" t="str">
        <f>IF(E64=0,"YES",IF(D64/E64&gt;=1.15, IF(D64+E64&gt;=one_percentage,"YES","NO"),"NO"))</f>
        <v>NO</v>
      </c>
      <c r="H64" s="16">
        <v>12000.0</v>
      </c>
      <c r="I64" s="17" t="str">
        <f t="shared" si="3"/>
        <v>NOT FUNDED</v>
      </c>
      <c r="J64" s="18">
        <f t="shared" si="4"/>
        <v>225</v>
      </c>
      <c r="K64" s="19" t="str">
        <f t="shared" si="2"/>
        <v>Approval Threshold</v>
      </c>
    </row>
    <row r="65">
      <c r="A65" s="26" t="s">
        <v>535</v>
      </c>
      <c r="B65" s="27">
        <v>1.9</v>
      </c>
      <c r="C65" s="12">
        <v>119.0</v>
      </c>
      <c r="D65" s="13">
        <v>1.5040054E7</v>
      </c>
      <c r="E65" s="13">
        <v>2.4380187E7</v>
      </c>
      <c r="F65" s="14">
        <f t="shared" si="1"/>
        <v>-9340133</v>
      </c>
      <c r="G65" s="15" t="str">
        <f>IF(E65=0,"YES",IF(D65/E65&gt;=1.15, IF(D65+E65&gt;=one_percentage,"YES","NO"),"NO"))</f>
        <v>NO</v>
      </c>
      <c r="H65" s="16">
        <v>50000.0</v>
      </c>
      <c r="I65" s="17" t="str">
        <f t="shared" si="3"/>
        <v>NOT FUNDED</v>
      </c>
      <c r="J65" s="18">
        <f t="shared" si="4"/>
        <v>225</v>
      </c>
      <c r="K65" s="19" t="str">
        <f t="shared" si="2"/>
        <v>Approval Threshold</v>
      </c>
    </row>
    <row r="66">
      <c r="A66" s="26" t="s">
        <v>536</v>
      </c>
      <c r="B66" s="27">
        <v>3.28</v>
      </c>
      <c r="C66" s="12">
        <v>121.0</v>
      </c>
      <c r="D66" s="13">
        <v>1.627805E7</v>
      </c>
      <c r="E66" s="13">
        <v>2.5765118E7</v>
      </c>
      <c r="F66" s="14">
        <f t="shared" si="1"/>
        <v>-9487068</v>
      </c>
      <c r="G66" s="15" t="str">
        <f>IF(E66=0,"YES",IF(D66/E66&gt;=1.15, IF(D66+E66&gt;=one_percentage,"YES","NO"),"NO"))</f>
        <v>NO</v>
      </c>
      <c r="H66" s="16">
        <v>7500.0</v>
      </c>
      <c r="I66" s="17" t="str">
        <f t="shared" si="3"/>
        <v>NOT FUNDED</v>
      </c>
      <c r="J66" s="18">
        <f t="shared" si="4"/>
        <v>225</v>
      </c>
      <c r="K66" s="19" t="str">
        <f t="shared" si="2"/>
        <v>Approval Threshold</v>
      </c>
    </row>
    <row r="67">
      <c r="A67" s="26" t="s">
        <v>537</v>
      </c>
      <c r="B67" s="27">
        <v>1.25</v>
      </c>
      <c r="C67" s="12">
        <v>149.0</v>
      </c>
      <c r="D67" s="13">
        <v>1.5458415E7</v>
      </c>
      <c r="E67" s="13">
        <v>2.6287918E7</v>
      </c>
      <c r="F67" s="14">
        <f t="shared" si="1"/>
        <v>-10829503</v>
      </c>
      <c r="G67" s="15" t="str">
        <f>IF(E67=0,"YES",IF(D67/E67&gt;=1.15, IF(D67+E67&gt;=one_percentage,"YES","NO"),"NO"))</f>
        <v>NO</v>
      </c>
      <c r="H67" s="16">
        <v>300000.0</v>
      </c>
      <c r="I67" s="17" t="str">
        <f t="shared" si="3"/>
        <v>NOT FUNDED</v>
      </c>
      <c r="J67" s="18">
        <f t="shared" si="4"/>
        <v>225</v>
      </c>
      <c r="K67" s="19" t="str">
        <f t="shared" si="2"/>
        <v>Approval Threshold</v>
      </c>
    </row>
    <row r="68">
      <c r="A68" s="26" t="s">
        <v>538</v>
      </c>
      <c r="B68" s="27">
        <v>1.27</v>
      </c>
      <c r="C68" s="25">
        <v>138.0</v>
      </c>
      <c r="D68" s="13">
        <v>1.4484145E7</v>
      </c>
      <c r="E68" s="13">
        <v>2.5382215E7</v>
      </c>
      <c r="F68" s="14">
        <f t="shared" si="1"/>
        <v>-10898070</v>
      </c>
      <c r="G68" s="15" t="str">
        <f>IF(E68=0,"YES",IF(D68/E68&gt;=1.15, IF(D68+E68&gt;=one_percentage,"YES","NO"),"NO"))</f>
        <v>NO</v>
      </c>
      <c r="H68" s="16">
        <v>100000.0</v>
      </c>
      <c r="I68" s="17" t="str">
        <f t="shared" si="3"/>
        <v>NOT FUNDED</v>
      </c>
      <c r="J68" s="18">
        <f t="shared" si="4"/>
        <v>225</v>
      </c>
      <c r="K68" s="19" t="str">
        <f t="shared" si="2"/>
        <v>Approval Threshold</v>
      </c>
    </row>
    <row r="69">
      <c r="A69" s="26" t="s">
        <v>539</v>
      </c>
      <c r="B69" s="27">
        <v>3.17</v>
      </c>
      <c r="C69" s="12">
        <v>114.0</v>
      </c>
      <c r="D69" s="13">
        <v>1.5895094E7</v>
      </c>
      <c r="E69" s="13">
        <v>2.7378965E7</v>
      </c>
      <c r="F69" s="14">
        <f t="shared" si="1"/>
        <v>-11483871</v>
      </c>
      <c r="G69" s="15" t="str">
        <f>IF(E69=0,"YES",IF(D69/E69&gt;=1.15, IF(D69+E69&gt;=one_percentage,"YES","NO"),"NO"))</f>
        <v>NO</v>
      </c>
      <c r="H69" s="16">
        <v>30000.0</v>
      </c>
      <c r="I69" s="17" t="str">
        <f t="shared" si="3"/>
        <v>NOT FUNDED</v>
      </c>
      <c r="J69" s="18">
        <f t="shared" si="4"/>
        <v>225</v>
      </c>
      <c r="K69" s="19" t="str">
        <f t="shared" si="2"/>
        <v>Approval Threshold</v>
      </c>
    </row>
  </sheetData>
  <autoFilter ref="$A$1:$H$69">
    <sortState ref="A1:H69">
      <sortCondition descending="1" ref="F1:F69"/>
      <sortCondition ref="A1:A69"/>
    </sortState>
  </autoFilter>
  <conditionalFormatting sqref="I2:I69">
    <cfRule type="cellIs" dxfId="0" priority="1" operator="equal">
      <formula>"FUNDED"</formula>
    </cfRule>
  </conditionalFormatting>
  <conditionalFormatting sqref="I2:I69">
    <cfRule type="cellIs" dxfId="1" priority="2" operator="equal">
      <formula>"NOT FUNDED"</formula>
    </cfRule>
  </conditionalFormatting>
  <conditionalFormatting sqref="K2:K69">
    <cfRule type="cellIs" dxfId="0" priority="3" operator="greaterThan">
      <formula>999</formula>
    </cfRule>
  </conditionalFormatting>
  <conditionalFormatting sqref="K2:K69">
    <cfRule type="cellIs" dxfId="0" priority="4" operator="greaterThan">
      <formula>999</formula>
    </cfRule>
  </conditionalFormatting>
  <conditionalFormatting sqref="K2:K69">
    <cfRule type="containsText" dxfId="1" priority="5" operator="containsText" text="NOT FUNDED">
      <formula>NOT(ISERROR(SEARCH(("NOT FUNDED"),(K2))))</formula>
    </cfRule>
  </conditionalFormatting>
  <conditionalFormatting sqref="K2:K69">
    <cfRule type="cellIs" dxfId="2" priority="6" operator="equal">
      <formula>"Over Budget"</formula>
    </cfRule>
  </conditionalFormatting>
  <conditionalFormatting sqref="K2:K6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</hyperlinks>
  <drawing r:id="rId6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540</v>
      </c>
      <c r="B2" s="11">
        <v>4.89</v>
      </c>
      <c r="C2" s="12">
        <v>540.0</v>
      </c>
      <c r="D2" s="13">
        <v>1.2324798E8</v>
      </c>
      <c r="E2" s="13">
        <v>1769307.0</v>
      </c>
      <c r="F2" s="14">
        <f t="shared" ref="F2:F17" si="1">D2-E2</f>
        <v>121478673</v>
      </c>
      <c r="G2" s="15" t="str">
        <f>IF(E2=0,"YES",IF(D2/E2&gt;=1.15, IF(D2+E2&gt;=one_percentage,"YES","NO"),"NO"))</f>
        <v>YES</v>
      </c>
      <c r="H2" s="16">
        <v>19000.0</v>
      </c>
      <c r="I2" s="17" t="str">
        <f>If(improve_auditability&gt;=H2,IF(G2="Yes","FUNDED","NOT FUNDED"),"NOT FUNDED")</f>
        <v>FUNDED</v>
      </c>
      <c r="J2" s="18">
        <f>If(improve_auditability&gt;=H2,improve_auditability-H2,improve_auditability)</f>
        <v>81000</v>
      </c>
      <c r="K2" s="19" t="str">
        <f t="shared" ref="K2:K17" si="2">If(G2="YES",IF(I2="FUNDED","","Over Budget"),"Approval Threshold")</f>
        <v/>
      </c>
    </row>
    <row r="3">
      <c r="A3" s="26" t="s">
        <v>541</v>
      </c>
      <c r="B3" s="11">
        <v>4.6</v>
      </c>
      <c r="C3" s="12">
        <v>301.0</v>
      </c>
      <c r="D3" s="13">
        <v>1.06897295E8</v>
      </c>
      <c r="E3" s="13">
        <v>1457504.0</v>
      </c>
      <c r="F3" s="14">
        <f t="shared" si="1"/>
        <v>105439791</v>
      </c>
      <c r="G3" s="15" t="str">
        <f>IF(E3=0,"YES",IF(D3/E3&gt;=1.15, IF(D3+E3&gt;=one_percentage,"YES","NO"),"NO"))</f>
        <v>YES</v>
      </c>
      <c r="H3" s="16">
        <v>19100.0</v>
      </c>
      <c r="I3" s="17" t="str">
        <f t="shared" ref="I3:I17" si="3">If(J2&gt;=H3,IF(G3="Yes","FUNDED","NOT FUNDED"),"NOT FUNDED")</f>
        <v>FUNDED</v>
      </c>
      <c r="J3" s="18">
        <f t="shared" ref="J3:J17" si="4">If(I3="FUNDED",IF(J2&gt;=H3,(J2-H3),J2),J2)</f>
        <v>61900</v>
      </c>
      <c r="K3" s="19" t="str">
        <f t="shared" si="2"/>
        <v/>
      </c>
    </row>
    <row r="4">
      <c r="A4" s="26" t="s">
        <v>542</v>
      </c>
      <c r="B4" s="11">
        <v>4.67</v>
      </c>
      <c r="C4" s="12">
        <v>386.0</v>
      </c>
      <c r="D4" s="13">
        <v>8.9440334E7</v>
      </c>
      <c r="E4" s="13">
        <v>1188175.0</v>
      </c>
      <c r="F4" s="14">
        <f t="shared" si="1"/>
        <v>88252159</v>
      </c>
      <c r="G4" s="15" t="str">
        <f>IF(E4=0,"YES",IF(D4/E4&gt;=1.15, IF(D4+E4&gt;=one_percentage,"YES","NO"),"NO"))</f>
        <v>YES</v>
      </c>
      <c r="H4" s="16">
        <v>16100.0</v>
      </c>
      <c r="I4" s="17" t="str">
        <f t="shared" si="3"/>
        <v>FUNDED</v>
      </c>
      <c r="J4" s="18">
        <f t="shared" si="4"/>
        <v>45800</v>
      </c>
      <c r="K4" s="19" t="str">
        <f t="shared" si="2"/>
        <v/>
      </c>
    </row>
    <row r="5">
      <c r="A5" s="26" t="s">
        <v>543</v>
      </c>
      <c r="B5" s="11">
        <v>4.6</v>
      </c>
      <c r="C5" s="12">
        <v>276.0</v>
      </c>
      <c r="D5" s="13">
        <v>8.0655537E7</v>
      </c>
      <c r="E5" s="13">
        <v>3413220.0</v>
      </c>
      <c r="F5" s="14">
        <f t="shared" si="1"/>
        <v>77242317</v>
      </c>
      <c r="G5" s="15" t="str">
        <f>IF(E5=0,"YES",IF(D5/E5&gt;=1.15, IF(D5+E5&gt;=one_percentage,"YES","NO"),"NO"))</f>
        <v>YES</v>
      </c>
      <c r="H5" s="16">
        <v>6000.0</v>
      </c>
      <c r="I5" s="17" t="str">
        <f t="shared" si="3"/>
        <v>FUNDED</v>
      </c>
      <c r="J5" s="18">
        <f t="shared" si="4"/>
        <v>39800</v>
      </c>
      <c r="K5" s="19" t="str">
        <f t="shared" si="2"/>
        <v/>
      </c>
    </row>
    <row r="6">
      <c r="A6" s="26" t="s">
        <v>544</v>
      </c>
      <c r="B6" s="11">
        <v>3.8</v>
      </c>
      <c r="C6" s="12">
        <v>161.0</v>
      </c>
      <c r="D6" s="13">
        <v>7.57946E7</v>
      </c>
      <c r="E6" s="13">
        <v>3637313.0</v>
      </c>
      <c r="F6" s="14">
        <f t="shared" si="1"/>
        <v>72157287</v>
      </c>
      <c r="G6" s="15" t="str">
        <f>IF(E6=0,"YES",IF(D6/E6&gt;=1.15, IF(D6+E6&gt;=one_percentage,"YES","NO"),"NO"))</f>
        <v>YES</v>
      </c>
      <c r="H6" s="16">
        <v>12298.0</v>
      </c>
      <c r="I6" s="17" t="str">
        <f t="shared" si="3"/>
        <v>FUNDED</v>
      </c>
      <c r="J6" s="18">
        <f t="shared" si="4"/>
        <v>27502</v>
      </c>
      <c r="K6" s="19" t="str">
        <f t="shared" si="2"/>
        <v/>
      </c>
    </row>
    <row r="7">
      <c r="A7" s="26" t="s">
        <v>545</v>
      </c>
      <c r="B7" s="11">
        <v>3.77</v>
      </c>
      <c r="C7" s="12">
        <v>172.0</v>
      </c>
      <c r="D7" s="13">
        <v>7.2708443E7</v>
      </c>
      <c r="E7" s="13">
        <v>2198144.0</v>
      </c>
      <c r="F7" s="14">
        <f t="shared" si="1"/>
        <v>70510299</v>
      </c>
      <c r="G7" s="15" t="str">
        <f>IF(E7=0,"YES",IF(D7/E7&gt;=1.15, IF(D7+E7&gt;=one_percentage,"YES","NO"),"NO"))</f>
        <v>YES</v>
      </c>
      <c r="H7" s="16">
        <v>9000.0</v>
      </c>
      <c r="I7" s="17" t="str">
        <f t="shared" si="3"/>
        <v>FUNDED</v>
      </c>
      <c r="J7" s="18">
        <f t="shared" si="4"/>
        <v>18502</v>
      </c>
      <c r="K7" s="19" t="str">
        <f t="shared" si="2"/>
        <v/>
      </c>
    </row>
    <row r="8">
      <c r="A8" s="26" t="s">
        <v>546</v>
      </c>
      <c r="B8" s="11">
        <v>4.5</v>
      </c>
      <c r="C8" s="12">
        <v>276.0</v>
      </c>
      <c r="D8" s="13">
        <v>6.7964646E7</v>
      </c>
      <c r="E8" s="13">
        <v>1382596.0</v>
      </c>
      <c r="F8" s="14">
        <f t="shared" si="1"/>
        <v>66582050</v>
      </c>
      <c r="G8" s="15" t="str">
        <f>IF(E8=0,"YES",IF(D8/E8&gt;=1.15, IF(D8+E8&gt;=one_percentage,"YES","NO"),"NO"))</f>
        <v>YES</v>
      </c>
      <c r="H8" s="16">
        <v>12700.0</v>
      </c>
      <c r="I8" s="17" t="str">
        <f t="shared" si="3"/>
        <v>FUNDED</v>
      </c>
      <c r="J8" s="18">
        <f t="shared" si="4"/>
        <v>5802</v>
      </c>
      <c r="K8" s="19" t="str">
        <f t="shared" si="2"/>
        <v/>
      </c>
    </row>
    <row r="9">
      <c r="A9" s="26" t="s">
        <v>547</v>
      </c>
      <c r="B9" s="11">
        <v>3.0</v>
      </c>
      <c r="C9" s="12">
        <v>110.0</v>
      </c>
      <c r="D9" s="13">
        <v>3.5990947E7</v>
      </c>
      <c r="E9" s="13">
        <v>7496685.0</v>
      </c>
      <c r="F9" s="14">
        <f t="shared" si="1"/>
        <v>28494262</v>
      </c>
      <c r="G9" s="15" t="str">
        <f>IF(E9=0,"YES",IF(D9/E9&gt;=1.15, IF(D9+E9&gt;=one_percentage,"YES","NO"),"NO"))</f>
        <v>YES</v>
      </c>
      <c r="H9" s="16">
        <v>3475.0</v>
      </c>
      <c r="I9" s="17" t="str">
        <f t="shared" si="3"/>
        <v>FUNDED</v>
      </c>
      <c r="J9" s="18">
        <f t="shared" si="4"/>
        <v>2327</v>
      </c>
      <c r="K9" s="19" t="str">
        <f t="shared" si="2"/>
        <v/>
      </c>
    </row>
    <row r="10">
      <c r="A10" s="26" t="s">
        <v>548</v>
      </c>
      <c r="B10" s="11">
        <v>3.67</v>
      </c>
      <c r="C10" s="12">
        <v>135.0</v>
      </c>
      <c r="D10" s="13">
        <v>3.345106E7</v>
      </c>
      <c r="E10" s="13">
        <v>1.3584858E7</v>
      </c>
      <c r="F10" s="14">
        <f t="shared" si="1"/>
        <v>19866202</v>
      </c>
      <c r="G10" s="15" t="str">
        <f>IF(E10=0,"YES",IF(D10/E10&gt;=1.15, IF(D10+E10&gt;=one_percentage,"YES","NO"),"NO"))</f>
        <v>YES</v>
      </c>
      <c r="H10" s="16">
        <v>15000.0</v>
      </c>
      <c r="I10" s="17" t="str">
        <f t="shared" si="3"/>
        <v>NOT FUNDED</v>
      </c>
      <c r="J10" s="18">
        <f t="shared" si="4"/>
        <v>2327</v>
      </c>
      <c r="K10" s="19" t="str">
        <f t="shared" si="2"/>
        <v>Over Budget</v>
      </c>
    </row>
    <row r="11">
      <c r="A11" s="26" t="s">
        <v>549</v>
      </c>
      <c r="B11" s="11">
        <v>3.5</v>
      </c>
      <c r="C11" s="12">
        <v>119.0</v>
      </c>
      <c r="D11" s="13">
        <v>2.664581E7</v>
      </c>
      <c r="E11" s="13">
        <v>1.8739777E7</v>
      </c>
      <c r="F11" s="14">
        <f t="shared" si="1"/>
        <v>7906033</v>
      </c>
      <c r="G11" s="15" t="str">
        <f>IF(E11=0,"YES",IF(D11/E11&gt;=1.15, IF(D11+E11&gt;=one_percentage,"YES","NO"),"NO"))</f>
        <v>YES</v>
      </c>
      <c r="H11" s="16">
        <v>9000.0</v>
      </c>
      <c r="I11" s="17" t="str">
        <f t="shared" si="3"/>
        <v>NOT FUNDED</v>
      </c>
      <c r="J11" s="18">
        <f t="shared" si="4"/>
        <v>2327</v>
      </c>
      <c r="K11" s="19" t="str">
        <f t="shared" si="2"/>
        <v>Over Budget</v>
      </c>
    </row>
    <row r="12">
      <c r="A12" s="26" t="s">
        <v>550</v>
      </c>
      <c r="B12" s="11">
        <v>3.61</v>
      </c>
      <c r="C12" s="12">
        <v>137.0</v>
      </c>
      <c r="D12" s="13">
        <v>2.3195808E7</v>
      </c>
      <c r="E12" s="13">
        <v>1.7796301E7</v>
      </c>
      <c r="F12" s="14">
        <f t="shared" si="1"/>
        <v>5399507</v>
      </c>
      <c r="G12" s="15" t="str">
        <f>IF(E12=0,"YES",IF(D12/E12&gt;=1.15, IF(D12+E12&gt;=one_percentage,"YES","NO"),"NO"))</f>
        <v>YES</v>
      </c>
      <c r="H12" s="16">
        <v>45000.0</v>
      </c>
      <c r="I12" s="17" t="str">
        <f t="shared" si="3"/>
        <v>NOT FUNDED</v>
      </c>
      <c r="J12" s="18">
        <f t="shared" si="4"/>
        <v>2327</v>
      </c>
      <c r="K12" s="19" t="str">
        <f t="shared" si="2"/>
        <v>Over Budget</v>
      </c>
    </row>
    <row r="13">
      <c r="A13" s="26" t="s">
        <v>551</v>
      </c>
      <c r="B13" s="11">
        <v>2.73</v>
      </c>
      <c r="C13" s="12">
        <v>115.0</v>
      </c>
      <c r="D13" s="13">
        <v>1.9513694E7</v>
      </c>
      <c r="E13" s="13">
        <v>2.195038E7</v>
      </c>
      <c r="F13" s="14">
        <f t="shared" si="1"/>
        <v>-2436686</v>
      </c>
      <c r="G13" s="15" t="str">
        <f>IF(E13=0,"YES",IF(D13/E13&gt;=1.15, IF(D13+E13&gt;=one_percentage,"YES","NO"),"NO"))</f>
        <v>NO</v>
      </c>
      <c r="H13" s="16">
        <v>25000.0</v>
      </c>
      <c r="I13" s="17" t="str">
        <f t="shared" si="3"/>
        <v>NOT FUNDED</v>
      </c>
      <c r="J13" s="18">
        <f t="shared" si="4"/>
        <v>2327</v>
      </c>
      <c r="K13" s="19" t="str">
        <f t="shared" si="2"/>
        <v>Approval Threshold</v>
      </c>
    </row>
    <row r="14">
      <c r="A14" s="26" t="s">
        <v>552</v>
      </c>
      <c r="B14" s="11">
        <v>3.42</v>
      </c>
      <c r="C14" s="12">
        <v>110.0</v>
      </c>
      <c r="D14" s="13">
        <v>1.7054967E7</v>
      </c>
      <c r="E14" s="13">
        <v>2.1134093E7</v>
      </c>
      <c r="F14" s="14">
        <f t="shared" si="1"/>
        <v>-4079126</v>
      </c>
      <c r="G14" s="15" t="str">
        <f>IF(E14=0,"YES",IF(D14/E14&gt;=1.15, IF(D14+E14&gt;=one_percentage,"YES","NO"),"NO"))</f>
        <v>NO</v>
      </c>
      <c r="H14" s="16">
        <v>4500.0</v>
      </c>
      <c r="I14" s="17" t="str">
        <f t="shared" si="3"/>
        <v>NOT FUNDED</v>
      </c>
      <c r="J14" s="18">
        <f t="shared" si="4"/>
        <v>2327</v>
      </c>
      <c r="K14" s="19" t="str">
        <f t="shared" si="2"/>
        <v>Approval Threshold</v>
      </c>
    </row>
    <row r="15">
      <c r="A15" s="26" t="s">
        <v>553</v>
      </c>
      <c r="B15" s="11">
        <v>2.33</v>
      </c>
      <c r="C15" s="12">
        <v>95.0</v>
      </c>
      <c r="D15" s="13">
        <v>1.5067177E7</v>
      </c>
      <c r="E15" s="13">
        <v>2.0549664E7</v>
      </c>
      <c r="F15" s="14">
        <f t="shared" si="1"/>
        <v>-5482487</v>
      </c>
      <c r="G15" s="15" t="str">
        <f>IF(E15=0,"YES",IF(D15/E15&gt;=1.15, IF(D15+E15&gt;=one_percentage,"YES","NO"),"NO"))</f>
        <v>NO</v>
      </c>
      <c r="H15" s="16">
        <v>12000.0</v>
      </c>
      <c r="I15" s="17" t="str">
        <f t="shared" si="3"/>
        <v>NOT FUNDED</v>
      </c>
      <c r="J15" s="18">
        <f t="shared" si="4"/>
        <v>2327</v>
      </c>
      <c r="K15" s="19" t="str">
        <f t="shared" si="2"/>
        <v>Approval Threshold</v>
      </c>
    </row>
    <row r="16">
      <c r="A16" s="26" t="s">
        <v>554</v>
      </c>
      <c r="B16" s="11">
        <v>1.67</v>
      </c>
      <c r="C16" s="12">
        <v>102.0</v>
      </c>
      <c r="D16" s="13">
        <v>1.6979811E7</v>
      </c>
      <c r="E16" s="13">
        <v>2.3536557E7</v>
      </c>
      <c r="F16" s="14">
        <f t="shared" si="1"/>
        <v>-6556746</v>
      </c>
      <c r="G16" s="15" t="str">
        <f>IF(E16=0,"YES",IF(D16/E16&gt;=1.15, IF(D16+E16&gt;=one_percentage,"YES","NO"),"NO"))</f>
        <v>NO</v>
      </c>
      <c r="H16" s="16">
        <v>42.0</v>
      </c>
      <c r="I16" s="17" t="str">
        <f t="shared" si="3"/>
        <v>NOT FUNDED</v>
      </c>
      <c r="J16" s="18">
        <f t="shared" si="4"/>
        <v>2327</v>
      </c>
      <c r="K16" s="19" t="str">
        <f t="shared" si="2"/>
        <v>Approval Threshold</v>
      </c>
    </row>
    <row r="17">
      <c r="A17" s="26" t="s">
        <v>555</v>
      </c>
      <c r="B17" s="11">
        <v>1.28</v>
      </c>
      <c r="C17" s="12">
        <v>108.0</v>
      </c>
      <c r="D17" s="13">
        <v>1.7442081E7</v>
      </c>
      <c r="E17" s="13">
        <v>2.6131878E7</v>
      </c>
      <c r="F17" s="14">
        <f t="shared" si="1"/>
        <v>-8689797</v>
      </c>
      <c r="G17" s="15" t="str">
        <f>IF(E17=0,"YES",IF(D17/E17&gt;=1.15, IF(D17+E17&gt;=one_percentage,"YES","NO"),"NO"))</f>
        <v>NO</v>
      </c>
      <c r="H17" s="16">
        <v>5000.0</v>
      </c>
      <c r="I17" s="17" t="str">
        <f t="shared" si="3"/>
        <v>NOT FUNDED</v>
      </c>
      <c r="J17" s="18">
        <f t="shared" si="4"/>
        <v>2327</v>
      </c>
      <c r="K17" s="19" t="str">
        <f t="shared" si="2"/>
        <v>Approval Threshold</v>
      </c>
    </row>
  </sheetData>
  <autoFilter ref="$A$1:$H$17">
    <sortState ref="A1:H17">
      <sortCondition descending="1" ref="F1:F17"/>
      <sortCondition ref="A1:A17"/>
    </sortState>
  </autoFilter>
  <conditionalFormatting sqref="I2:I17">
    <cfRule type="cellIs" dxfId="0" priority="1" operator="equal">
      <formula>"FUNDED"</formula>
    </cfRule>
  </conditionalFormatting>
  <conditionalFormatting sqref="I2:I17">
    <cfRule type="cellIs" dxfId="1" priority="2" operator="equal">
      <formula>"NOT FUNDED"</formula>
    </cfRule>
  </conditionalFormatting>
  <conditionalFormatting sqref="K2:K17">
    <cfRule type="cellIs" dxfId="0" priority="3" operator="greaterThan">
      <formula>999</formula>
    </cfRule>
  </conditionalFormatting>
  <conditionalFormatting sqref="K2:K17">
    <cfRule type="cellIs" dxfId="0" priority="4" operator="greaterThan">
      <formula>999</formula>
    </cfRule>
  </conditionalFormatting>
  <conditionalFormatting sqref="K2:K17">
    <cfRule type="containsText" dxfId="1" priority="5" operator="containsText" text="NOT FUNDED">
      <formula>NOT(ISERROR(SEARCH(("NOT FUNDED"),(K2))))</formula>
    </cfRule>
  </conditionalFormatting>
  <conditionalFormatting sqref="K2:K17">
    <cfRule type="cellIs" dxfId="2" priority="6" operator="equal">
      <formula>"Over Budget"</formula>
    </cfRule>
  </conditionalFormatting>
  <conditionalFormatting sqref="K2:K1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556</v>
      </c>
      <c r="B2" s="11">
        <v>4.48</v>
      </c>
      <c r="C2" s="12">
        <v>668.0</v>
      </c>
      <c r="D2" s="13">
        <v>2.42837633E8</v>
      </c>
      <c r="E2" s="13">
        <v>4324222.0</v>
      </c>
      <c r="F2" s="14">
        <f t="shared" ref="F2:F19" si="1">D2-E2</f>
        <v>238513411</v>
      </c>
      <c r="G2" s="15" t="str">
        <f>IF(E2=0,"YES",IF(D2/E2&gt;=1.15, IF(D2+E2&gt;=one_percentage,"YES","NO"),"NO"))</f>
        <v>YES</v>
      </c>
      <c r="H2" s="16">
        <v>3000.0</v>
      </c>
      <c r="I2" s="17" t="str">
        <f>If(lobbying_legislation&gt;=H2,IF(G2="Yes","FUNDED","NOT FUNDED"),"NOT FUNDED")</f>
        <v>FUNDED</v>
      </c>
      <c r="J2" s="18">
        <f>If(lobbying_legislation&gt;=H2,lobbying_legislation-H2,lobbying_legislation)</f>
        <v>72000</v>
      </c>
      <c r="K2" s="19" t="str">
        <f t="shared" ref="K2:K19" si="2">If(G2="YES",IF(I2="FUNDED","","Over Budget"),"Approval Threshold")</f>
        <v/>
      </c>
    </row>
    <row r="3">
      <c r="A3" s="26" t="s">
        <v>557</v>
      </c>
      <c r="B3" s="11">
        <v>4.78</v>
      </c>
      <c r="C3" s="12">
        <v>1190.0</v>
      </c>
      <c r="D3" s="13">
        <v>1.85973774E8</v>
      </c>
      <c r="E3" s="13">
        <v>7022171.0</v>
      </c>
      <c r="F3" s="14">
        <f t="shared" si="1"/>
        <v>178951603</v>
      </c>
      <c r="G3" s="15" t="str">
        <f>IF(E3=0,"YES",IF(D3/E3&gt;=1.15, IF(D3+E3&gt;=one_percentage,"YES","NO"),"NO"))</f>
        <v>YES</v>
      </c>
      <c r="H3" s="16">
        <v>25000.0</v>
      </c>
      <c r="I3" s="17" t="str">
        <f t="shared" ref="I3:I19" si="3">If(J2&gt;=H3,IF(G3="Yes","FUNDED","NOT FUNDED"),"NOT FUNDED")</f>
        <v>FUNDED</v>
      </c>
      <c r="J3" s="18">
        <f t="shared" ref="J3:J19" si="4">If(I3="FUNDED",IF(J2&gt;=H3,(J2-H3),J2),J2)</f>
        <v>47000</v>
      </c>
      <c r="K3" s="19" t="str">
        <f t="shared" si="2"/>
        <v/>
      </c>
    </row>
    <row r="4">
      <c r="A4" s="26" t="s">
        <v>558</v>
      </c>
      <c r="B4" s="11">
        <v>4.92</v>
      </c>
      <c r="C4" s="12">
        <v>1486.0</v>
      </c>
      <c r="D4" s="13">
        <v>1.90430875E8</v>
      </c>
      <c r="E4" s="13">
        <v>1.2904681E7</v>
      </c>
      <c r="F4" s="14">
        <f t="shared" si="1"/>
        <v>177526194</v>
      </c>
      <c r="G4" s="15" t="str">
        <f>IF(E4=0,"YES",IF(D4/E4&gt;=1.15, IF(D4+E4&gt;=one_percentage,"YES","NO"),"NO"))</f>
        <v>YES</v>
      </c>
      <c r="H4" s="16">
        <v>7500.0</v>
      </c>
      <c r="I4" s="17" t="str">
        <f t="shared" si="3"/>
        <v>FUNDED</v>
      </c>
      <c r="J4" s="18">
        <f t="shared" si="4"/>
        <v>39500</v>
      </c>
      <c r="K4" s="19" t="str">
        <f t="shared" si="2"/>
        <v/>
      </c>
    </row>
    <row r="5">
      <c r="A5" s="26" t="s">
        <v>559</v>
      </c>
      <c r="B5" s="11">
        <v>4.78</v>
      </c>
      <c r="C5" s="12">
        <v>1336.0</v>
      </c>
      <c r="D5" s="13">
        <v>1.70871113E8</v>
      </c>
      <c r="E5" s="13">
        <v>1.5260329E7</v>
      </c>
      <c r="F5" s="14">
        <f t="shared" si="1"/>
        <v>155610784</v>
      </c>
      <c r="G5" s="15" t="str">
        <f>IF(E5=0,"YES",IF(D5/E5&gt;=1.15, IF(D5+E5&gt;=one_percentage,"YES","NO"),"NO"))</f>
        <v>YES</v>
      </c>
      <c r="H5" s="16">
        <v>14000.0</v>
      </c>
      <c r="I5" s="17" t="str">
        <f t="shared" si="3"/>
        <v>FUNDED</v>
      </c>
      <c r="J5" s="18">
        <f t="shared" si="4"/>
        <v>25500</v>
      </c>
      <c r="K5" s="19" t="str">
        <f t="shared" si="2"/>
        <v/>
      </c>
    </row>
    <row r="6">
      <c r="A6" s="26" t="s">
        <v>560</v>
      </c>
      <c r="B6" s="11">
        <v>4.39</v>
      </c>
      <c r="C6" s="12">
        <v>479.0</v>
      </c>
      <c r="D6" s="13">
        <v>1.26426982E8</v>
      </c>
      <c r="E6" s="13">
        <v>4706993.0</v>
      </c>
      <c r="F6" s="14">
        <f t="shared" si="1"/>
        <v>121719989</v>
      </c>
      <c r="G6" s="15" t="str">
        <f>IF(E6=0,"YES",IF(D6/E6&gt;=1.15, IF(D6+E6&gt;=one_percentage,"YES","NO"),"NO"))</f>
        <v>YES</v>
      </c>
      <c r="H6" s="16">
        <v>4500.0</v>
      </c>
      <c r="I6" s="17" t="str">
        <f t="shared" si="3"/>
        <v>FUNDED</v>
      </c>
      <c r="J6" s="18">
        <f t="shared" si="4"/>
        <v>21000</v>
      </c>
      <c r="K6" s="19" t="str">
        <f t="shared" si="2"/>
        <v/>
      </c>
    </row>
    <row r="7">
      <c r="A7" s="26" t="s">
        <v>561</v>
      </c>
      <c r="B7" s="11">
        <v>4.61</v>
      </c>
      <c r="C7" s="12">
        <v>678.0</v>
      </c>
      <c r="D7" s="13">
        <v>1.15186197E8</v>
      </c>
      <c r="E7" s="13">
        <v>1.491631E7</v>
      </c>
      <c r="F7" s="14">
        <f t="shared" si="1"/>
        <v>100269887</v>
      </c>
      <c r="G7" s="15" t="str">
        <f>IF(E7=0,"YES",IF(D7/E7&gt;=1.15, IF(D7+E7&gt;=one_percentage,"YES","NO"),"NO"))</f>
        <v>YES</v>
      </c>
      <c r="H7" s="16">
        <v>7500.0</v>
      </c>
      <c r="I7" s="17" t="str">
        <f t="shared" si="3"/>
        <v>FUNDED</v>
      </c>
      <c r="J7" s="18">
        <f t="shared" si="4"/>
        <v>13500</v>
      </c>
      <c r="K7" s="19" t="str">
        <f t="shared" si="2"/>
        <v/>
      </c>
    </row>
    <row r="8">
      <c r="A8" s="26" t="s">
        <v>562</v>
      </c>
      <c r="B8" s="11">
        <v>4.0</v>
      </c>
      <c r="C8" s="12">
        <v>788.0</v>
      </c>
      <c r="D8" s="13">
        <v>9.8783855E7</v>
      </c>
      <c r="E8" s="13">
        <v>1.5499742E7</v>
      </c>
      <c r="F8" s="14">
        <f t="shared" si="1"/>
        <v>83284113</v>
      </c>
      <c r="G8" s="15" t="str">
        <f>IF(E8=0,"YES",IF(D8/E8&gt;=1.15, IF(D8+E8&gt;=one_percentage,"YES","NO"),"NO"))</f>
        <v>YES</v>
      </c>
      <c r="H8" s="16">
        <v>29850.0</v>
      </c>
      <c r="I8" s="17" t="str">
        <f t="shared" si="3"/>
        <v>NOT FUNDED</v>
      </c>
      <c r="J8" s="18">
        <f t="shared" si="4"/>
        <v>13500</v>
      </c>
      <c r="K8" s="19" t="str">
        <f t="shared" si="2"/>
        <v>Over Budget</v>
      </c>
    </row>
    <row r="9">
      <c r="A9" s="26" t="s">
        <v>563</v>
      </c>
      <c r="B9" s="11">
        <v>3.44</v>
      </c>
      <c r="C9" s="12">
        <v>319.0</v>
      </c>
      <c r="D9" s="13">
        <v>6.9273469E7</v>
      </c>
      <c r="E9" s="13">
        <v>8127834.0</v>
      </c>
      <c r="F9" s="14">
        <f t="shared" si="1"/>
        <v>61145635</v>
      </c>
      <c r="G9" s="15" t="str">
        <f>IF(E9=0,"YES",IF(D9/E9&gt;=1.15, IF(D9+E9&gt;=one_percentage,"YES","NO"),"NO"))</f>
        <v>YES</v>
      </c>
      <c r="H9" s="16">
        <v>9000.0</v>
      </c>
      <c r="I9" s="17" t="str">
        <f t="shared" si="3"/>
        <v>FUNDED</v>
      </c>
      <c r="J9" s="18">
        <f t="shared" si="4"/>
        <v>4500</v>
      </c>
      <c r="K9" s="19" t="str">
        <f t="shared" si="2"/>
        <v/>
      </c>
    </row>
    <row r="10">
      <c r="A10" s="26" t="s">
        <v>564</v>
      </c>
      <c r="B10" s="11">
        <v>4.0</v>
      </c>
      <c r="C10" s="12">
        <v>386.0</v>
      </c>
      <c r="D10" s="13">
        <v>7.2605933E7</v>
      </c>
      <c r="E10" s="13">
        <v>1.4968072E7</v>
      </c>
      <c r="F10" s="14">
        <f t="shared" si="1"/>
        <v>57637861</v>
      </c>
      <c r="G10" s="15" t="str">
        <f>IF(E10=0,"YES",IF(D10/E10&gt;=1.15, IF(D10+E10&gt;=one_percentage,"YES","NO"),"NO"))</f>
        <v>YES</v>
      </c>
      <c r="H10" s="16">
        <v>9700.0</v>
      </c>
      <c r="I10" s="17" t="str">
        <f t="shared" si="3"/>
        <v>NOT FUNDED</v>
      </c>
      <c r="J10" s="18">
        <f t="shared" si="4"/>
        <v>4500</v>
      </c>
      <c r="K10" s="19" t="str">
        <f t="shared" si="2"/>
        <v>Over Budget</v>
      </c>
    </row>
    <row r="11">
      <c r="A11" s="26" t="s">
        <v>565</v>
      </c>
      <c r="B11" s="11">
        <v>3.81</v>
      </c>
      <c r="C11" s="12">
        <v>409.0</v>
      </c>
      <c r="D11" s="13">
        <v>6.65051E7</v>
      </c>
      <c r="E11" s="13">
        <v>2.627804E7</v>
      </c>
      <c r="F11" s="14">
        <f t="shared" si="1"/>
        <v>40227060</v>
      </c>
      <c r="G11" s="15" t="str">
        <f>IF(E11=0,"YES",IF(D11/E11&gt;=1.15, IF(D11+E11&gt;=one_percentage,"YES","NO"),"NO"))</f>
        <v>YES</v>
      </c>
      <c r="H11" s="16">
        <v>15000.0</v>
      </c>
      <c r="I11" s="17" t="str">
        <f t="shared" si="3"/>
        <v>NOT FUNDED</v>
      </c>
      <c r="J11" s="18">
        <f t="shared" si="4"/>
        <v>4500</v>
      </c>
      <c r="K11" s="19" t="str">
        <f t="shared" si="2"/>
        <v>Over Budget</v>
      </c>
    </row>
    <row r="12">
      <c r="A12" s="26" t="s">
        <v>566</v>
      </c>
      <c r="B12" s="11">
        <v>3.78</v>
      </c>
      <c r="C12" s="12">
        <v>370.0</v>
      </c>
      <c r="D12" s="13">
        <v>5.2662554E7</v>
      </c>
      <c r="E12" s="13">
        <v>1.9003149E7</v>
      </c>
      <c r="F12" s="14">
        <f t="shared" si="1"/>
        <v>33659405</v>
      </c>
      <c r="G12" s="15" t="str">
        <f>IF(E12=0,"YES",IF(D12/E12&gt;=1.15, IF(D12+E12&gt;=one_percentage,"YES","NO"),"NO"))</f>
        <v>YES</v>
      </c>
      <c r="H12" s="16">
        <v>12750.0</v>
      </c>
      <c r="I12" s="17" t="str">
        <f t="shared" si="3"/>
        <v>NOT FUNDED</v>
      </c>
      <c r="J12" s="18">
        <f t="shared" si="4"/>
        <v>4500</v>
      </c>
      <c r="K12" s="19" t="str">
        <f t="shared" si="2"/>
        <v>Over Budget</v>
      </c>
    </row>
    <row r="13">
      <c r="A13" s="26" t="s">
        <v>567</v>
      </c>
      <c r="B13" s="11">
        <v>3.76</v>
      </c>
      <c r="C13" s="12">
        <v>389.0</v>
      </c>
      <c r="D13" s="13">
        <v>5.1444648E7</v>
      </c>
      <c r="E13" s="13">
        <v>2.8145846E7</v>
      </c>
      <c r="F13" s="14">
        <f t="shared" si="1"/>
        <v>23298802</v>
      </c>
      <c r="G13" s="15" t="str">
        <f>IF(E13=0,"YES",IF(D13/E13&gt;=1.15, IF(D13+E13&gt;=one_percentage,"YES","NO"),"NO"))</f>
        <v>YES</v>
      </c>
      <c r="H13" s="16">
        <v>35000.0</v>
      </c>
      <c r="I13" s="17" t="str">
        <f t="shared" si="3"/>
        <v>NOT FUNDED</v>
      </c>
      <c r="J13" s="18">
        <f t="shared" si="4"/>
        <v>4500</v>
      </c>
      <c r="K13" s="19" t="str">
        <f t="shared" si="2"/>
        <v>Over Budget</v>
      </c>
    </row>
    <row r="14">
      <c r="A14" s="26" t="s">
        <v>568</v>
      </c>
      <c r="B14" s="11">
        <v>3.67</v>
      </c>
      <c r="C14" s="12">
        <v>276.0</v>
      </c>
      <c r="D14" s="13">
        <v>4.0137061E7</v>
      </c>
      <c r="E14" s="13">
        <v>1.9022659E7</v>
      </c>
      <c r="F14" s="14">
        <f t="shared" si="1"/>
        <v>21114402</v>
      </c>
      <c r="G14" s="15" t="str">
        <f>IF(E14=0,"YES",IF(D14/E14&gt;=1.15, IF(D14+E14&gt;=one_percentage,"YES","NO"),"NO"))</f>
        <v>YES</v>
      </c>
      <c r="H14" s="16">
        <v>5000.0</v>
      </c>
      <c r="I14" s="17" t="str">
        <f t="shared" si="3"/>
        <v>NOT FUNDED</v>
      </c>
      <c r="J14" s="18">
        <f t="shared" si="4"/>
        <v>4500</v>
      </c>
      <c r="K14" s="19" t="str">
        <f t="shared" si="2"/>
        <v>Over Budget</v>
      </c>
    </row>
    <row r="15">
      <c r="A15" s="26" t="s">
        <v>569</v>
      </c>
      <c r="B15" s="11">
        <v>3.67</v>
      </c>
      <c r="C15" s="12">
        <v>339.0</v>
      </c>
      <c r="D15" s="13">
        <v>4.1073008E7</v>
      </c>
      <c r="E15" s="13">
        <v>2.8589074E7</v>
      </c>
      <c r="F15" s="14">
        <f t="shared" si="1"/>
        <v>12483934</v>
      </c>
      <c r="G15" s="15" t="str">
        <f>IF(E15=0,"YES",IF(D15/E15&gt;=1.15, IF(D15+E15&gt;=one_percentage,"YES","NO"),"NO"))</f>
        <v>YES</v>
      </c>
      <c r="H15" s="16">
        <v>35000.0</v>
      </c>
      <c r="I15" s="17" t="str">
        <f t="shared" si="3"/>
        <v>NOT FUNDED</v>
      </c>
      <c r="J15" s="18">
        <f t="shared" si="4"/>
        <v>4500</v>
      </c>
      <c r="K15" s="19" t="str">
        <f t="shared" si="2"/>
        <v>Over Budget</v>
      </c>
    </row>
    <row r="16">
      <c r="A16" s="26" t="s">
        <v>570</v>
      </c>
      <c r="B16" s="11">
        <v>2.0</v>
      </c>
      <c r="C16" s="12">
        <v>258.0</v>
      </c>
      <c r="D16" s="13">
        <v>2.3720876E7</v>
      </c>
      <c r="E16" s="13">
        <v>2.6025684E7</v>
      </c>
      <c r="F16" s="14">
        <f t="shared" si="1"/>
        <v>-2304808</v>
      </c>
      <c r="G16" s="15" t="str">
        <f>IF(E16=0,"YES",IF(D16/E16&gt;=1.15, IF(D16+E16&gt;=one_percentage,"YES","NO"),"NO"))</f>
        <v>NO</v>
      </c>
      <c r="H16" s="16">
        <v>42.0</v>
      </c>
      <c r="I16" s="17" t="str">
        <f t="shared" si="3"/>
        <v>NOT FUNDED</v>
      </c>
      <c r="J16" s="18">
        <f t="shared" si="4"/>
        <v>4500</v>
      </c>
      <c r="K16" s="19" t="str">
        <f t="shared" si="2"/>
        <v>Approval Threshold</v>
      </c>
    </row>
    <row r="17">
      <c r="A17" s="26" t="s">
        <v>571</v>
      </c>
      <c r="B17" s="11">
        <v>3.33</v>
      </c>
      <c r="C17" s="12">
        <v>359.0</v>
      </c>
      <c r="D17" s="13">
        <v>2.9895968E7</v>
      </c>
      <c r="E17" s="13">
        <v>3.3477834E7</v>
      </c>
      <c r="F17" s="14">
        <f t="shared" si="1"/>
        <v>-3581866</v>
      </c>
      <c r="G17" s="15" t="str">
        <f>IF(E17=0,"YES",IF(D17/E17&gt;=1.15, IF(D17+E17&gt;=one_percentage,"YES","NO"),"NO"))</f>
        <v>NO</v>
      </c>
      <c r="H17" s="16">
        <v>20000.0</v>
      </c>
      <c r="I17" s="17" t="str">
        <f t="shared" si="3"/>
        <v>NOT FUNDED</v>
      </c>
      <c r="J17" s="18">
        <f t="shared" si="4"/>
        <v>4500</v>
      </c>
      <c r="K17" s="19" t="str">
        <f t="shared" si="2"/>
        <v>Approval Threshold</v>
      </c>
    </row>
    <row r="18">
      <c r="A18" s="26" t="s">
        <v>572</v>
      </c>
      <c r="B18" s="11">
        <v>3.24</v>
      </c>
      <c r="C18" s="12">
        <v>286.0</v>
      </c>
      <c r="D18" s="13">
        <v>2.4811277E7</v>
      </c>
      <c r="E18" s="13">
        <v>3.1876696E7</v>
      </c>
      <c r="F18" s="14">
        <f t="shared" si="1"/>
        <v>-7065419</v>
      </c>
      <c r="G18" s="15" t="str">
        <f>IF(E18=0,"YES",IF(D18/E18&gt;=1.15, IF(D18+E18&gt;=one_percentage,"YES","NO"),"NO"))</f>
        <v>NO</v>
      </c>
      <c r="H18" s="16">
        <v>30000.0</v>
      </c>
      <c r="I18" s="17" t="str">
        <f t="shared" si="3"/>
        <v>NOT FUNDED</v>
      </c>
      <c r="J18" s="18">
        <f t="shared" si="4"/>
        <v>4500</v>
      </c>
      <c r="K18" s="19" t="str">
        <f t="shared" si="2"/>
        <v>Approval Threshold</v>
      </c>
    </row>
    <row r="19">
      <c r="A19" s="26" t="s">
        <v>573</v>
      </c>
      <c r="B19" s="11">
        <v>1.71</v>
      </c>
      <c r="C19" s="12">
        <v>302.0</v>
      </c>
      <c r="D19" s="13">
        <v>1.9235925E7</v>
      </c>
      <c r="E19" s="13">
        <v>3.4241032E7</v>
      </c>
      <c r="F19" s="14">
        <f t="shared" si="1"/>
        <v>-15005107</v>
      </c>
      <c r="G19" s="15" t="str">
        <f>IF(E19=0,"YES",IF(D19/E19&gt;=1.15, IF(D19+E19&gt;=one_percentage,"YES","NO"),"NO"))</f>
        <v>NO</v>
      </c>
      <c r="H19" s="16">
        <v>20000.0</v>
      </c>
      <c r="I19" s="17" t="str">
        <f t="shared" si="3"/>
        <v>NOT FUNDED</v>
      </c>
      <c r="J19" s="18">
        <f t="shared" si="4"/>
        <v>4500</v>
      </c>
      <c r="K19" s="19" t="str">
        <f t="shared" si="2"/>
        <v>Approval Threshold</v>
      </c>
    </row>
  </sheetData>
  <autoFilter ref="$A$1:$H$19">
    <sortState ref="A1:H19">
      <sortCondition descending="1" ref="F1:F19"/>
      <sortCondition ref="A1:A19"/>
    </sortState>
  </autoFilter>
  <conditionalFormatting sqref="I2:I19">
    <cfRule type="cellIs" dxfId="0" priority="1" operator="equal">
      <formula>"FUNDED"</formula>
    </cfRule>
  </conditionalFormatting>
  <conditionalFormatting sqref="I2:I19">
    <cfRule type="cellIs" dxfId="1" priority="2" operator="equal">
      <formula>"NOT FUNDED"</formula>
    </cfRule>
  </conditionalFormatting>
  <conditionalFormatting sqref="K2:K19">
    <cfRule type="cellIs" dxfId="0" priority="3" operator="greaterThan">
      <formula>999</formula>
    </cfRule>
  </conditionalFormatting>
  <conditionalFormatting sqref="K2:K19">
    <cfRule type="cellIs" dxfId="0" priority="4" operator="greaterThan">
      <formula>999</formula>
    </cfRule>
  </conditionalFormatting>
  <conditionalFormatting sqref="K2:K19">
    <cfRule type="containsText" dxfId="1" priority="5" operator="containsText" text="NOT FUNDED">
      <formula>NOT(ISERROR(SEARCH(("NOT FUNDED"),(K2))))</formula>
    </cfRule>
  </conditionalFormatting>
  <conditionalFormatting sqref="K2:K19">
    <cfRule type="cellIs" dxfId="2" priority="6" operator="equal">
      <formula>"Over Budget"</formula>
    </cfRule>
  </conditionalFormatting>
  <conditionalFormatting sqref="K2:K1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574</v>
      </c>
      <c r="B2" s="11">
        <v>4.6</v>
      </c>
      <c r="C2" s="12">
        <v>529.0</v>
      </c>
      <c r="D2" s="13">
        <v>1.09466101E8</v>
      </c>
      <c r="E2" s="13">
        <v>1.2370938E7</v>
      </c>
      <c r="F2" s="14">
        <f t="shared" ref="F2:F28" si="1">D2-E2</f>
        <v>97095163</v>
      </c>
      <c r="G2" s="15" t="str">
        <f>IF(E2=0,"YES",IF(D2/E2&gt;=1.15, IF(D2+E2&gt;=one_percentage,"YES","NO"),"NO"))</f>
        <v>YES</v>
      </c>
      <c r="H2" s="16">
        <v>10000.0</v>
      </c>
      <c r="I2" s="17" t="str">
        <f>If(mini_low&gt;=H2,IF(G2="Yes","FUNDED","NOT FUNDED"),"NOT FUNDED")</f>
        <v>FUNDED</v>
      </c>
      <c r="J2" s="18">
        <f>If(mini_low&gt;=H2,mini_low-H2,mini_low)</f>
        <v>190000</v>
      </c>
      <c r="K2" s="19" t="str">
        <f t="shared" ref="K2:K28" si="2">If(G2="YES",IF(I2="FUNDED","","Over Budget"),"Approval Threshold")</f>
        <v/>
      </c>
    </row>
    <row r="3">
      <c r="A3" s="26" t="s">
        <v>575</v>
      </c>
      <c r="B3" s="11">
        <v>4.21</v>
      </c>
      <c r="C3" s="12">
        <v>207.0</v>
      </c>
      <c r="D3" s="13">
        <v>9.4980369E7</v>
      </c>
      <c r="E3" s="13">
        <v>2070922.0</v>
      </c>
      <c r="F3" s="14">
        <f t="shared" si="1"/>
        <v>92909447</v>
      </c>
      <c r="G3" s="15" t="str">
        <f>IF(E3=0,"YES",IF(D3/E3&gt;=1.15, IF(D3+E3&gt;=one_percentage,"YES","NO"),"NO"))</f>
        <v>YES</v>
      </c>
      <c r="H3" s="16">
        <v>10000.0</v>
      </c>
      <c r="I3" s="17" t="str">
        <f t="shared" ref="I3:I28" si="3">If(J2&gt;=H3,IF(G3="Yes","FUNDED","NOT FUNDED"),"NOT FUNDED")</f>
        <v>FUNDED</v>
      </c>
      <c r="J3" s="18">
        <f t="shared" ref="J3:J28" si="4">If(I3="FUNDED",IF(J2&gt;=H3,(J2-H3),J2),J2)</f>
        <v>180000</v>
      </c>
      <c r="K3" s="19" t="str">
        <f t="shared" si="2"/>
        <v/>
      </c>
    </row>
    <row r="4">
      <c r="A4" s="26" t="s">
        <v>576</v>
      </c>
      <c r="B4" s="11">
        <v>4.42</v>
      </c>
      <c r="C4" s="12">
        <v>285.0</v>
      </c>
      <c r="D4" s="13">
        <v>8.7684778E7</v>
      </c>
      <c r="E4" s="13">
        <v>3025214.0</v>
      </c>
      <c r="F4" s="14">
        <f t="shared" si="1"/>
        <v>84659564</v>
      </c>
      <c r="G4" s="15" t="str">
        <f>IF(E4=0,"YES",IF(D4/E4&gt;=1.15, IF(D4+E4&gt;=one_percentage,"YES","NO"),"NO"))</f>
        <v>YES</v>
      </c>
      <c r="H4" s="16">
        <v>10000.0</v>
      </c>
      <c r="I4" s="17" t="str">
        <f t="shared" si="3"/>
        <v>FUNDED</v>
      </c>
      <c r="J4" s="18">
        <f t="shared" si="4"/>
        <v>170000</v>
      </c>
      <c r="K4" s="19" t="str">
        <f t="shared" si="2"/>
        <v/>
      </c>
    </row>
    <row r="5">
      <c r="A5" s="28" t="s">
        <v>577</v>
      </c>
      <c r="B5" s="11">
        <v>4.17</v>
      </c>
      <c r="C5" s="12">
        <v>204.0</v>
      </c>
      <c r="D5" s="13">
        <v>7.9598756E7</v>
      </c>
      <c r="E5" s="13">
        <v>3158807.0</v>
      </c>
      <c r="F5" s="14">
        <f t="shared" si="1"/>
        <v>76439949</v>
      </c>
      <c r="G5" s="15" t="str">
        <f>IF(E5=0,"YES",IF(D5/E5&gt;=1.15, IF(D5+E5&gt;=one_percentage,"YES","NO"),"NO"))</f>
        <v>YES</v>
      </c>
      <c r="H5" s="16">
        <v>10000.0</v>
      </c>
      <c r="I5" s="17" t="str">
        <f t="shared" si="3"/>
        <v>FUNDED</v>
      </c>
      <c r="J5" s="18">
        <f t="shared" si="4"/>
        <v>160000</v>
      </c>
      <c r="K5" s="19" t="str">
        <f t="shared" si="2"/>
        <v/>
      </c>
    </row>
    <row r="6">
      <c r="A6" s="26" t="s">
        <v>578</v>
      </c>
      <c r="B6" s="11">
        <v>4.33</v>
      </c>
      <c r="C6" s="12">
        <v>183.0</v>
      </c>
      <c r="D6" s="13">
        <v>7.8339375E7</v>
      </c>
      <c r="E6" s="13">
        <v>3740072.0</v>
      </c>
      <c r="F6" s="14">
        <f t="shared" si="1"/>
        <v>74599303</v>
      </c>
      <c r="G6" s="15" t="str">
        <f>IF(E6=0,"YES",IF(D6/E6&gt;=1.15, IF(D6+E6&gt;=one_percentage,"YES","NO"),"NO"))</f>
        <v>YES</v>
      </c>
      <c r="H6" s="16">
        <v>9999.0</v>
      </c>
      <c r="I6" s="17" t="str">
        <f t="shared" si="3"/>
        <v>FUNDED</v>
      </c>
      <c r="J6" s="18">
        <f t="shared" si="4"/>
        <v>150001</v>
      </c>
      <c r="K6" s="19" t="str">
        <f t="shared" si="2"/>
        <v/>
      </c>
    </row>
    <row r="7">
      <c r="A7" s="26" t="s">
        <v>579</v>
      </c>
      <c r="B7" s="11">
        <v>3.67</v>
      </c>
      <c r="C7" s="12">
        <v>147.0</v>
      </c>
      <c r="D7" s="13">
        <v>6.72782E7</v>
      </c>
      <c r="E7" s="13">
        <v>3518798.0</v>
      </c>
      <c r="F7" s="14">
        <f t="shared" si="1"/>
        <v>63759402</v>
      </c>
      <c r="G7" s="15" t="str">
        <f>IF(E7=0,"YES",IF(D7/E7&gt;=1.15, IF(D7+E7&gt;=one_percentage,"YES","NO"),"NO"))</f>
        <v>YES</v>
      </c>
      <c r="H7" s="16">
        <v>9800.0</v>
      </c>
      <c r="I7" s="17" t="str">
        <f t="shared" si="3"/>
        <v>FUNDED</v>
      </c>
      <c r="J7" s="18">
        <f t="shared" si="4"/>
        <v>140201</v>
      </c>
      <c r="K7" s="19" t="str">
        <f t="shared" si="2"/>
        <v/>
      </c>
    </row>
    <row r="8">
      <c r="A8" s="26" t="s">
        <v>580</v>
      </c>
      <c r="B8" s="11">
        <v>4.21</v>
      </c>
      <c r="C8" s="12">
        <v>150.0</v>
      </c>
      <c r="D8" s="13">
        <v>6.1747111E7</v>
      </c>
      <c r="E8" s="13">
        <v>3601739.0</v>
      </c>
      <c r="F8" s="14">
        <f t="shared" si="1"/>
        <v>58145372</v>
      </c>
      <c r="G8" s="15" t="str">
        <f>IF(E8=0,"YES",IF(D8/E8&gt;=1.15, IF(D8+E8&gt;=one_percentage,"YES","NO"),"NO"))</f>
        <v>YES</v>
      </c>
      <c r="H8" s="16">
        <v>9960.0</v>
      </c>
      <c r="I8" s="17" t="str">
        <f t="shared" si="3"/>
        <v>FUNDED</v>
      </c>
      <c r="J8" s="18">
        <f t="shared" si="4"/>
        <v>130241</v>
      </c>
      <c r="K8" s="19" t="str">
        <f t="shared" si="2"/>
        <v/>
      </c>
    </row>
    <row r="9">
      <c r="A9" s="26" t="s">
        <v>581</v>
      </c>
      <c r="B9" s="11">
        <v>4.44</v>
      </c>
      <c r="C9" s="12">
        <v>232.0</v>
      </c>
      <c r="D9" s="13">
        <v>6.3853427E7</v>
      </c>
      <c r="E9" s="13">
        <v>1.1189195E7</v>
      </c>
      <c r="F9" s="14">
        <f t="shared" si="1"/>
        <v>52664232</v>
      </c>
      <c r="G9" s="15" t="str">
        <f>IF(E9=0,"YES",IF(D9/E9&gt;=1.15, IF(D9+E9&gt;=one_percentage,"YES","NO"),"NO"))</f>
        <v>YES</v>
      </c>
      <c r="H9" s="16">
        <v>9000.0</v>
      </c>
      <c r="I9" s="17" t="str">
        <f t="shared" si="3"/>
        <v>FUNDED</v>
      </c>
      <c r="J9" s="18">
        <f t="shared" si="4"/>
        <v>121241</v>
      </c>
      <c r="K9" s="19" t="str">
        <f t="shared" si="2"/>
        <v/>
      </c>
    </row>
    <row r="10">
      <c r="A10" s="26" t="s">
        <v>582</v>
      </c>
      <c r="B10" s="11">
        <v>3.08</v>
      </c>
      <c r="C10" s="12">
        <v>97.0</v>
      </c>
      <c r="D10" s="13">
        <v>4.1177797E7</v>
      </c>
      <c r="E10" s="13">
        <v>9782028.0</v>
      </c>
      <c r="F10" s="14">
        <f t="shared" si="1"/>
        <v>31395769</v>
      </c>
      <c r="G10" s="15" t="str">
        <f>IF(E10=0,"YES",IF(D10/E10&gt;=1.15, IF(D10+E10&gt;=one_percentage,"YES","NO"),"NO"))</f>
        <v>YES</v>
      </c>
      <c r="H10" s="16">
        <v>8000.0</v>
      </c>
      <c r="I10" s="17" t="str">
        <f t="shared" si="3"/>
        <v>FUNDED</v>
      </c>
      <c r="J10" s="18">
        <f t="shared" si="4"/>
        <v>113241</v>
      </c>
      <c r="K10" s="19" t="str">
        <f t="shared" si="2"/>
        <v/>
      </c>
    </row>
    <row r="11">
      <c r="A11" s="26" t="s">
        <v>583</v>
      </c>
      <c r="B11" s="11">
        <v>3.93</v>
      </c>
      <c r="C11" s="12">
        <v>139.0</v>
      </c>
      <c r="D11" s="13">
        <v>3.677982E7</v>
      </c>
      <c r="E11" s="13">
        <v>1.613833E7</v>
      </c>
      <c r="F11" s="14">
        <f t="shared" si="1"/>
        <v>20641490</v>
      </c>
      <c r="G11" s="15" t="str">
        <f>IF(E11=0,"YES",IF(D11/E11&gt;=1.15, IF(D11+E11&gt;=one_percentage,"YES","NO"),"NO"))</f>
        <v>YES</v>
      </c>
      <c r="H11" s="16">
        <v>10000.0</v>
      </c>
      <c r="I11" s="17" t="str">
        <f t="shared" si="3"/>
        <v>FUNDED</v>
      </c>
      <c r="J11" s="18">
        <f t="shared" si="4"/>
        <v>103241</v>
      </c>
      <c r="K11" s="19" t="str">
        <f t="shared" si="2"/>
        <v/>
      </c>
    </row>
    <row r="12">
      <c r="A12" s="26" t="s">
        <v>584</v>
      </c>
      <c r="B12" s="11">
        <v>3.92</v>
      </c>
      <c r="C12" s="12">
        <v>130.0</v>
      </c>
      <c r="D12" s="13">
        <v>3.7138927E7</v>
      </c>
      <c r="E12" s="13">
        <v>1.6953773E7</v>
      </c>
      <c r="F12" s="14">
        <f t="shared" si="1"/>
        <v>20185154</v>
      </c>
      <c r="G12" s="15" t="str">
        <f>IF(E12=0,"YES",IF(D12/E12&gt;=1.15, IF(D12+E12&gt;=one_percentage,"YES","NO"),"NO"))</f>
        <v>YES</v>
      </c>
      <c r="H12" s="16">
        <v>10000.0</v>
      </c>
      <c r="I12" s="17" t="str">
        <f t="shared" si="3"/>
        <v>FUNDED</v>
      </c>
      <c r="J12" s="18">
        <f t="shared" si="4"/>
        <v>93241</v>
      </c>
      <c r="K12" s="19" t="str">
        <f t="shared" si="2"/>
        <v/>
      </c>
    </row>
    <row r="13">
      <c r="A13" s="26" t="s">
        <v>585</v>
      </c>
      <c r="B13" s="11">
        <v>3.11</v>
      </c>
      <c r="C13" s="12">
        <v>106.0</v>
      </c>
      <c r="D13" s="13">
        <v>2.9201344E7</v>
      </c>
      <c r="E13" s="13">
        <v>1.9810993E7</v>
      </c>
      <c r="F13" s="14">
        <f t="shared" si="1"/>
        <v>9390351</v>
      </c>
      <c r="G13" s="15" t="str">
        <f>IF(E13=0,"YES",IF(D13/E13&gt;=1.15, IF(D13+E13&gt;=one_percentage,"YES","NO"),"NO"))</f>
        <v>YES</v>
      </c>
      <c r="H13" s="16">
        <v>10000.0</v>
      </c>
      <c r="I13" s="17" t="str">
        <f t="shared" si="3"/>
        <v>FUNDED</v>
      </c>
      <c r="J13" s="18">
        <f t="shared" si="4"/>
        <v>83241</v>
      </c>
      <c r="K13" s="19" t="str">
        <f t="shared" si="2"/>
        <v/>
      </c>
    </row>
    <row r="14">
      <c r="A14" s="26" t="s">
        <v>586</v>
      </c>
      <c r="B14" s="11">
        <v>3.87</v>
      </c>
      <c r="C14" s="12">
        <v>153.0</v>
      </c>
      <c r="D14" s="13">
        <v>2.7692806E7</v>
      </c>
      <c r="E14" s="13">
        <v>2.0410705E7</v>
      </c>
      <c r="F14" s="14">
        <f t="shared" si="1"/>
        <v>7282101</v>
      </c>
      <c r="G14" s="15" t="str">
        <f>IF(E14=0,"YES",IF(D14/E14&gt;=1.15, IF(D14+E14&gt;=one_percentage,"YES","NO"),"NO"))</f>
        <v>YES</v>
      </c>
      <c r="H14" s="16">
        <v>10000.0</v>
      </c>
      <c r="I14" s="17" t="str">
        <f t="shared" si="3"/>
        <v>FUNDED</v>
      </c>
      <c r="J14" s="18">
        <f t="shared" si="4"/>
        <v>73241</v>
      </c>
      <c r="K14" s="19" t="str">
        <f t="shared" si="2"/>
        <v/>
      </c>
    </row>
    <row r="15">
      <c r="A15" s="26" t="s">
        <v>587</v>
      </c>
      <c r="B15" s="11">
        <v>3.87</v>
      </c>
      <c r="C15" s="12">
        <v>115.0</v>
      </c>
      <c r="D15" s="13">
        <v>2.0972038E7</v>
      </c>
      <c r="E15" s="13">
        <v>1.629555E7</v>
      </c>
      <c r="F15" s="14">
        <f t="shared" si="1"/>
        <v>4676488</v>
      </c>
      <c r="G15" s="15" t="str">
        <f>IF(E15=0,"YES",IF(D15/E15&gt;=1.15, IF(D15+E15&gt;=one_percentage,"YES","NO"),"NO"))</f>
        <v>YES</v>
      </c>
      <c r="H15" s="16">
        <v>9800.0</v>
      </c>
      <c r="I15" s="17" t="str">
        <f t="shared" si="3"/>
        <v>FUNDED</v>
      </c>
      <c r="J15" s="18">
        <f t="shared" si="4"/>
        <v>63441</v>
      </c>
      <c r="K15" s="19" t="str">
        <f t="shared" si="2"/>
        <v/>
      </c>
    </row>
    <row r="16">
      <c r="A16" s="26" t="s">
        <v>588</v>
      </c>
      <c r="B16" s="11">
        <v>3.75</v>
      </c>
      <c r="C16" s="12">
        <v>110.0</v>
      </c>
      <c r="D16" s="13">
        <v>2.095504E7</v>
      </c>
      <c r="E16" s="13">
        <v>1.6432174E7</v>
      </c>
      <c r="F16" s="14">
        <f t="shared" si="1"/>
        <v>4522866</v>
      </c>
      <c r="G16" s="15" t="str">
        <f>IF(E16=0,"YES",IF(D16/E16&gt;=1.15, IF(D16+E16&gt;=one_percentage,"YES","NO"),"NO"))</f>
        <v>YES</v>
      </c>
      <c r="H16" s="16">
        <v>7000.0</v>
      </c>
      <c r="I16" s="17" t="str">
        <f t="shared" si="3"/>
        <v>FUNDED</v>
      </c>
      <c r="J16" s="18">
        <f t="shared" si="4"/>
        <v>56441</v>
      </c>
      <c r="K16" s="19" t="str">
        <f t="shared" si="2"/>
        <v/>
      </c>
    </row>
    <row r="17">
      <c r="A17" s="26" t="s">
        <v>589</v>
      </c>
      <c r="B17" s="11">
        <v>3.78</v>
      </c>
      <c r="C17" s="12">
        <v>110.0</v>
      </c>
      <c r="D17" s="13">
        <v>2.0794674E7</v>
      </c>
      <c r="E17" s="13">
        <v>1.6516091E7</v>
      </c>
      <c r="F17" s="14">
        <f t="shared" si="1"/>
        <v>4278583</v>
      </c>
      <c r="G17" s="15" t="str">
        <f>IF(E17=0,"YES",IF(D17/E17&gt;=1.15, IF(D17+E17&gt;=one_percentage,"YES","NO"),"NO"))</f>
        <v>YES</v>
      </c>
      <c r="H17" s="16">
        <v>9999.0</v>
      </c>
      <c r="I17" s="17" t="str">
        <f t="shared" si="3"/>
        <v>FUNDED</v>
      </c>
      <c r="J17" s="18">
        <f t="shared" si="4"/>
        <v>46442</v>
      </c>
      <c r="K17" s="19" t="str">
        <f t="shared" si="2"/>
        <v/>
      </c>
    </row>
    <row r="18">
      <c r="A18" s="26" t="s">
        <v>590</v>
      </c>
      <c r="B18" s="11">
        <v>3.11</v>
      </c>
      <c r="C18" s="12">
        <v>106.0</v>
      </c>
      <c r="D18" s="13">
        <v>2.0231918E7</v>
      </c>
      <c r="E18" s="13">
        <v>1.9040444E7</v>
      </c>
      <c r="F18" s="14">
        <f t="shared" si="1"/>
        <v>1191474</v>
      </c>
      <c r="G18" s="15" t="str">
        <f>IF(E18=0,"YES",IF(D18/E18&gt;=1.15, IF(D18+E18&gt;=one_percentage,"YES","NO"),"NO"))</f>
        <v>NO</v>
      </c>
      <c r="H18" s="16">
        <v>3000.0</v>
      </c>
      <c r="I18" s="17" t="str">
        <f t="shared" si="3"/>
        <v>NOT FUNDED</v>
      </c>
      <c r="J18" s="18">
        <f t="shared" si="4"/>
        <v>46442</v>
      </c>
      <c r="K18" s="19" t="str">
        <f t="shared" si="2"/>
        <v>Approval Threshold</v>
      </c>
    </row>
    <row r="19">
      <c r="A19" s="26" t="s">
        <v>591</v>
      </c>
      <c r="B19" s="11">
        <v>3.42</v>
      </c>
      <c r="C19" s="12">
        <v>93.0</v>
      </c>
      <c r="D19" s="13">
        <v>1.7924295E7</v>
      </c>
      <c r="E19" s="13">
        <v>1.8535453E7</v>
      </c>
      <c r="F19" s="14">
        <f t="shared" si="1"/>
        <v>-611158</v>
      </c>
      <c r="G19" s="15" t="str">
        <f>IF(E19=0,"YES",IF(D19/E19&gt;=1.15, IF(D19+E19&gt;=one_percentage,"YES","NO"),"NO"))</f>
        <v>NO</v>
      </c>
      <c r="H19" s="16">
        <v>9750.0</v>
      </c>
      <c r="I19" s="17" t="str">
        <f t="shared" si="3"/>
        <v>NOT FUNDED</v>
      </c>
      <c r="J19" s="18">
        <f t="shared" si="4"/>
        <v>46442</v>
      </c>
      <c r="K19" s="19" t="str">
        <f t="shared" si="2"/>
        <v>Approval Threshold</v>
      </c>
    </row>
    <row r="20">
      <c r="A20" s="26" t="s">
        <v>592</v>
      </c>
      <c r="B20" s="11">
        <v>1.44</v>
      </c>
      <c r="C20" s="12">
        <v>96.0</v>
      </c>
      <c r="D20" s="13">
        <v>1.457932E7</v>
      </c>
      <c r="E20" s="13">
        <v>1.519453E7</v>
      </c>
      <c r="F20" s="14">
        <f t="shared" si="1"/>
        <v>-615210</v>
      </c>
      <c r="G20" s="15" t="str">
        <f>IF(E20=0,"YES",IF(D20/E20&gt;=1.15, IF(D20+E20&gt;=one_percentage,"YES","NO"),"NO"))</f>
        <v>NO</v>
      </c>
      <c r="H20" s="16">
        <v>10000.0</v>
      </c>
      <c r="I20" s="17" t="str">
        <f t="shared" si="3"/>
        <v>NOT FUNDED</v>
      </c>
      <c r="J20" s="18">
        <f t="shared" si="4"/>
        <v>46442</v>
      </c>
      <c r="K20" s="19" t="str">
        <f t="shared" si="2"/>
        <v>Approval Threshold</v>
      </c>
    </row>
    <row r="21">
      <c r="A21" s="26" t="s">
        <v>593</v>
      </c>
      <c r="B21" s="11">
        <v>2.33</v>
      </c>
      <c r="C21" s="12">
        <v>98.0</v>
      </c>
      <c r="D21" s="13">
        <v>1.8232278E7</v>
      </c>
      <c r="E21" s="13">
        <v>2.0535998E7</v>
      </c>
      <c r="F21" s="14">
        <f t="shared" si="1"/>
        <v>-2303720</v>
      </c>
      <c r="G21" s="15" t="str">
        <f>IF(E21=0,"YES",IF(D21/E21&gt;=1.15, IF(D21+E21&gt;=one_percentage,"YES","NO"),"NO"))</f>
        <v>NO</v>
      </c>
      <c r="H21" s="16">
        <v>10000.0</v>
      </c>
      <c r="I21" s="17" t="str">
        <f t="shared" si="3"/>
        <v>NOT FUNDED</v>
      </c>
      <c r="J21" s="18">
        <f t="shared" si="4"/>
        <v>46442</v>
      </c>
      <c r="K21" s="19" t="str">
        <f t="shared" si="2"/>
        <v>Approval Threshold</v>
      </c>
    </row>
    <row r="22">
      <c r="A22" s="26" t="s">
        <v>594</v>
      </c>
      <c r="B22" s="11">
        <v>1.67</v>
      </c>
      <c r="C22" s="12">
        <v>108.0</v>
      </c>
      <c r="D22" s="13">
        <v>1.7460265E7</v>
      </c>
      <c r="E22" s="13">
        <v>2.0081098E7</v>
      </c>
      <c r="F22" s="14">
        <f t="shared" si="1"/>
        <v>-2620833</v>
      </c>
      <c r="G22" s="15" t="str">
        <f>IF(E22=0,"YES",IF(D22/E22&gt;=1.15, IF(D22+E22&gt;=one_percentage,"YES","NO"),"NO"))</f>
        <v>NO</v>
      </c>
      <c r="H22" s="16">
        <v>5000.0</v>
      </c>
      <c r="I22" s="17" t="str">
        <f t="shared" si="3"/>
        <v>NOT FUNDED</v>
      </c>
      <c r="J22" s="18">
        <f t="shared" si="4"/>
        <v>46442</v>
      </c>
      <c r="K22" s="19" t="str">
        <f t="shared" si="2"/>
        <v>Approval Threshold</v>
      </c>
    </row>
    <row r="23">
      <c r="A23" s="26" t="s">
        <v>595</v>
      </c>
      <c r="B23" s="11">
        <v>2.67</v>
      </c>
      <c r="C23" s="12">
        <v>92.0</v>
      </c>
      <c r="D23" s="13">
        <v>1.5393595E7</v>
      </c>
      <c r="E23" s="13">
        <v>2.0882981E7</v>
      </c>
      <c r="F23" s="14">
        <f t="shared" si="1"/>
        <v>-5489386</v>
      </c>
      <c r="G23" s="15" t="str">
        <f>IF(E23=0,"YES",IF(D23/E23&gt;=1.15, IF(D23+E23&gt;=one_percentage,"YES","NO"),"NO"))</f>
        <v>NO</v>
      </c>
      <c r="H23" s="16">
        <v>10000.0</v>
      </c>
      <c r="I23" s="17" t="str">
        <f t="shared" si="3"/>
        <v>NOT FUNDED</v>
      </c>
      <c r="J23" s="18">
        <f t="shared" si="4"/>
        <v>46442</v>
      </c>
      <c r="K23" s="19" t="str">
        <f t="shared" si="2"/>
        <v>Approval Threshold</v>
      </c>
    </row>
    <row r="24">
      <c r="A24" s="26" t="s">
        <v>596</v>
      </c>
      <c r="B24" s="11">
        <v>1.27</v>
      </c>
      <c r="C24" s="12">
        <v>99.0</v>
      </c>
      <c r="D24" s="13">
        <v>1.6914849E7</v>
      </c>
      <c r="E24" s="13">
        <v>2.2707188E7</v>
      </c>
      <c r="F24" s="14">
        <f t="shared" si="1"/>
        <v>-5792339</v>
      </c>
      <c r="G24" s="15" t="str">
        <f>IF(E24=0,"YES",IF(D24/E24&gt;=1.15, IF(D24+E24&gt;=one_percentage,"YES","NO"),"NO"))</f>
        <v>NO</v>
      </c>
      <c r="H24" s="16">
        <v>7500.0</v>
      </c>
      <c r="I24" s="17" t="str">
        <f t="shared" si="3"/>
        <v>NOT FUNDED</v>
      </c>
      <c r="J24" s="18">
        <f t="shared" si="4"/>
        <v>46442</v>
      </c>
      <c r="K24" s="19" t="str">
        <f t="shared" si="2"/>
        <v>Approval Threshold</v>
      </c>
    </row>
    <row r="25">
      <c r="A25" s="26" t="s">
        <v>597</v>
      </c>
      <c r="B25" s="11">
        <v>1.67</v>
      </c>
      <c r="C25" s="12">
        <v>99.0</v>
      </c>
      <c r="D25" s="13">
        <v>1.5614848E7</v>
      </c>
      <c r="E25" s="13">
        <v>2.2564062E7</v>
      </c>
      <c r="F25" s="14">
        <f t="shared" si="1"/>
        <v>-6949214</v>
      </c>
      <c r="G25" s="15" t="str">
        <f>IF(E25=0,"YES",IF(D25/E25&gt;=1.15, IF(D25+E25&gt;=one_percentage,"YES","NO"),"NO"))</f>
        <v>NO</v>
      </c>
      <c r="H25" s="16">
        <v>10000.0</v>
      </c>
      <c r="I25" s="17" t="str">
        <f t="shared" si="3"/>
        <v>NOT FUNDED</v>
      </c>
      <c r="J25" s="18">
        <f t="shared" si="4"/>
        <v>46442</v>
      </c>
      <c r="K25" s="19" t="str">
        <f t="shared" si="2"/>
        <v>Approval Threshold</v>
      </c>
    </row>
    <row r="26">
      <c r="A26" s="26" t="s">
        <v>598</v>
      </c>
      <c r="B26" s="11">
        <v>1.89</v>
      </c>
      <c r="C26" s="12">
        <v>92.0</v>
      </c>
      <c r="D26" s="13">
        <v>1.4450385E7</v>
      </c>
      <c r="E26" s="13">
        <v>2.2022002E7</v>
      </c>
      <c r="F26" s="14">
        <f t="shared" si="1"/>
        <v>-7571617</v>
      </c>
      <c r="G26" s="15" t="str">
        <f>IF(E26=0,"YES",IF(D26/E26&gt;=1.15, IF(D26+E26&gt;=one_percentage,"YES","NO"),"NO"))</f>
        <v>NO</v>
      </c>
      <c r="H26" s="16">
        <v>10000.0</v>
      </c>
      <c r="I26" s="17" t="str">
        <f t="shared" si="3"/>
        <v>NOT FUNDED</v>
      </c>
      <c r="J26" s="18">
        <f t="shared" si="4"/>
        <v>46442</v>
      </c>
      <c r="K26" s="19" t="str">
        <f t="shared" si="2"/>
        <v>Approval Threshold</v>
      </c>
    </row>
    <row r="27">
      <c r="A27" s="26" t="s">
        <v>599</v>
      </c>
      <c r="B27" s="11">
        <v>2.1</v>
      </c>
      <c r="C27" s="12">
        <v>106.0</v>
      </c>
      <c r="D27" s="13">
        <v>1.5700351E7</v>
      </c>
      <c r="E27" s="13">
        <v>2.36095E7</v>
      </c>
      <c r="F27" s="14">
        <f t="shared" si="1"/>
        <v>-7909149</v>
      </c>
      <c r="G27" s="15" t="str">
        <f>IF(E27=0,"YES",IF(D27/E27&gt;=1.15, IF(D27+E27&gt;=one_percentage,"YES","NO"),"NO"))</f>
        <v>NO</v>
      </c>
      <c r="H27" s="16">
        <v>10000.0</v>
      </c>
      <c r="I27" s="17" t="str">
        <f t="shared" si="3"/>
        <v>NOT FUNDED</v>
      </c>
      <c r="J27" s="18">
        <f t="shared" si="4"/>
        <v>46442</v>
      </c>
      <c r="K27" s="19" t="str">
        <f t="shared" si="2"/>
        <v>Approval Threshold</v>
      </c>
    </row>
    <row r="28">
      <c r="A28" s="26" t="s">
        <v>600</v>
      </c>
      <c r="B28" s="11">
        <v>1.05</v>
      </c>
      <c r="C28" s="12">
        <v>124.0</v>
      </c>
      <c r="D28" s="13">
        <v>1.5469881E7</v>
      </c>
      <c r="E28" s="13">
        <v>2.5839643E7</v>
      </c>
      <c r="F28" s="14">
        <f t="shared" si="1"/>
        <v>-10369762</v>
      </c>
      <c r="G28" s="15" t="str">
        <f>IF(E28=0,"YES",IF(D28/E28&gt;=1.15, IF(D28+E28&gt;=one_percentage,"YES","NO"),"NO"))</f>
        <v>NO</v>
      </c>
      <c r="H28" s="16">
        <v>100000.0</v>
      </c>
      <c r="I28" s="17" t="str">
        <f t="shared" si="3"/>
        <v>NOT FUNDED</v>
      </c>
      <c r="J28" s="18">
        <f t="shared" si="4"/>
        <v>46442</v>
      </c>
      <c r="K28" s="19" t="str">
        <f t="shared" si="2"/>
        <v>Approval Threshold</v>
      </c>
    </row>
  </sheetData>
  <autoFilter ref="$A$1:$H$28">
    <sortState ref="A1:H28">
      <sortCondition descending="1" ref="F1:F28"/>
      <sortCondition ref="A1:A28"/>
    </sortState>
  </autoFilter>
  <conditionalFormatting sqref="I2:I28">
    <cfRule type="cellIs" dxfId="0" priority="1" operator="equal">
      <formula>"FUNDED"</formula>
    </cfRule>
  </conditionalFormatting>
  <conditionalFormatting sqref="I2:I28">
    <cfRule type="cellIs" dxfId="1" priority="2" operator="equal">
      <formula>"NOT FUNDED"</formula>
    </cfRule>
  </conditionalFormatting>
  <conditionalFormatting sqref="K2:K28">
    <cfRule type="cellIs" dxfId="0" priority="3" operator="greaterThan">
      <formula>999</formula>
    </cfRule>
  </conditionalFormatting>
  <conditionalFormatting sqref="K2:K28">
    <cfRule type="cellIs" dxfId="0" priority="4" operator="greaterThan">
      <formula>999</formula>
    </cfRule>
  </conditionalFormatting>
  <conditionalFormatting sqref="K2:K28">
    <cfRule type="containsText" dxfId="1" priority="5" operator="containsText" text="NOT FUNDED">
      <formula>NOT(ISERROR(SEARCH(("NOT FUNDED"),(K2))))</formula>
    </cfRule>
  </conditionalFormatting>
  <conditionalFormatting sqref="K2:K28">
    <cfRule type="cellIs" dxfId="2" priority="6" operator="equal">
      <formula>"Over Budget"</formula>
    </cfRule>
  </conditionalFormatting>
  <conditionalFormatting sqref="K2:K2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</hyperlinks>
  <drawing r:id="rId28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601</v>
      </c>
      <c r="B2" s="11">
        <v>5.0</v>
      </c>
      <c r="C2" s="12">
        <v>448.0</v>
      </c>
      <c r="D2" s="13">
        <v>1.1039295E8</v>
      </c>
      <c r="E2" s="13">
        <v>6341007.0</v>
      </c>
      <c r="F2" s="14">
        <f t="shared" ref="F2:F69" si="1">D2-E2</f>
        <v>104051943</v>
      </c>
      <c r="G2" s="15" t="str">
        <f>IF(E2=0,"YES",IF(D2/E2&gt;=1.15, IF(D2+E2&gt;=one_percentage,"YES","NO"),"NO"))</f>
        <v>YES</v>
      </c>
      <c r="H2" s="16">
        <v>28000.0</v>
      </c>
      <c r="I2" s="17" t="str">
        <f>If(miscellaneous&gt;=H2,IF(G2="Yes","FUNDED","NOT FUNDED"),"NOT FUNDED")</f>
        <v>FUNDED</v>
      </c>
      <c r="J2" s="18">
        <f>If(miscellaneous&gt;=H2,miscellaneous-H2,miscellaneous)</f>
        <v>172000</v>
      </c>
      <c r="K2" s="19" t="str">
        <f t="shared" ref="K2:K69" si="2">If(G2="YES",IF(I2="FUNDED","","Over Budget"),"Approval Threshold")</f>
        <v/>
      </c>
    </row>
    <row r="3">
      <c r="A3" s="26" t="s">
        <v>602</v>
      </c>
      <c r="B3" s="11">
        <v>5.0</v>
      </c>
      <c r="C3" s="12">
        <v>395.0</v>
      </c>
      <c r="D3" s="13">
        <v>1.04219796E8</v>
      </c>
      <c r="E3" s="13">
        <v>4769078.0</v>
      </c>
      <c r="F3" s="14">
        <f t="shared" si="1"/>
        <v>99450718</v>
      </c>
      <c r="G3" s="15" t="str">
        <f>IF(E3=0,"YES",IF(D3/E3&gt;=1.15, IF(D3+E3&gt;=one_percentage,"YES","NO"),"NO"))</f>
        <v>YES</v>
      </c>
      <c r="H3" s="16">
        <v>4980.0</v>
      </c>
      <c r="I3" s="17" t="str">
        <f t="shared" ref="I3:I69" si="3">If(J2&gt;=H3,IF(G3="Yes","FUNDED","NOT FUNDED"),"NOT FUNDED")</f>
        <v>FUNDED</v>
      </c>
      <c r="J3" s="18">
        <f t="shared" ref="J3:J69" si="4">If(I3="FUNDED",IF(J2&gt;=H3,(J2-H3),J2),J2)</f>
        <v>167020</v>
      </c>
      <c r="K3" s="19" t="str">
        <f t="shared" si="2"/>
        <v/>
      </c>
    </row>
    <row r="4">
      <c r="A4" s="26" t="s">
        <v>603</v>
      </c>
      <c r="B4" s="11">
        <v>3.44</v>
      </c>
      <c r="C4" s="12">
        <v>276.0</v>
      </c>
      <c r="D4" s="13">
        <v>1.12760382E8</v>
      </c>
      <c r="E4" s="13">
        <v>1.3980804E7</v>
      </c>
      <c r="F4" s="14">
        <f t="shared" si="1"/>
        <v>98779578</v>
      </c>
      <c r="G4" s="15" t="str">
        <f>IF(E4=0,"YES",IF(D4/E4&gt;=1.15, IF(D4+E4&gt;=one_percentage,"YES","NO"),"NO"))</f>
        <v>YES</v>
      </c>
      <c r="H4" s="16">
        <v>40000.0</v>
      </c>
      <c r="I4" s="17" t="str">
        <f t="shared" si="3"/>
        <v>FUNDED</v>
      </c>
      <c r="J4" s="18">
        <f t="shared" si="4"/>
        <v>127020</v>
      </c>
      <c r="K4" s="19" t="str">
        <f t="shared" si="2"/>
        <v/>
      </c>
    </row>
    <row r="5">
      <c r="A5" s="26" t="s">
        <v>604</v>
      </c>
      <c r="B5" s="11">
        <v>4.75</v>
      </c>
      <c r="C5" s="25">
        <v>256.0</v>
      </c>
      <c r="D5" s="13">
        <v>1.0072051E8</v>
      </c>
      <c r="E5" s="13">
        <v>3756785.0</v>
      </c>
      <c r="F5" s="14">
        <f t="shared" si="1"/>
        <v>96963725</v>
      </c>
      <c r="G5" s="15" t="str">
        <f>IF(E5=0,"YES",IF(D5/E5&gt;=1.15, IF(D5+E5&gt;=one_percentage,"YES","NO"),"NO"))</f>
        <v>YES</v>
      </c>
      <c r="H5" s="16">
        <v>9000.0</v>
      </c>
      <c r="I5" s="17" t="str">
        <f t="shared" si="3"/>
        <v>FUNDED</v>
      </c>
      <c r="J5" s="18">
        <f t="shared" si="4"/>
        <v>118020</v>
      </c>
      <c r="K5" s="19" t="str">
        <f t="shared" si="2"/>
        <v/>
      </c>
    </row>
    <row r="6">
      <c r="A6" s="26" t="s">
        <v>605</v>
      </c>
      <c r="B6" s="11">
        <v>4.78</v>
      </c>
      <c r="C6" s="12">
        <v>235.0</v>
      </c>
      <c r="D6" s="13">
        <v>9.4830899E7</v>
      </c>
      <c r="E6" s="13">
        <v>4985710.0</v>
      </c>
      <c r="F6" s="14">
        <f t="shared" si="1"/>
        <v>89845189</v>
      </c>
      <c r="G6" s="15" t="str">
        <f>IF(E6=0,"YES",IF(D6/E6&gt;=1.15, IF(D6+E6&gt;=one_percentage,"YES","NO"),"NO"))</f>
        <v>YES</v>
      </c>
      <c r="H6" s="16">
        <v>7500.0</v>
      </c>
      <c r="I6" s="17" t="str">
        <f t="shared" si="3"/>
        <v>FUNDED</v>
      </c>
      <c r="J6" s="18">
        <f t="shared" si="4"/>
        <v>110520</v>
      </c>
      <c r="K6" s="19" t="str">
        <f t="shared" si="2"/>
        <v/>
      </c>
    </row>
    <row r="7">
      <c r="A7" s="28" t="s">
        <v>606</v>
      </c>
      <c r="B7" s="11">
        <v>4.67</v>
      </c>
      <c r="C7" s="12">
        <v>202.0</v>
      </c>
      <c r="D7" s="13">
        <v>8.2267782E7</v>
      </c>
      <c r="E7" s="13">
        <v>3611305.0</v>
      </c>
      <c r="F7" s="14">
        <f t="shared" si="1"/>
        <v>78656477</v>
      </c>
      <c r="G7" s="15" t="str">
        <f>IF(E7=0,"YES",IF(D7/E7&gt;=1.15, IF(D7+E7&gt;=one_percentage,"YES","NO"),"NO"))</f>
        <v>YES</v>
      </c>
      <c r="H7" s="16">
        <v>7500.0</v>
      </c>
      <c r="I7" s="17" t="str">
        <f t="shared" si="3"/>
        <v>FUNDED</v>
      </c>
      <c r="J7" s="18">
        <f t="shared" si="4"/>
        <v>103020</v>
      </c>
      <c r="K7" s="19" t="str">
        <f t="shared" si="2"/>
        <v/>
      </c>
    </row>
    <row r="8">
      <c r="A8" s="26" t="s">
        <v>607</v>
      </c>
      <c r="B8" s="11">
        <v>4.11</v>
      </c>
      <c r="C8" s="12">
        <v>134.0</v>
      </c>
      <c r="D8" s="13">
        <v>7.9823487E7</v>
      </c>
      <c r="E8" s="13">
        <v>5580265.0</v>
      </c>
      <c r="F8" s="14">
        <f t="shared" si="1"/>
        <v>74243222</v>
      </c>
      <c r="G8" s="15" t="str">
        <f>IF(E8=0,"YES",IF(D8/E8&gt;=1.15, IF(D8+E8&gt;=one_percentage,"YES","NO"),"NO"))</f>
        <v>YES</v>
      </c>
      <c r="H8" s="16">
        <v>4900.0</v>
      </c>
      <c r="I8" s="17" t="str">
        <f t="shared" si="3"/>
        <v>FUNDED</v>
      </c>
      <c r="J8" s="18">
        <f t="shared" si="4"/>
        <v>98120</v>
      </c>
      <c r="K8" s="19" t="str">
        <f t="shared" si="2"/>
        <v/>
      </c>
    </row>
    <row r="9">
      <c r="A9" s="26" t="s">
        <v>608</v>
      </c>
      <c r="B9" s="11">
        <v>4.58</v>
      </c>
      <c r="C9" s="12">
        <v>172.0</v>
      </c>
      <c r="D9" s="13">
        <v>7.7883981E7</v>
      </c>
      <c r="E9" s="13">
        <v>4012871.0</v>
      </c>
      <c r="F9" s="14">
        <f t="shared" si="1"/>
        <v>73871110</v>
      </c>
      <c r="G9" s="15" t="str">
        <f>IF(E9=0,"YES",IF(D9/E9&gt;=1.15, IF(D9+E9&gt;=one_percentage,"YES","NO"),"NO"))</f>
        <v>YES</v>
      </c>
      <c r="H9" s="16">
        <v>7000.0</v>
      </c>
      <c r="I9" s="17" t="str">
        <f t="shared" si="3"/>
        <v>FUNDED</v>
      </c>
      <c r="J9" s="18">
        <f t="shared" si="4"/>
        <v>91120</v>
      </c>
      <c r="K9" s="19" t="str">
        <f t="shared" si="2"/>
        <v/>
      </c>
    </row>
    <row r="10">
      <c r="A10" s="26" t="s">
        <v>609</v>
      </c>
      <c r="B10" s="11">
        <v>4.53</v>
      </c>
      <c r="C10" s="12">
        <v>179.0</v>
      </c>
      <c r="D10" s="13">
        <v>7.1195689E7</v>
      </c>
      <c r="E10" s="13">
        <v>3205952.0</v>
      </c>
      <c r="F10" s="14">
        <f t="shared" si="1"/>
        <v>67989737</v>
      </c>
      <c r="G10" s="15" t="str">
        <f>IF(E10=0,"YES",IF(D10/E10&gt;=1.15, IF(D10+E10&gt;=one_percentage,"YES","NO"),"NO"))</f>
        <v>YES</v>
      </c>
      <c r="H10" s="16">
        <v>15000.0</v>
      </c>
      <c r="I10" s="17" t="str">
        <f t="shared" si="3"/>
        <v>FUNDED</v>
      </c>
      <c r="J10" s="18">
        <f t="shared" si="4"/>
        <v>76120</v>
      </c>
      <c r="K10" s="19" t="str">
        <f t="shared" si="2"/>
        <v/>
      </c>
    </row>
    <row r="11">
      <c r="A11" s="26" t="s">
        <v>610</v>
      </c>
      <c r="B11" s="11">
        <v>4.83</v>
      </c>
      <c r="C11" s="12">
        <v>250.0</v>
      </c>
      <c r="D11" s="13">
        <v>7.2145436E7</v>
      </c>
      <c r="E11" s="13">
        <v>4789758.0</v>
      </c>
      <c r="F11" s="14">
        <f t="shared" si="1"/>
        <v>67355678</v>
      </c>
      <c r="G11" s="15" t="str">
        <f>IF(E11=0,"YES",IF(D11/E11&gt;=1.15, IF(D11+E11&gt;=one_percentage,"YES","NO"),"NO"))</f>
        <v>YES</v>
      </c>
      <c r="H11" s="16">
        <v>10000.0</v>
      </c>
      <c r="I11" s="17" t="str">
        <f t="shared" si="3"/>
        <v>FUNDED</v>
      </c>
      <c r="J11" s="18">
        <f t="shared" si="4"/>
        <v>66120</v>
      </c>
      <c r="K11" s="19" t="str">
        <f t="shared" si="2"/>
        <v/>
      </c>
    </row>
    <row r="12">
      <c r="A12" s="26" t="s">
        <v>611</v>
      </c>
      <c r="B12" s="11">
        <v>4.27</v>
      </c>
      <c r="C12" s="12">
        <v>142.0</v>
      </c>
      <c r="D12" s="13">
        <v>7.013885E7</v>
      </c>
      <c r="E12" s="13">
        <v>3679374.0</v>
      </c>
      <c r="F12" s="14">
        <f t="shared" si="1"/>
        <v>66459476</v>
      </c>
      <c r="G12" s="15" t="str">
        <f>IF(E12=0,"YES",IF(D12/E12&gt;=1.15, IF(D12+E12&gt;=one_percentage,"YES","NO"),"NO"))</f>
        <v>YES</v>
      </c>
      <c r="H12" s="16">
        <v>11400.0</v>
      </c>
      <c r="I12" s="17" t="str">
        <f t="shared" si="3"/>
        <v>FUNDED</v>
      </c>
      <c r="J12" s="18">
        <f t="shared" si="4"/>
        <v>54720</v>
      </c>
      <c r="K12" s="19" t="str">
        <f t="shared" si="2"/>
        <v/>
      </c>
    </row>
    <row r="13">
      <c r="A13" s="26" t="s">
        <v>612</v>
      </c>
      <c r="B13" s="11">
        <v>4.33</v>
      </c>
      <c r="C13" s="25">
        <v>144.0</v>
      </c>
      <c r="D13" s="13">
        <v>7.0839788E7</v>
      </c>
      <c r="E13" s="13">
        <v>5384707.0</v>
      </c>
      <c r="F13" s="14">
        <f t="shared" si="1"/>
        <v>65455081</v>
      </c>
      <c r="G13" s="15" t="str">
        <f>IF(E13=0,"YES",IF(D13/E13&gt;=1.15, IF(D13+E13&gt;=one_percentage,"YES","NO"),"NO"))</f>
        <v>YES</v>
      </c>
      <c r="H13" s="16">
        <v>10000.0</v>
      </c>
      <c r="I13" s="17" t="str">
        <f t="shared" si="3"/>
        <v>FUNDED</v>
      </c>
      <c r="J13" s="18">
        <f t="shared" si="4"/>
        <v>44720</v>
      </c>
      <c r="K13" s="19" t="str">
        <f t="shared" si="2"/>
        <v/>
      </c>
    </row>
    <row r="14">
      <c r="A14" s="26" t="s">
        <v>613</v>
      </c>
      <c r="B14" s="11">
        <v>4.67</v>
      </c>
      <c r="C14" s="12">
        <v>168.0</v>
      </c>
      <c r="D14" s="13">
        <v>6.9544577E7</v>
      </c>
      <c r="E14" s="13">
        <v>6581748.0</v>
      </c>
      <c r="F14" s="14">
        <f t="shared" si="1"/>
        <v>62962829</v>
      </c>
      <c r="G14" s="15" t="str">
        <f>IF(E14=0,"YES",IF(D14/E14&gt;=1.15, IF(D14+E14&gt;=one_percentage,"YES","NO"),"NO"))</f>
        <v>YES</v>
      </c>
      <c r="H14" s="16">
        <v>6000.0</v>
      </c>
      <c r="I14" s="17" t="str">
        <f t="shared" si="3"/>
        <v>FUNDED</v>
      </c>
      <c r="J14" s="18">
        <f t="shared" si="4"/>
        <v>38720</v>
      </c>
      <c r="K14" s="19" t="str">
        <f t="shared" si="2"/>
        <v/>
      </c>
    </row>
    <row r="15">
      <c r="A15" s="26" t="s">
        <v>614</v>
      </c>
      <c r="B15" s="11">
        <v>4.58</v>
      </c>
      <c r="C15" s="12">
        <v>186.0</v>
      </c>
      <c r="D15" s="13">
        <v>6.3024634E7</v>
      </c>
      <c r="E15" s="13">
        <v>1406005.0</v>
      </c>
      <c r="F15" s="14">
        <f t="shared" si="1"/>
        <v>61618629</v>
      </c>
      <c r="G15" s="15" t="str">
        <f>IF(E15=0,"YES",IF(D15/E15&gt;=1.15, IF(D15+E15&gt;=one_percentage,"YES","NO"),"NO"))</f>
        <v>YES</v>
      </c>
      <c r="H15" s="16">
        <v>6000.0</v>
      </c>
      <c r="I15" s="17" t="str">
        <f t="shared" si="3"/>
        <v>FUNDED</v>
      </c>
      <c r="J15" s="18">
        <f t="shared" si="4"/>
        <v>32720</v>
      </c>
      <c r="K15" s="19" t="str">
        <f t="shared" si="2"/>
        <v/>
      </c>
    </row>
    <row r="16">
      <c r="A16" s="26" t="s">
        <v>615</v>
      </c>
      <c r="B16" s="11">
        <v>4.19</v>
      </c>
      <c r="C16" s="12">
        <v>143.0</v>
      </c>
      <c r="D16" s="13">
        <v>6.695721E7</v>
      </c>
      <c r="E16" s="13">
        <v>7262565.0</v>
      </c>
      <c r="F16" s="14">
        <f t="shared" si="1"/>
        <v>59694645</v>
      </c>
      <c r="G16" s="15" t="str">
        <f>IF(E16=0,"YES",IF(D16/E16&gt;=1.15, IF(D16+E16&gt;=one_percentage,"YES","NO"),"NO"))</f>
        <v>YES</v>
      </c>
      <c r="H16" s="16">
        <v>49400.0</v>
      </c>
      <c r="I16" s="17" t="str">
        <f t="shared" si="3"/>
        <v>NOT FUNDED</v>
      </c>
      <c r="J16" s="18">
        <f t="shared" si="4"/>
        <v>32720</v>
      </c>
      <c r="K16" s="19" t="str">
        <f t="shared" si="2"/>
        <v>Over Budget</v>
      </c>
    </row>
    <row r="17">
      <c r="A17" s="26" t="s">
        <v>616</v>
      </c>
      <c r="B17" s="11">
        <v>4.67</v>
      </c>
      <c r="C17" s="25">
        <v>209.0</v>
      </c>
      <c r="D17" s="13">
        <v>6.1219224E7</v>
      </c>
      <c r="E17" s="13">
        <v>4424347.0</v>
      </c>
      <c r="F17" s="14">
        <f t="shared" si="1"/>
        <v>56794877</v>
      </c>
      <c r="G17" s="15" t="str">
        <f>IF(E17=0,"YES",IF(D17/E17&gt;=1.15, IF(D17+E17&gt;=one_percentage,"YES","NO"),"NO"))</f>
        <v>YES</v>
      </c>
      <c r="H17" s="16">
        <v>8000.0</v>
      </c>
      <c r="I17" s="17" t="str">
        <f t="shared" si="3"/>
        <v>FUNDED</v>
      </c>
      <c r="J17" s="18">
        <f t="shared" si="4"/>
        <v>24720</v>
      </c>
      <c r="K17" s="19" t="str">
        <f t="shared" si="2"/>
        <v/>
      </c>
    </row>
    <row r="18">
      <c r="A18" s="26" t="s">
        <v>617</v>
      </c>
      <c r="B18" s="11">
        <v>4.96</v>
      </c>
      <c r="C18" s="25">
        <v>333.0</v>
      </c>
      <c r="D18" s="13">
        <v>6.4936281E7</v>
      </c>
      <c r="E18" s="13">
        <v>1.3114992E7</v>
      </c>
      <c r="F18" s="14">
        <f t="shared" si="1"/>
        <v>51821289</v>
      </c>
      <c r="G18" s="15" t="str">
        <f>IF(E18=0,"YES",IF(D18/E18&gt;=1.15, IF(D18+E18&gt;=one_percentage,"YES","NO"),"NO"))</f>
        <v>YES</v>
      </c>
      <c r="H18" s="16">
        <v>16875.0</v>
      </c>
      <c r="I18" s="17" t="str">
        <f t="shared" si="3"/>
        <v>FUNDED</v>
      </c>
      <c r="J18" s="18">
        <f t="shared" si="4"/>
        <v>7845</v>
      </c>
      <c r="K18" s="19" t="str">
        <f t="shared" si="2"/>
        <v/>
      </c>
    </row>
    <row r="19">
      <c r="A19" s="26" t="s">
        <v>618</v>
      </c>
      <c r="B19" s="11">
        <v>4.89</v>
      </c>
      <c r="C19" s="25">
        <v>197.0</v>
      </c>
      <c r="D19" s="13">
        <v>5.9069592E7</v>
      </c>
      <c r="E19" s="13">
        <v>1.1048959E7</v>
      </c>
      <c r="F19" s="14">
        <f t="shared" si="1"/>
        <v>48020633</v>
      </c>
      <c r="G19" s="15" t="str">
        <f>IF(E19=0,"YES",IF(D19/E19&gt;=1.15, IF(D19+E19&gt;=one_percentage,"YES","NO"),"NO"))</f>
        <v>YES</v>
      </c>
      <c r="H19" s="16">
        <v>4350.0</v>
      </c>
      <c r="I19" s="17" t="str">
        <f t="shared" si="3"/>
        <v>FUNDED</v>
      </c>
      <c r="J19" s="18">
        <f t="shared" si="4"/>
        <v>3495</v>
      </c>
      <c r="K19" s="19" t="str">
        <f t="shared" si="2"/>
        <v/>
      </c>
    </row>
    <row r="20">
      <c r="A20" s="26" t="s">
        <v>619</v>
      </c>
      <c r="B20" s="11">
        <v>5.0</v>
      </c>
      <c r="C20" s="12">
        <v>423.0</v>
      </c>
      <c r="D20" s="13">
        <v>6.6550243E7</v>
      </c>
      <c r="E20" s="13">
        <v>2.3302303E7</v>
      </c>
      <c r="F20" s="14">
        <f t="shared" si="1"/>
        <v>43247940</v>
      </c>
      <c r="G20" s="15" t="str">
        <f>IF(E20=0,"YES",IF(D20/E20&gt;=1.15, IF(D20+E20&gt;=one_percentage,"YES","NO"),"NO"))</f>
        <v>YES</v>
      </c>
      <c r="H20" s="16">
        <v>14000.0</v>
      </c>
      <c r="I20" s="17" t="str">
        <f t="shared" si="3"/>
        <v>NOT FUNDED</v>
      </c>
      <c r="J20" s="18">
        <f t="shared" si="4"/>
        <v>3495</v>
      </c>
      <c r="K20" s="19" t="str">
        <f t="shared" si="2"/>
        <v>Over Budget</v>
      </c>
    </row>
    <row r="21">
      <c r="A21" s="26" t="s">
        <v>620</v>
      </c>
      <c r="B21" s="11">
        <v>5.0</v>
      </c>
      <c r="C21" s="12">
        <v>268.0</v>
      </c>
      <c r="D21" s="13">
        <v>6.7852238E7</v>
      </c>
      <c r="E21" s="13">
        <v>2.4674389E7</v>
      </c>
      <c r="F21" s="14">
        <f t="shared" si="1"/>
        <v>43177849</v>
      </c>
      <c r="G21" s="15" t="str">
        <f>IF(E21=0,"YES",IF(D21/E21&gt;=1.15, IF(D21+E21&gt;=one_percentage,"YES","NO"),"NO"))</f>
        <v>YES</v>
      </c>
      <c r="H21" s="16">
        <v>10000.0</v>
      </c>
      <c r="I21" s="17" t="str">
        <f t="shared" si="3"/>
        <v>NOT FUNDED</v>
      </c>
      <c r="J21" s="18">
        <f t="shared" si="4"/>
        <v>3495</v>
      </c>
      <c r="K21" s="19" t="str">
        <f t="shared" si="2"/>
        <v>Over Budget</v>
      </c>
    </row>
    <row r="22">
      <c r="A22" s="26" t="s">
        <v>621</v>
      </c>
      <c r="B22" s="11">
        <v>3.33</v>
      </c>
      <c r="C22" s="12">
        <v>107.0</v>
      </c>
      <c r="D22" s="13">
        <v>4.9156066E7</v>
      </c>
      <c r="E22" s="13">
        <v>1.0958223E7</v>
      </c>
      <c r="F22" s="14">
        <f t="shared" si="1"/>
        <v>38197843</v>
      </c>
      <c r="G22" s="15" t="str">
        <f>IF(E22=0,"YES",IF(D22/E22&gt;=1.15, IF(D22+E22&gt;=one_percentage,"YES","NO"),"NO"))</f>
        <v>YES</v>
      </c>
      <c r="H22" s="16">
        <v>37500.0</v>
      </c>
      <c r="I22" s="17" t="str">
        <f t="shared" si="3"/>
        <v>NOT FUNDED</v>
      </c>
      <c r="J22" s="18">
        <f t="shared" si="4"/>
        <v>3495</v>
      </c>
      <c r="K22" s="19" t="str">
        <f t="shared" si="2"/>
        <v>Over Budget</v>
      </c>
    </row>
    <row r="23">
      <c r="A23" s="26" t="s">
        <v>622</v>
      </c>
      <c r="B23" s="11">
        <v>4.0</v>
      </c>
      <c r="C23" s="25">
        <v>127.0</v>
      </c>
      <c r="D23" s="13">
        <v>4.2589891E7</v>
      </c>
      <c r="E23" s="13">
        <v>1.9685824E7</v>
      </c>
      <c r="F23" s="14">
        <f t="shared" si="1"/>
        <v>22904067</v>
      </c>
      <c r="G23" s="15" t="str">
        <f>IF(E23=0,"YES",IF(D23/E23&gt;=1.15, IF(D23+E23&gt;=one_percentage,"YES","NO"),"NO"))</f>
        <v>YES</v>
      </c>
      <c r="H23" s="16">
        <v>9000.0</v>
      </c>
      <c r="I23" s="17" t="str">
        <f t="shared" si="3"/>
        <v>NOT FUNDED</v>
      </c>
      <c r="J23" s="18">
        <f t="shared" si="4"/>
        <v>3495</v>
      </c>
      <c r="K23" s="19" t="str">
        <f t="shared" si="2"/>
        <v>Over Budget</v>
      </c>
    </row>
    <row r="24">
      <c r="A24" s="26" t="s">
        <v>623</v>
      </c>
      <c r="B24" s="11">
        <v>4.44</v>
      </c>
      <c r="C24" s="12">
        <v>145.0</v>
      </c>
      <c r="D24" s="13">
        <v>4.1291732E7</v>
      </c>
      <c r="E24" s="13">
        <v>2.0098053E7</v>
      </c>
      <c r="F24" s="14">
        <f t="shared" si="1"/>
        <v>21193679</v>
      </c>
      <c r="G24" s="15" t="str">
        <f>IF(E24=0,"YES",IF(D24/E24&gt;=1.15, IF(D24+E24&gt;=one_percentage,"YES","NO"),"NO"))</f>
        <v>YES</v>
      </c>
      <c r="H24" s="16">
        <v>19200.0</v>
      </c>
      <c r="I24" s="17" t="str">
        <f t="shared" si="3"/>
        <v>NOT FUNDED</v>
      </c>
      <c r="J24" s="18">
        <f t="shared" si="4"/>
        <v>3495</v>
      </c>
      <c r="K24" s="19" t="str">
        <f t="shared" si="2"/>
        <v>Over Budget</v>
      </c>
    </row>
    <row r="25">
      <c r="A25" s="26" t="s">
        <v>624</v>
      </c>
      <c r="B25" s="11">
        <v>3.89</v>
      </c>
      <c r="C25" s="12">
        <v>99.0</v>
      </c>
      <c r="D25" s="13">
        <v>3.8612134E7</v>
      </c>
      <c r="E25" s="13">
        <v>1.8834945E7</v>
      </c>
      <c r="F25" s="14">
        <f t="shared" si="1"/>
        <v>19777189</v>
      </c>
      <c r="G25" s="15" t="str">
        <f>IF(E25=0,"YES",IF(D25/E25&gt;=1.15, IF(D25+E25&gt;=one_percentage,"YES","NO"),"NO"))</f>
        <v>YES</v>
      </c>
      <c r="H25" s="16">
        <v>30000.0</v>
      </c>
      <c r="I25" s="17" t="str">
        <f t="shared" si="3"/>
        <v>NOT FUNDED</v>
      </c>
      <c r="J25" s="18">
        <f t="shared" si="4"/>
        <v>3495</v>
      </c>
      <c r="K25" s="19" t="str">
        <f t="shared" si="2"/>
        <v>Over Budget</v>
      </c>
    </row>
    <row r="26">
      <c r="A26" s="26" t="s">
        <v>625</v>
      </c>
      <c r="B26" s="11">
        <v>4.17</v>
      </c>
      <c r="C26" s="25">
        <v>131.0</v>
      </c>
      <c r="D26" s="13">
        <v>3.8118072E7</v>
      </c>
      <c r="E26" s="13">
        <v>2.3054346E7</v>
      </c>
      <c r="F26" s="14">
        <f t="shared" si="1"/>
        <v>15063726</v>
      </c>
      <c r="G26" s="15" t="str">
        <f>IF(E26=0,"YES",IF(D26/E26&gt;=1.15, IF(D26+E26&gt;=one_percentage,"YES","NO"),"NO"))</f>
        <v>YES</v>
      </c>
      <c r="H26" s="16">
        <v>50000.0</v>
      </c>
      <c r="I26" s="17" t="str">
        <f t="shared" si="3"/>
        <v>NOT FUNDED</v>
      </c>
      <c r="J26" s="18">
        <f t="shared" si="4"/>
        <v>3495</v>
      </c>
      <c r="K26" s="19" t="str">
        <f t="shared" si="2"/>
        <v>Over Budget</v>
      </c>
    </row>
    <row r="27">
      <c r="A27" s="26" t="s">
        <v>626</v>
      </c>
      <c r="B27" s="11">
        <v>4.11</v>
      </c>
      <c r="C27" s="12">
        <v>120.0</v>
      </c>
      <c r="D27" s="13">
        <v>3.687003E7</v>
      </c>
      <c r="E27" s="13">
        <v>2.1848788E7</v>
      </c>
      <c r="F27" s="14">
        <f t="shared" si="1"/>
        <v>15021242</v>
      </c>
      <c r="G27" s="15" t="str">
        <f>IF(E27=0,"YES",IF(D27/E27&gt;=1.15, IF(D27+E27&gt;=one_percentage,"YES","NO"),"NO"))</f>
        <v>YES</v>
      </c>
      <c r="H27" s="16">
        <v>40000.0</v>
      </c>
      <c r="I27" s="17" t="str">
        <f t="shared" si="3"/>
        <v>NOT FUNDED</v>
      </c>
      <c r="J27" s="18">
        <f t="shared" si="4"/>
        <v>3495</v>
      </c>
      <c r="K27" s="19" t="str">
        <f t="shared" si="2"/>
        <v>Over Budget</v>
      </c>
    </row>
    <row r="28">
      <c r="A28" s="26" t="s">
        <v>627</v>
      </c>
      <c r="B28" s="11">
        <v>4.08</v>
      </c>
      <c r="C28" s="25">
        <v>110.0</v>
      </c>
      <c r="D28" s="13">
        <v>3.4202711E7</v>
      </c>
      <c r="E28" s="13">
        <v>2.0578881E7</v>
      </c>
      <c r="F28" s="14">
        <f t="shared" si="1"/>
        <v>13623830</v>
      </c>
      <c r="G28" s="15" t="str">
        <f>IF(E28=0,"YES",IF(D28/E28&gt;=1.15, IF(D28+E28&gt;=one_percentage,"YES","NO"),"NO"))</f>
        <v>YES</v>
      </c>
      <c r="H28" s="16">
        <v>40000.0</v>
      </c>
      <c r="I28" s="17" t="str">
        <f t="shared" si="3"/>
        <v>NOT FUNDED</v>
      </c>
      <c r="J28" s="18">
        <f t="shared" si="4"/>
        <v>3495</v>
      </c>
      <c r="K28" s="19" t="str">
        <f t="shared" si="2"/>
        <v>Over Budget</v>
      </c>
    </row>
    <row r="29">
      <c r="A29" s="26" t="s">
        <v>628</v>
      </c>
      <c r="B29" s="11">
        <v>3.83</v>
      </c>
      <c r="C29" s="12">
        <v>93.0</v>
      </c>
      <c r="D29" s="13">
        <v>2.659749E7</v>
      </c>
      <c r="E29" s="13">
        <v>1.5239546E7</v>
      </c>
      <c r="F29" s="14">
        <f t="shared" si="1"/>
        <v>11357944</v>
      </c>
      <c r="G29" s="15" t="str">
        <f>IF(E29=0,"YES",IF(D29/E29&gt;=1.15, IF(D29+E29&gt;=one_percentage,"YES","NO"),"NO"))</f>
        <v>YES</v>
      </c>
      <c r="H29" s="16">
        <v>15000.0</v>
      </c>
      <c r="I29" s="17" t="str">
        <f t="shared" si="3"/>
        <v>NOT FUNDED</v>
      </c>
      <c r="J29" s="18">
        <f t="shared" si="4"/>
        <v>3495</v>
      </c>
      <c r="K29" s="19" t="str">
        <f t="shared" si="2"/>
        <v>Over Budget</v>
      </c>
    </row>
    <row r="30">
      <c r="A30" s="26" t="s">
        <v>629</v>
      </c>
      <c r="B30" s="11">
        <v>3.78</v>
      </c>
      <c r="C30" s="12">
        <v>93.0</v>
      </c>
      <c r="D30" s="13">
        <v>2.7701499E7</v>
      </c>
      <c r="E30" s="13">
        <v>1.8772501E7</v>
      </c>
      <c r="F30" s="14">
        <f t="shared" si="1"/>
        <v>8928998</v>
      </c>
      <c r="G30" s="15" t="str">
        <f>IF(E30=0,"YES",IF(D30/E30&gt;=1.15, IF(D30+E30&gt;=one_percentage,"YES","NO"),"NO"))</f>
        <v>YES</v>
      </c>
      <c r="H30" s="16">
        <v>28525.0</v>
      </c>
      <c r="I30" s="17" t="str">
        <f t="shared" si="3"/>
        <v>NOT FUNDED</v>
      </c>
      <c r="J30" s="18">
        <f t="shared" si="4"/>
        <v>3495</v>
      </c>
      <c r="K30" s="19" t="str">
        <f t="shared" si="2"/>
        <v>Over Budget</v>
      </c>
    </row>
    <row r="31">
      <c r="A31" s="26" t="s">
        <v>630</v>
      </c>
      <c r="B31" s="11">
        <v>4.44</v>
      </c>
      <c r="C31" s="12">
        <v>119.0</v>
      </c>
      <c r="D31" s="13">
        <v>3.213532E7</v>
      </c>
      <c r="E31" s="13">
        <v>2.5354978E7</v>
      </c>
      <c r="F31" s="14">
        <f t="shared" si="1"/>
        <v>6780342</v>
      </c>
      <c r="G31" s="15" t="str">
        <f>IF(E31=0,"YES",IF(D31/E31&gt;=1.15, IF(D31+E31&gt;=one_percentage,"YES","NO"),"NO"))</f>
        <v>YES</v>
      </c>
      <c r="H31" s="16">
        <v>10000.0</v>
      </c>
      <c r="I31" s="17" t="str">
        <f t="shared" si="3"/>
        <v>NOT FUNDED</v>
      </c>
      <c r="J31" s="18">
        <f t="shared" si="4"/>
        <v>3495</v>
      </c>
      <c r="K31" s="19" t="str">
        <f t="shared" si="2"/>
        <v>Over Budget</v>
      </c>
    </row>
    <row r="32">
      <c r="A32" s="26" t="s">
        <v>631</v>
      </c>
      <c r="B32" s="11">
        <v>3.83</v>
      </c>
      <c r="C32" s="25">
        <v>120.0</v>
      </c>
      <c r="D32" s="13">
        <v>2.4571539E7</v>
      </c>
      <c r="E32" s="13">
        <v>1.8458048E7</v>
      </c>
      <c r="F32" s="14">
        <f t="shared" si="1"/>
        <v>6113491</v>
      </c>
      <c r="G32" s="15" t="str">
        <f>IF(E32=0,"YES",IF(D32/E32&gt;=1.15, IF(D32+E32&gt;=one_percentage,"YES","NO"),"NO"))</f>
        <v>YES</v>
      </c>
      <c r="H32" s="16">
        <v>45000.0</v>
      </c>
      <c r="I32" s="17" t="str">
        <f t="shared" si="3"/>
        <v>NOT FUNDED</v>
      </c>
      <c r="J32" s="18">
        <f t="shared" si="4"/>
        <v>3495</v>
      </c>
      <c r="K32" s="19" t="str">
        <f t="shared" si="2"/>
        <v>Over Budget</v>
      </c>
    </row>
    <row r="33">
      <c r="A33" s="26" t="s">
        <v>632</v>
      </c>
      <c r="B33" s="11">
        <v>3.89</v>
      </c>
      <c r="C33" s="12">
        <v>112.0</v>
      </c>
      <c r="D33" s="13">
        <v>2.2259689E7</v>
      </c>
      <c r="E33" s="13">
        <v>1.7230926E7</v>
      </c>
      <c r="F33" s="14">
        <f t="shared" si="1"/>
        <v>5028763</v>
      </c>
      <c r="G33" s="15" t="str">
        <f>IF(E33=0,"YES",IF(D33/E33&gt;=1.15, IF(D33+E33&gt;=one_percentage,"YES","NO"),"NO"))</f>
        <v>YES</v>
      </c>
      <c r="H33" s="16">
        <v>9000.0</v>
      </c>
      <c r="I33" s="17" t="str">
        <f t="shared" si="3"/>
        <v>NOT FUNDED</v>
      </c>
      <c r="J33" s="18">
        <f t="shared" si="4"/>
        <v>3495</v>
      </c>
      <c r="K33" s="19" t="str">
        <f t="shared" si="2"/>
        <v>Over Budget</v>
      </c>
    </row>
    <row r="34">
      <c r="A34" s="26" t="s">
        <v>633</v>
      </c>
      <c r="B34" s="11">
        <v>3.6</v>
      </c>
      <c r="C34" s="12">
        <v>87.0</v>
      </c>
      <c r="D34" s="13">
        <v>1.98255E7</v>
      </c>
      <c r="E34" s="13">
        <v>1.612777E7</v>
      </c>
      <c r="F34" s="14">
        <f t="shared" si="1"/>
        <v>3697730</v>
      </c>
      <c r="G34" s="15" t="str">
        <f>IF(E34=0,"YES",IF(D34/E34&gt;=1.15, IF(D34+E34&gt;=one_percentage,"YES","NO"),"NO"))</f>
        <v>NO</v>
      </c>
      <c r="H34" s="16">
        <v>12000.0</v>
      </c>
      <c r="I34" s="17" t="str">
        <f t="shared" si="3"/>
        <v>NOT FUNDED</v>
      </c>
      <c r="J34" s="18">
        <f t="shared" si="4"/>
        <v>3495</v>
      </c>
      <c r="K34" s="19" t="str">
        <f t="shared" si="2"/>
        <v>Approval Threshold</v>
      </c>
    </row>
    <row r="35">
      <c r="A35" s="26" t="s">
        <v>634</v>
      </c>
      <c r="B35" s="11">
        <v>3.75</v>
      </c>
      <c r="C35" s="25">
        <v>111.0</v>
      </c>
      <c r="D35" s="13">
        <v>2.0360699E7</v>
      </c>
      <c r="E35" s="13">
        <v>1.8731587E7</v>
      </c>
      <c r="F35" s="14">
        <f t="shared" si="1"/>
        <v>1629112</v>
      </c>
      <c r="G35" s="15" t="str">
        <f>IF(E35=0,"YES",IF(D35/E35&gt;=1.15, IF(D35+E35&gt;=one_percentage,"YES","NO"),"NO"))</f>
        <v>NO</v>
      </c>
      <c r="H35" s="16">
        <v>55000.0</v>
      </c>
      <c r="I35" s="17" t="str">
        <f t="shared" si="3"/>
        <v>NOT FUNDED</v>
      </c>
      <c r="J35" s="18">
        <f t="shared" si="4"/>
        <v>3495</v>
      </c>
      <c r="K35" s="19" t="str">
        <f t="shared" si="2"/>
        <v>Approval Threshold</v>
      </c>
    </row>
    <row r="36">
      <c r="A36" s="26" t="s">
        <v>635</v>
      </c>
      <c r="B36" s="11">
        <v>3.92</v>
      </c>
      <c r="C36" s="25">
        <v>130.0</v>
      </c>
      <c r="D36" s="13">
        <v>2.3687739E7</v>
      </c>
      <c r="E36" s="13">
        <v>2.4749288E7</v>
      </c>
      <c r="F36" s="14">
        <f t="shared" si="1"/>
        <v>-1061549</v>
      </c>
      <c r="G36" s="15" t="str">
        <f>IF(E36=0,"YES",IF(D36/E36&gt;=1.15, IF(D36+E36&gt;=one_percentage,"YES","NO"),"NO"))</f>
        <v>NO</v>
      </c>
      <c r="H36" s="16">
        <v>17000.0</v>
      </c>
      <c r="I36" s="17" t="str">
        <f t="shared" si="3"/>
        <v>NOT FUNDED</v>
      </c>
      <c r="J36" s="18">
        <f t="shared" si="4"/>
        <v>3495</v>
      </c>
      <c r="K36" s="19" t="str">
        <f t="shared" si="2"/>
        <v>Approval Threshold</v>
      </c>
    </row>
    <row r="37">
      <c r="A37" s="26" t="s">
        <v>636</v>
      </c>
      <c r="B37" s="11">
        <v>3.78</v>
      </c>
      <c r="C37" s="12">
        <v>81.0</v>
      </c>
      <c r="D37" s="13">
        <v>1.7299352E7</v>
      </c>
      <c r="E37" s="13">
        <v>1.8801623E7</v>
      </c>
      <c r="F37" s="14">
        <f t="shared" si="1"/>
        <v>-1502271</v>
      </c>
      <c r="G37" s="15" t="str">
        <f>IF(E37=0,"YES",IF(D37/E37&gt;=1.15, IF(D37+E37&gt;=one_percentage,"YES","NO"),"NO"))</f>
        <v>NO</v>
      </c>
      <c r="H37" s="16">
        <v>30000.0</v>
      </c>
      <c r="I37" s="17" t="str">
        <f t="shared" si="3"/>
        <v>NOT FUNDED</v>
      </c>
      <c r="J37" s="18">
        <f t="shared" si="4"/>
        <v>3495</v>
      </c>
      <c r="K37" s="19" t="str">
        <f t="shared" si="2"/>
        <v>Approval Threshold</v>
      </c>
    </row>
    <row r="38">
      <c r="A38" s="26" t="s">
        <v>637</v>
      </c>
      <c r="B38" s="11">
        <v>3.17</v>
      </c>
      <c r="C38" s="12">
        <v>96.0</v>
      </c>
      <c r="D38" s="13">
        <v>2.0248974E7</v>
      </c>
      <c r="E38" s="13">
        <v>2.2201814E7</v>
      </c>
      <c r="F38" s="14">
        <f t="shared" si="1"/>
        <v>-1952840</v>
      </c>
      <c r="G38" s="15" t="str">
        <f>IF(E38=0,"YES",IF(D38/E38&gt;=1.15, IF(D38+E38&gt;=one_percentage,"YES","NO"),"NO"))</f>
        <v>NO</v>
      </c>
      <c r="H38" s="16">
        <v>19000.0</v>
      </c>
      <c r="I38" s="17" t="str">
        <f t="shared" si="3"/>
        <v>NOT FUNDED</v>
      </c>
      <c r="J38" s="18">
        <f t="shared" si="4"/>
        <v>3495</v>
      </c>
      <c r="K38" s="19" t="str">
        <f t="shared" si="2"/>
        <v>Approval Threshold</v>
      </c>
    </row>
    <row r="39">
      <c r="A39" s="26" t="s">
        <v>638</v>
      </c>
      <c r="B39" s="11">
        <v>2.97</v>
      </c>
      <c r="C39" s="12">
        <v>97.0</v>
      </c>
      <c r="D39" s="13">
        <v>1.8313057E7</v>
      </c>
      <c r="E39" s="13">
        <v>2.0720796E7</v>
      </c>
      <c r="F39" s="14">
        <f t="shared" si="1"/>
        <v>-2407739</v>
      </c>
      <c r="G39" s="15" t="str">
        <f>IF(E39=0,"YES",IF(D39/E39&gt;=1.15, IF(D39+E39&gt;=one_percentage,"YES","NO"),"NO"))</f>
        <v>NO</v>
      </c>
      <c r="H39" s="16">
        <v>2000.0</v>
      </c>
      <c r="I39" s="17" t="str">
        <f t="shared" si="3"/>
        <v>NOT FUNDED</v>
      </c>
      <c r="J39" s="18">
        <f t="shared" si="4"/>
        <v>3495</v>
      </c>
      <c r="K39" s="19" t="str">
        <f t="shared" si="2"/>
        <v>Approval Threshold</v>
      </c>
    </row>
    <row r="40">
      <c r="A40" s="26" t="s">
        <v>639</v>
      </c>
      <c r="B40" s="11">
        <v>3.67</v>
      </c>
      <c r="C40" s="25">
        <v>87.0</v>
      </c>
      <c r="D40" s="13">
        <v>1.7273539E7</v>
      </c>
      <c r="E40" s="13">
        <v>1.9769877E7</v>
      </c>
      <c r="F40" s="14">
        <f t="shared" si="1"/>
        <v>-2496338</v>
      </c>
      <c r="G40" s="15" t="str">
        <f>IF(E40=0,"YES",IF(D40/E40&gt;=1.15, IF(D40+E40&gt;=one_percentage,"YES","NO"),"NO"))</f>
        <v>NO</v>
      </c>
      <c r="H40" s="16">
        <v>40000.0</v>
      </c>
      <c r="I40" s="17" t="str">
        <f t="shared" si="3"/>
        <v>NOT FUNDED</v>
      </c>
      <c r="J40" s="18">
        <f t="shared" si="4"/>
        <v>3495</v>
      </c>
      <c r="K40" s="19" t="str">
        <f t="shared" si="2"/>
        <v>Approval Threshold</v>
      </c>
    </row>
    <row r="41">
      <c r="A41" s="26" t="s">
        <v>640</v>
      </c>
      <c r="B41" s="11">
        <v>3.67</v>
      </c>
      <c r="C41" s="12">
        <v>92.0</v>
      </c>
      <c r="D41" s="13">
        <v>1.9382082E7</v>
      </c>
      <c r="E41" s="13">
        <v>2.2003117E7</v>
      </c>
      <c r="F41" s="14">
        <f t="shared" si="1"/>
        <v>-2621035</v>
      </c>
      <c r="G41" s="15" t="str">
        <f>IF(E41=0,"YES",IF(D41/E41&gt;=1.15, IF(D41+E41&gt;=one_percentage,"YES","NO"),"NO"))</f>
        <v>NO</v>
      </c>
      <c r="H41" s="16">
        <v>35000.0</v>
      </c>
      <c r="I41" s="17" t="str">
        <f t="shared" si="3"/>
        <v>NOT FUNDED</v>
      </c>
      <c r="J41" s="18">
        <f t="shared" si="4"/>
        <v>3495</v>
      </c>
      <c r="K41" s="19" t="str">
        <f t="shared" si="2"/>
        <v>Approval Threshold</v>
      </c>
    </row>
    <row r="42">
      <c r="A42" s="26" t="s">
        <v>641</v>
      </c>
      <c r="B42" s="11">
        <v>3.56</v>
      </c>
      <c r="C42" s="25">
        <v>111.0</v>
      </c>
      <c r="D42" s="13">
        <v>2.6996002E7</v>
      </c>
      <c r="E42" s="13">
        <v>2.9699924E7</v>
      </c>
      <c r="F42" s="14">
        <f t="shared" si="1"/>
        <v>-2703922</v>
      </c>
      <c r="G42" s="15" t="str">
        <f>IF(E42=0,"YES",IF(D42/E42&gt;=1.15, IF(D42+E42&gt;=one_percentage,"YES","NO"),"NO"))</f>
        <v>NO</v>
      </c>
      <c r="H42" s="16">
        <v>60000.0</v>
      </c>
      <c r="I42" s="17" t="str">
        <f t="shared" si="3"/>
        <v>NOT FUNDED</v>
      </c>
      <c r="J42" s="18">
        <f t="shared" si="4"/>
        <v>3495</v>
      </c>
      <c r="K42" s="19" t="str">
        <f t="shared" si="2"/>
        <v>Approval Threshold</v>
      </c>
    </row>
    <row r="43">
      <c r="A43" s="26" t="s">
        <v>642</v>
      </c>
      <c r="B43" s="11">
        <v>3.58</v>
      </c>
      <c r="C43" s="25">
        <v>85.0</v>
      </c>
      <c r="D43" s="13">
        <v>1.6355369E7</v>
      </c>
      <c r="E43" s="13">
        <v>1.95964E7</v>
      </c>
      <c r="F43" s="14">
        <f t="shared" si="1"/>
        <v>-3241031</v>
      </c>
      <c r="G43" s="15" t="str">
        <f>IF(E43=0,"YES",IF(D43/E43&gt;=1.15, IF(D43+E43&gt;=one_percentage,"YES","NO"),"NO"))</f>
        <v>NO</v>
      </c>
      <c r="H43" s="16">
        <v>58000.0</v>
      </c>
      <c r="I43" s="17" t="str">
        <f t="shared" si="3"/>
        <v>NOT FUNDED</v>
      </c>
      <c r="J43" s="18">
        <f t="shared" si="4"/>
        <v>3495</v>
      </c>
      <c r="K43" s="19" t="str">
        <f t="shared" si="2"/>
        <v>Approval Threshold</v>
      </c>
    </row>
    <row r="44">
      <c r="A44" s="26" t="s">
        <v>643</v>
      </c>
      <c r="B44" s="11">
        <v>2.92</v>
      </c>
      <c r="C44" s="12">
        <v>86.0</v>
      </c>
      <c r="D44" s="13">
        <v>1.7023224E7</v>
      </c>
      <c r="E44" s="13">
        <v>2.1024161E7</v>
      </c>
      <c r="F44" s="14">
        <f t="shared" si="1"/>
        <v>-4000937</v>
      </c>
      <c r="G44" s="15" t="str">
        <f>IF(E44=0,"YES",IF(D44/E44&gt;=1.15, IF(D44+E44&gt;=one_percentage,"YES","NO"),"NO"))</f>
        <v>NO</v>
      </c>
      <c r="H44" s="16">
        <v>15000.0</v>
      </c>
      <c r="I44" s="17" t="str">
        <f t="shared" si="3"/>
        <v>NOT FUNDED</v>
      </c>
      <c r="J44" s="18">
        <f t="shared" si="4"/>
        <v>3495</v>
      </c>
      <c r="K44" s="19" t="str">
        <f t="shared" si="2"/>
        <v>Approval Threshold</v>
      </c>
    </row>
    <row r="45">
      <c r="A45" s="26" t="s">
        <v>644</v>
      </c>
      <c r="B45" s="11">
        <v>2.5</v>
      </c>
      <c r="C45" s="12">
        <v>96.0</v>
      </c>
      <c r="D45" s="13">
        <v>1.8132182E7</v>
      </c>
      <c r="E45" s="13">
        <v>2.3027785E7</v>
      </c>
      <c r="F45" s="14">
        <f t="shared" si="1"/>
        <v>-4895603</v>
      </c>
      <c r="G45" s="15" t="str">
        <f>IF(E45=0,"YES",IF(D45/E45&gt;=1.15, IF(D45+E45&gt;=one_percentage,"YES","NO"),"NO"))</f>
        <v>NO</v>
      </c>
      <c r="H45" s="16">
        <v>30000.0</v>
      </c>
      <c r="I45" s="17" t="str">
        <f t="shared" si="3"/>
        <v>NOT FUNDED</v>
      </c>
      <c r="J45" s="18">
        <f t="shared" si="4"/>
        <v>3495</v>
      </c>
      <c r="K45" s="19" t="str">
        <f t="shared" si="2"/>
        <v>Approval Threshold</v>
      </c>
    </row>
    <row r="46">
      <c r="A46" s="26" t="s">
        <v>645</v>
      </c>
      <c r="B46" s="11">
        <v>1.33</v>
      </c>
      <c r="C46" s="12">
        <v>85.0</v>
      </c>
      <c r="D46" s="13">
        <v>1.6975383E7</v>
      </c>
      <c r="E46" s="13">
        <v>2.1960801E7</v>
      </c>
      <c r="F46" s="14">
        <f t="shared" si="1"/>
        <v>-4985418</v>
      </c>
      <c r="G46" s="15" t="str">
        <f>IF(E46=0,"YES",IF(D46/E46&gt;=1.15, IF(D46+E46&gt;=one_percentage,"YES","NO"),"NO"))</f>
        <v>NO</v>
      </c>
      <c r="H46" s="16">
        <v>10000.0</v>
      </c>
      <c r="I46" s="17" t="str">
        <f t="shared" si="3"/>
        <v>NOT FUNDED</v>
      </c>
      <c r="J46" s="18">
        <f t="shared" si="4"/>
        <v>3495</v>
      </c>
      <c r="K46" s="19" t="str">
        <f t="shared" si="2"/>
        <v>Approval Threshold</v>
      </c>
    </row>
    <row r="47">
      <c r="A47" s="26" t="s">
        <v>646</v>
      </c>
      <c r="B47" s="11">
        <v>2.2</v>
      </c>
      <c r="C47" s="12">
        <v>87.0</v>
      </c>
      <c r="D47" s="13">
        <v>1.7317311E7</v>
      </c>
      <c r="E47" s="13">
        <v>2.2718091E7</v>
      </c>
      <c r="F47" s="14">
        <f t="shared" si="1"/>
        <v>-5400780</v>
      </c>
      <c r="G47" s="15" t="str">
        <f>IF(E47=0,"YES",IF(D47/E47&gt;=1.15, IF(D47+E47&gt;=one_percentage,"YES","NO"),"NO"))</f>
        <v>NO</v>
      </c>
      <c r="H47" s="16">
        <v>35000.0</v>
      </c>
      <c r="I47" s="17" t="str">
        <f t="shared" si="3"/>
        <v>NOT FUNDED</v>
      </c>
      <c r="J47" s="18">
        <f t="shared" si="4"/>
        <v>3495</v>
      </c>
      <c r="K47" s="19" t="str">
        <f t="shared" si="2"/>
        <v>Approval Threshold</v>
      </c>
    </row>
    <row r="48">
      <c r="A48" s="26" t="s">
        <v>647</v>
      </c>
      <c r="B48" s="11">
        <v>3.47</v>
      </c>
      <c r="C48" s="25">
        <v>94.0</v>
      </c>
      <c r="D48" s="13">
        <v>1.6815229E7</v>
      </c>
      <c r="E48" s="13">
        <v>2.2314785E7</v>
      </c>
      <c r="F48" s="14">
        <f t="shared" si="1"/>
        <v>-5499556</v>
      </c>
      <c r="G48" s="15" t="str">
        <f>IF(E48=0,"YES",IF(D48/E48&gt;=1.15, IF(D48+E48&gt;=one_percentage,"YES","NO"),"NO"))</f>
        <v>NO</v>
      </c>
      <c r="H48" s="16">
        <v>40000.0</v>
      </c>
      <c r="I48" s="17" t="str">
        <f t="shared" si="3"/>
        <v>NOT FUNDED</v>
      </c>
      <c r="J48" s="18">
        <f t="shared" si="4"/>
        <v>3495</v>
      </c>
      <c r="K48" s="19" t="str">
        <f t="shared" si="2"/>
        <v>Approval Threshold</v>
      </c>
    </row>
    <row r="49">
      <c r="A49" s="26" t="s">
        <v>648</v>
      </c>
      <c r="B49" s="11">
        <v>1.2</v>
      </c>
      <c r="C49" s="12">
        <v>95.0</v>
      </c>
      <c r="D49" s="13">
        <v>1.6938466E7</v>
      </c>
      <c r="E49" s="13">
        <v>2.2524386E7</v>
      </c>
      <c r="F49" s="14">
        <f t="shared" si="1"/>
        <v>-5585920</v>
      </c>
      <c r="G49" s="15" t="str">
        <f>IF(E49=0,"YES",IF(D49/E49&gt;=1.15, IF(D49+E49&gt;=one_percentage,"YES","NO"),"NO"))</f>
        <v>NO</v>
      </c>
      <c r="H49" s="16">
        <v>8000.0</v>
      </c>
      <c r="I49" s="17" t="str">
        <f t="shared" si="3"/>
        <v>NOT FUNDED</v>
      </c>
      <c r="J49" s="18">
        <f t="shared" si="4"/>
        <v>3495</v>
      </c>
      <c r="K49" s="19" t="str">
        <f t="shared" si="2"/>
        <v>Approval Threshold</v>
      </c>
    </row>
    <row r="50">
      <c r="A50" s="26" t="s">
        <v>649</v>
      </c>
      <c r="B50" s="11">
        <v>3.78</v>
      </c>
      <c r="C50" s="12">
        <v>126.0</v>
      </c>
      <c r="D50" s="13">
        <v>2.1536729E7</v>
      </c>
      <c r="E50" s="13">
        <v>2.7534651E7</v>
      </c>
      <c r="F50" s="14">
        <f t="shared" si="1"/>
        <v>-5997922</v>
      </c>
      <c r="G50" s="15" t="str">
        <f>IF(E50=0,"YES",IF(D50/E50&gt;=1.15, IF(D50+E50&gt;=one_percentage,"YES","NO"),"NO"))</f>
        <v>NO</v>
      </c>
      <c r="H50" s="16">
        <v>100000.0</v>
      </c>
      <c r="I50" s="17" t="str">
        <f t="shared" si="3"/>
        <v>NOT FUNDED</v>
      </c>
      <c r="J50" s="18">
        <f t="shared" si="4"/>
        <v>3495</v>
      </c>
      <c r="K50" s="19" t="str">
        <f t="shared" si="2"/>
        <v>Approval Threshold</v>
      </c>
    </row>
    <row r="51">
      <c r="A51" s="26" t="s">
        <v>650</v>
      </c>
      <c r="B51" s="11">
        <v>2.39</v>
      </c>
      <c r="C51" s="25">
        <v>79.0</v>
      </c>
      <c r="D51" s="13">
        <v>1.4752826E7</v>
      </c>
      <c r="E51" s="13">
        <v>2.134093E7</v>
      </c>
      <c r="F51" s="14">
        <f t="shared" si="1"/>
        <v>-6588104</v>
      </c>
      <c r="G51" s="15" t="str">
        <f>IF(E51=0,"YES",IF(D51/E51&gt;=1.15, IF(D51+E51&gt;=one_percentage,"YES","NO"),"NO"))</f>
        <v>NO</v>
      </c>
      <c r="H51" s="16">
        <v>14000.0</v>
      </c>
      <c r="I51" s="17" t="str">
        <f t="shared" si="3"/>
        <v>NOT FUNDED</v>
      </c>
      <c r="J51" s="18">
        <f t="shared" si="4"/>
        <v>3495</v>
      </c>
      <c r="K51" s="19" t="str">
        <f t="shared" si="2"/>
        <v>Approval Threshold</v>
      </c>
    </row>
    <row r="52">
      <c r="A52" s="26" t="s">
        <v>651</v>
      </c>
      <c r="B52" s="11">
        <v>1.78</v>
      </c>
      <c r="C52" s="12">
        <v>89.0</v>
      </c>
      <c r="D52" s="13">
        <v>1.6653759E7</v>
      </c>
      <c r="E52" s="13">
        <v>2.3291178E7</v>
      </c>
      <c r="F52" s="14">
        <f t="shared" si="1"/>
        <v>-6637419</v>
      </c>
      <c r="G52" s="15" t="str">
        <f>IF(E52=0,"YES",IF(D52/E52&gt;=1.15, IF(D52+E52&gt;=one_percentage,"YES","NO"),"NO"))</f>
        <v>NO</v>
      </c>
      <c r="H52" s="16">
        <v>29000.0</v>
      </c>
      <c r="I52" s="17" t="str">
        <f t="shared" si="3"/>
        <v>NOT FUNDED</v>
      </c>
      <c r="J52" s="18">
        <f t="shared" si="4"/>
        <v>3495</v>
      </c>
      <c r="K52" s="19" t="str">
        <f t="shared" si="2"/>
        <v>Approval Threshold</v>
      </c>
    </row>
    <row r="53">
      <c r="A53" s="26" t="s">
        <v>652</v>
      </c>
      <c r="B53" s="11">
        <v>3.08</v>
      </c>
      <c r="C53" s="25">
        <v>85.0</v>
      </c>
      <c r="D53" s="13">
        <v>1.5357377E7</v>
      </c>
      <c r="E53" s="13">
        <v>2.2349324E7</v>
      </c>
      <c r="F53" s="14">
        <f t="shared" si="1"/>
        <v>-6991947</v>
      </c>
      <c r="G53" s="15" t="str">
        <f>IF(E53=0,"YES",IF(D53/E53&gt;=1.15, IF(D53+E53&gt;=one_percentage,"YES","NO"),"NO"))</f>
        <v>NO</v>
      </c>
      <c r="H53" s="16">
        <v>26500.0</v>
      </c>
      <c r="I53" s="17" t="str">
        <f t="shared" si="3"/>
        <v>NOT FUNDED</v>
      </c>
      <c r="J53" s="18">
        <f t="shared" si="4"/>
        <v>3495</v>
      </c>
      <c r="K53" s="19" t="str">
        <f t="shared" si="2"/>
        <v>Approval Threshold</v>
      </c>
    </row>
    <row r="54">
      <c r="A54" s="26" t="s">
        <v>653</v>
      </c>
      <c r="B54" s="11">
        <v>2.73</v>
      </c>
      <c r="C54" s="25">
        <v>85.0</v>
      </c>
      <c r="D54" s="13">
        <v>1.5288534E7</v>
      </c>
      <c r="E54" s="13">
        <v>2.2567284E7</v>
      </c>
      <c r="F54" s="14">
        <f t="shared" si="1"/>
        <v>-7278750</v>
      </c>
      <c r="G54" s="15" t="str">
        <f>IF(E54=0,"YES",IF(D54/E54&gt;=1.15, IF(D54+E54&gt;=one_percentage,"YES","NO"),"NO"))</f>
        <v>NO</v>
      </c>
      <c r="H54" s="16">
        <v>18000.0</v>
      </c>
      <c r="I54" s="17" t="str">
        <f t="shared" si="3"/>
        <v>NOT FUNDED</v>
      </c>
      <c r="J54" s="18">
        <f t="shared" si="4"/>
        <v>3495</v>
      </c>
      <c r="K54" s="19" t="str">
        <f t="shared" si="2"/>
        <v>Approval Threshold</v>
      </c>
    </row>
    <row r="55">
      <c r="A55" s="26" t="s">
        <v>654</v>
      </c>
      <c r="B55" s="11">
        <v>1.89</v>
      </c>
      <c r="C55" s="12">
        <v>103.0</v>
      </c>
      <c r="D55" s="13">
        <v>1.6899928E7</v>
      </c>
      <c r="E55" s="13">
        <v>2.4453984E7</v>
      </c>
      <c r="F55" s="14">
        <f t="shared" si="1"/>
        <v>-7554056</v>
      </c>
      <c r="G55" s="15" t="str">
        <f>IF(E55=0,"YES",IF(D55/E55&gt;=1.15, IF(D55+E55&gt;=one_percentage,"YES","NO"),"NO"))</f>
        <v>NO</v>
      </c>
      <c r="H55" s="16">
        <v>100000.0</v>
      </c>
      <c r="I55" s="17" t="str">
        <f t="shared" si="3"/>
        <v>NOT FUNDED</v>
      </c>
      <c r="J55" s="18">
        <f t="shared" si="4"/>
        <v>3495</v>
      </c>
      <c r="K55" s="19" t="str">
        <f t="shared" si="2"/>
        <v>Approval Threshold</v>
      </c>
    </row>
    <row r="56">
      <c r="A56" s="26" t="s">
        <v>655</v>
      </c>
      <c r="B56" s="11">
        <v>1.94</v>
      </c>
      <c r="C56" s="12">
        <v>100.0</v>
      </c>
      <c r="D56" s="13">
        <v>1.7261589E7</v>
      </c>
      <c r="E56" s="13">
        <v>2.4862827E7</v>
      </c>
      <c r="F56" s="14">
        <f t="shared" si="1"/>
        <v>-7601238</v>
      </c>
      <c r="G56" s="15" t="str">
        <f>IF(E56=0,"YES",IF(D56/E56&gt;=1.15, IF(D56+E56&gt;=one_percentage,"YES","NO"),"NO"))</f>
        <v>NO</v>
      </c>
      <c r="H56" s="16">
        <v>180000.0</v>
      </c>
      <c r="I56" s="17" t="str">
        <f t="shared" si="3"/>
        <v>NOT FUNDED</v>
      </c>
      <c r="J56" s="18">
        <f t="shared" si="4"/>
        <v>3495</v>
      </c>
      <c r="K56" s="19" t="str">
        <f t="shared" si="2"/>
        <v>Approval Threshold</v>
      </c>
    </row>
    <row r="57">
      <c r="A57" s="26" t="s">
        <v>656</v>
      </c>
      <c r="B57" s="11">
        <v>2.09</v>
      </c>
      <c r="C57" s="25">
        <v>97.0</v>
      </c>
      <c r="D57" s="13">
        <v>1.4966432E7</v>
      </c>
      <c r="E57" s="13">
        <v>2.2695E7</v>
      </c>
      <c r="F57" s="14">
        <f t="shared" si="1"/>
        <v>-7728568</v>
      </c>
      <c r="G57" s="15" t="str">
        <f>IF(E57=0,"YES",IF(D57/E57&gt;=1.15, IF(D57+E57&gt;=one_percentage,"YES","NO"),"NO"))</f>
        <v>NO</v>
      </c>
      <c r="H57" s="16">
        <v>20000.0</v>
      </c>
      <c r="I57" s="17" t="str">
        <f t="shared" si="3"/>
        <v>NOT FUNDED</v>
      </c>
      <c r="J57" s="18">
        <f t="shared" si="4"/>
        <v>3495</v>
      </c>
      <c r="K57" s="19" t="str">
        <f t="shared" si="2"/>
        <v>Approval Threshold</v>
      </c>
    </row>
    <row r="58">
      <c r="A58" s="26" t="s">
        <v>657</v>
      </c>
      <c r="B58" s="11">
        <v>1.72</v>
      </c>
      <c r="C58" s="12">
        <v>93.0</v>
      </c>
      <c r="D58" s="13">
        <v>1.6572112E7</v>
      </c>
      <c r="E58" s="13">
        <v>2.4307796E7</v>
      </c>
      <c r="F58" s="14">
        <f t="shared" si="1"/>
        <v>-7735684</v>
      </c>
      <c r="G58" s="15" t="str">
        <f>IF(E58=0,"YES",IF(D58/E58&gt;=1.15, IF(D58+E58&gt;=one_percentage,"YES","NO"),"NO"))</f>
        <v>NO</v>
      </c>
      <c r="H58" s="16">
        <v>12000.0</v>
      </c>
      <c r="I58" s="17" t="str">
        <f t="shared" si="3"/>
        <v>NOT FUNDED</v>
      </c>
      <c r="J58" s="18">
        <f t="shared" si="4"/>
        <v>3495</v>
      </c>
      <c r="K58" s="19" t="str">
        <f t="shared" si="2"/>
        <v>Approval Threshold</v>
      </c>
    </row>
    <row r="59">
      <c r="A59" s="26" t="s">
        <v>658</v>
      </c>
      <c r="B59" s="11">
        <v>2.21</v>
      </c>
      <c r="C59" s="25">
        <v>96.0</v>
      </c>
      <c r="D59" s="13">
        <v>1.5586089E7</v>
      </c>
      <c r="E59" s="13">
        <v>2.3639594E7</v>
      </c>
      <c r="F59" s="14">
        <f t="shared" si="1"/>
        <v>-8053505</v>
      </c>
      <c r="G59" s="15" t="str">
        <f>IF(E59=0,"YES",IF(D59/E59&gt;=1.15, IF(D59+E59&gt;=one_percentage,"YES","NO"),"NO"))</f>
        <v>NO</v>
      </c>
      <c r="H59" s="16">
        <v>200000.0</v>
      </c>
      <c r="I59" s="17" t="str">
        <f t="shared" si="3"/>
        <v>NOT FUNDED</v>
      </c>
      <c r="J59" s="18">
        <f t="shared" si="4"/>
        <v>3495</v>
      </c>
      <c r="K59" s="19" t="str">
        <f t="shared" si="2"/>
        <v>Approval Threshold</v>
      </c>
    </row>
    <row r="60">
      <c r="A60" s="26" t="s">
        <v>659</v>
      </c>
      <c r="B60" s="11">
        <v>2.33</v>
      </c>
      <c r="C60" s="25">
        <v>86.0</v>
      </c>
      <c r="D60" s="13">
        <v>1.4861967E7</v>
      </c>
      <c r="E60" s="13">
        <v>2.2922372E7</v>
      </c>
      <c r="F60" s="14">
        <f t="shared" si="1"/>
        <v>-8060405</v>
      </c>
      <c r="G60" s="15" t="str">
        <f>IF(E60=0,"YES",IF(D60/E60&gt;=1.15, IF(D60+E60&gt;=one_percentage,"YES","NO"),"NO"))</f>
        <v>NO</v>
      </c>
      <c r="H60" s="16">
        <v>30000.0</v>
      </c>
      <c r="I60" s="17" t="str">
        <f t="shared" si="3"/>
        <v>NOT FUNDED</v>
      </c>
      <c r="J60" s="18">
        <f t="shared" si="4"/>
        <v>3495</v>
      </c>
      <c r="K60" s="19" t="str">
        <f t="shared" si="2"/>
        <v>Approval Threshold</v>
      </c>
    </row>
    <row r="61">
      <c r="A61" s="26" t="s">
        <v>660</v>
      </c>
      <c r="B61" s="11">
        <v>2.83</v>
      </c>
      <c r="C61" s="12">
        <v>96.0</v>
      </c>
      <c r="D61" s="13">
        <v>1.5266504E7</v>
      </c>
      <c r="E61" s="13">
        <v>2.3692269E7</v>
      </c>
      <c r="F61" s="14">
        <f t="shared" si="1"/>
        <v>-8425765</v>
      </c>
      <c r="G61" s="15" t="str">
        <f>IF(E61=0,"YES",IF(D61/E61&gt;=1.15, IF(D61+E61&gt;=one_percentage,"YES","NO"),"NO"))</f>
        <v>NO</v>
      </c>
      <c r="H61" s="16">
        <v>130000.0</v>
      </c>
      <c r="I61" s="17" t="str">
        <f t="shared" si="3"/>
        <v>NOT FUNDED</v>
      </c>
      <c r="J61" s="18">
        <f t="shared" si="4"/>
        <v>3495</v>
      </c>
      <c r="K61" s="19" t="str">
        <f t="shared" si="2"/>
        <v>Approval Threshold</v>
      </c>
    </row>
    <row r="62">
      <c r="A62" s="26" t="s">
        <v>661</v>
      </c>
      <c r="B62" s="11">
        <v>2.14</v>
      </c>
      <c r="C62" s="25">
        <v>105.0</v>
      </c>
      <c r="D62" s="13">
        <v>1.4927288E7</v>
      </c>
      <c r="E62" s="13">
        <v>2.4246473E7</v>
      </c>
      <c r="F62" s="14">
        <f t="shared" si="1"/>
        <v>-9319185</v>
      </c>
      <c r="G62" s="15" t="str">
        <f>IF(E62=0,"YES",IF(D62/E62&gt;=1.15, IF(D62+E62&gt;=one_percentage,"YES","NO"),"NO"))</f>
        <v>NO</v>
      </c>
      <c r="H62" s="16">
        <v>100000.0</v>
      </c>
      <c r="I62" s="17" t="str">
        <f t="shared" si="3"/>
        <v>NOT FUNDED</v>
      </c>
      <c r="J62" s="18">
        <f t="shared" si="4"/>
        <v>3495</v>
      </c>
      <c r="K62" s="19" t="str">
        <f t="shared" si="2"/>
        <v>Approval Threshold</v>
      </c>
    </row>
    <row r="63">
      <c r="A63" s="26" t="s">
        <v>662</v>
      </c>
      <c r="B63" s="11">
        <v>1.48</v>
      </c>
      <c r="C63" s="25">
        <v>97.0</v>
      </c>
      <c r="D63" s="13">
        <v>1.4558267E7</v>
      </c>
      <c r="E63" s="13">
        <v>2.4750076E7</v>
      </c>
      <c r="F63" s="14">
        <f t="shared" si="1"/>
        <v>-10191809</v>
      </c>
      <c r="G63" s="15" t="str">
        <f>IF(E63=0,"YES",IF(D63/E63&gt;=1.15, IF(D63+E63&gt;=one_percentage,"YES","NO"),"NO"))</f>
        <v>NO</v>
      </c>
      <c r="H63" s="16">
        <v>70000.0</v>
      </c>
      <c r="I63" s="17" t="str">
        <f t="shared" si="3"/>
        <v>NOT FUNDED</v>
      </c>
      <c r="J63" s="18">
        <f t="shared" si="4"/>
        <v>3495</v>
      </c>
      <c r="K63" s="19" t="str">
        <f t="shared" si="2"/>
        <v>Approval Threshold</v>
      </c>
    </row>
    <row r="64">
      <c r="A64" s="26" t="s">
        <v>663</v>
      </c>
      <c r="B64" s="11">
        <v>3.0</v>
      </c>
      <c r="C64" s="12">
        <v>87.0</v>
      </c>
      <c r="D64" s="13">
        <v>1.7253791E7</v>
      </c>
      <c r="E64" s="13">
        <v>2.7916791E7</v>
      </c>
      <c r="F64" s="14">
        <f t="shared" si="1"/>
        <v>-10663000</v>
      </c>
      <c r="G64" s="15" t="str">
        <f>IF(E64=0,"YES",IF(D64/E64&gt;=1.15, IF(D64+E64&gt;=one_percentage,"YES","NO"),"NO"))</f>
        <v>NO</v>
      </c>
      <c r="H64" s="16">
        <v>12000.0</v>
      </c>
      <c r="I64" s="17" t="str">
        <f t="shared" si="3"/>
        <v>NOT FUNDED</v>
      </c>
      <c r="J64" s="18">
        <f t="shared" si="4"/>
        <v>3495</v>
      </c>
      <c r="K64" s="19" t="str">
        <f t="shared" si="2"/>
        <v>Approval Threshold</v>
      </c>
    </row>
    <row r="65">
      <c r="A65" s="26" t="s">
        <v>664</v>
      </c>
      <c r="B65" s="11">
        <v>3.0</v>
      </c>
      <c r="C65" s="12">
        <v>113.0</v>
      </c>
      <c r="D65" s="13">
        <v>1.910275E7</v>
      </c>
      <c r="E65" s="13">
        <v>3.0037257E7</v>
      </c>
      <c r="F65" s="14">
        <f t="shared" si="1"/>
        <v>-10934507</v>
      </c>
      <c r="G65" s="15" t="str">
        <f>IF(E65=0,"YES",IF(D65/E65&gt;=1.15, IF(D65+E65&gt;=one_percentage,"YES","NO"),"NO"))</f>
        <v>NO</v>
      </c>
      <c r="H65" s="16">
        <v>200000.0</v>
      </c>
      <c r="I65" s="17" t="str">
        <f t="shared" si="3"/>
        <v>NOT FUNDED</v>
      </c>
      <c r="J65" s="18">
        <f t="shared" si="4"/>
        <v>3495</v>
      </c>
      <c r="K65" s="19" t="str">
        <f t="shared" si="2"/>
        <v>Approval Threshold</v>
      </c>
    </row>
    <row r="66">
      <c r="A66" s="26" t="s">
        <v>665</v>
      </c>
      <c r="B66" s="11">
        <v>3.07</v>
      </c>
      <c r="C66" s="12">
        <v>98.0</v>
      </c>
      <c r="D66" s="13">
        <v>1.7657449E7</v>
      </c>
      <c r="E66" s="13">
        <v>2.9406132E7</v>
      </c>
      <c r="F66" s="14">
        <f t="shared" si="1"/>
        <v>-11748683</v>
      </c>
      <c r="G66" s="15" t="str">
        <f>IF(E66=0,"YES",IF(D66/E66&gt;=1.15, IF(D66+E66&gt;=one_percentage,"YES","NO"),"NO"))</f>
        <v>NO</v>
      </c>
      <c r="H66" s="16">
        <v>15000.0</v>
      </c>
      <c r="I66" s="17" t="str">
        <f t="shared" si="3"/>
        <v>NOT FUNDED</v>
      </c>
      <c r="J66" s="18">
        <f t="shared" si="4"/>
        <v>3495</v>
      </c>
      <c r="K66" s="19" t="str">
        <f t="shared" si="2"/>
        <v>Approval Threshold</v>
      </c>
    </row>
    <row r="67">
      <c r="A67" s="26" t="s">
        <v>666</v>
      </c>
      <c r="B67" s="11">
        <v>1.2</v>
      </c>
      <c r="C67" s="12">
        <v>108.0</v>
      </c>
      <c r="D67" s="13">
        <v>1.4372454E7</v>
      </c>
      <c r="E67" s="13">
        <v>2.6586718E7</v>
      </c>
      <c r="F67" s="14">
        <f t="shared" si="1"/>
        <v>-12214264</v>
      </c>
      <c r="G67" s="15" t="str">
        <f>IF(E67=0,"YES",IF(D67/E67&gt;=1.15, IF(D67+E67&gt;=one_percentage,"YES","NO"),"NO"))</f>
        <v>NO</v>
      </c>
      <c r="H67" s="16">
        <v>100000.0</v>
      </c>
      <c r="I67" s="17" t="str">
        <f t="shared" si="3"/>
        <v>NOT FUNDED</v>
      </c>
      <c r="J67" s="18">
        <f t="shared" si="4"/>
        <v>3495</v>
      </c>
      <c r="K67" s="19" t="str">
        <f t="shared" si="2"/>
        <v>Approval Threshold</v>
      </c>
    </row>
    <row r="68">
      <c r="A68" s="26" t="s">
        <v>667</v>
      </c>
      <c r="B68" s="11">
        <v>3.08</v>
      </c>
      <c r="C68" s="25">
        <v>100.0</v>
      </c>
      <c r="D68" s="13">
        <v>1.6368933E7</v>
      </c>
      <c r="E68" s="13">
        <v>2.879132E7</v>
      </c>
      <c r="F68" s="14">
        <f t="shared" si="1"/>
        <v>-12422387</v>
      </c>
      <c r="G68" s="15" t="str">
        <f>IF(E68=0,"YES",IF(D68/E68&gt;=1.15, IF(D68+E68&gt;=one_percentage,"YES","NO"),"NO"))</f>
        <v>NO</v>
      </c>
      <c r="H68" s="16">
        <v>22725.0</v>
      </c>
      <c r="I68" s="17" t="str">
        <f t="shared" si="3"/>
        <v>NOT FUNDED</v>
      </c>
      <c r="J68" s="18">
        <f t="shared" si="4"/>
        <v>3495</v>
      </c>
      <c r="K68" s="19" t="str">
        <f t="shared" si="2"/>
        <v>Approval Threshold</v>
      </c>
    </row>
    <row r="69">
      <c r="A69" s="26" t="s">
        <v>668</v>
      </c>
      <c r="B69" s="11">
        <v>3.38</v>
      </c>
      <c r="C69" s="25">
        <v>100.0</v>
      </c>
      <c r="D69" s="13">
        <v>1.6135994E7</v>
      </c>
      <c r="E69" s="13">
        <v>2.9474122E7</v>
      </c>
      <c r="F69" s="14">
        <f t="shared" si="1"/>
        <v>-13338128</v>
      </c>
      <c r="G69" s="15" t="str">
        <f>IF(E69=0,"YES",IF(D69/E69&gt;=1.15, IF(D69+E69&gt;=one_percentage,"YES","NO"),"NO"))</f>
        <v>NO</v>
      </c>
      <c r="H69" s="16">
        <v>50000.0</v>
      </c>
      <c r="I69" s="17" t="str">
        <f t="shared" si="3"/>
        <v>NOT FUNDED</v>
      </c>
      <c r="J69" s="18">
        <f t="shared" si="4"/>
        <v>3495</v>
      </c>
      <c r="K69" s="19" t="str">
        <f t="shared" si="2"/>
        <v>Approval Threshold</v>
      </c>
    </row>
  </sheetData>
  <autoFilter ref="$A$1:$H$69">
    <sortState ref="A1:H69">
      <sortCondition descending="1" ref="F1:F69"/>
      <sortCondition ref="A1:A69"/>
    </sortState>
  </autoFilter>
  <conditionalFormatting sqref="I2:I69">
    <cfRule type="cellIs" dxfId="0" priority="1" operator="equal">
      <formula>"FUNDED"</formula>
    </cfRule>
  </conditionalFormatting>
  <conditionalFormatting sqref="I2:I69">
    <cfRule type="cellIs" dxfId="1" priority="2" operator="equal">
      <formula>"NOT FUNDED"</formula>
    </cfRule>
  </conditionalFormatting>
  <conditionalFormatting sqref="K2:K69">
    <cfRule type="cellIs" dxfId="0" priority="3" operator="greaterThan">
      <formula>999</formula>
    </cfRule>
  </conditionalFormatting>
  <conditionalFormatting sqref="K2:K69">
    <cfRule type="cellIs" dxfId="0" priority="4" operator="greaterThan">
      <formula>999</formula>
    </cfRule>
  </conditionalFormatting>
  <conditionalFormatting sqref="K2:K69">
    <cfRule type="containsText" dxfId="1" priority="5" operator="containsText" text="NOT FUNDED">
      <formula>NOT(ISERROR(SEARCH(("NOT FUNDED"),(K2))))</formula>
    </cfRule>
  </conditionalFormatting>
  <conditionalFormatting sqref="K2:K69">
    <cfRule type="cellIs" dxfId="2" priority="6" operator="equal">
      <formula>"Over Budget"</formula>
    </cfRule>
  </conditionalFormatting>
  <conditionalFormatting sqref="K2:K6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3" t="s">
        <v>12</v>
      </c>
      <c r="B2" s="11">
        <v>4.92</v>
      </c>
      <c r="C2" s="12">
        <v>1123.0</v>
      </c>
      <c r="D2" s="13">
        <v>1.99732782E8</v>
      </c>
      <c r="E2" s="13">
        <v>1123600.0</v>
      </c>
      <c r="F2" s="14">
        <f t="shared" ref="F2:F39" si="1">D2-E2</f>
        <v>198609182</v>
      </c>
      <c r="G2" s="15" t="str">
        <f>IF(E2=0,"YES",IF(D2/E2&gt;=1.15, IF(D2+E2&gt;=one_percentage,"YES","NO"),"NO"))</f>
        <v>YES</v>
      </c>
      <c r="H2" s="16">
        <v>120000.0</v>
      </c>
      <c r="I2" s="17" t="str">
        <f>If(singularityNet&gt;=H2,IF(G2="Yes","FUNDED","NOT FUNDED"),"NOT FUNDED")</f>
        <v>FUNDED</v>
      </c>
      <c r="J2" s="18">
        <f>If(singularityNet&gt;=H2,singularityNet-H2,singularityNet)</f>
        <v>380000</v>
      </c>
      <c r="K2" s="19" t="str">
        <f t="shared" ref="K2:K39" si="2">If(G2="YES",IF(I2="FUNDED","","Over Budget"),"Approval Threshold")</f>
        <v/>
      </c>
    </row>
    <row r="3">
      <c r="A3" s="23" t="s">
        <v>13</v>
      </c>
      <c r="B3" s="11">
        <v>4.39</v>
      </c>
      <c r="C3" s="12">
        <v>433.0</v>
      </c>
      <c r="D3" s="13">
        <v>9.8489203E7</v>
      </c>
      <c r="E3" s="13">
        <v>5323561.0</v>
      </c>
      <c r="F3" s="14">
        <f t="shared" si="1"/>
        <v>93165642</v>
      </c>
      <c r="G3" s="15" t="str">
        <f>IF(E3=0,"YES",IF(D3/E3&gt;=1.15, IF(D3+E3&gt;=one_percentage,"YES","NO"),"NO"))</f>
        <v>YES</v>
      </c>
      <c r="H3" s="16">
        <v>110000.0</v>
      </c>
      <c r="I3" s="17" t="str">
        <f t="shared" ref="I3:I39" si="3">If(J2&gt;=H3,IF(G3="Yes","FUNDED","NOT FUNDED"),"NOT FUNDED")</f>
        <v>FUNDED</v>
      </c>
      <c r="J3" s="18">
        <f t="shared" ref="J3:J39" si="4">If(I3="FUNDED",IF(J2&gt;=H3,(J2-H3),J2),J2)</f>
        <v>270000</v>
      </c>
      <c r="K3" s="19" t="str">
        <f t="shared" si="2"/>
        <v/>
      </c>
    </row>
    <row r="4">
      <c r="A4" s="23" t="s">
        <v>14</v>
      </c>
      <c r="B4" s="11">
        <v>4.29</v>
      </c>
      <c r="C4" s="12">
        <v>255.0</v>
      </c>
      <c r="D4" s="13">
        <v>8.423762E7</v>
      </c>
      <c r="E4" s="13">
        <v>3344431.0</v>
      </c>
      <c r="F4" s="14">
        <f t="shared" si="1"/>
        <v>80893189</v>
      </c>
      <c r="G4" s="15" t="str">
        <f>IF(E4=0,"YES",IF(D4/E4&gt;=1.15, IF(D4+E4&gt;=one_percentage,"YES","NO"),"NO"))</f>
        <v>YES</v>
      </c>
      <c r="H4" s="16">
        <v>30000.0</v>
      </c>
      <c r="I4" s="17" t="str">
        <f t="shared" si="3"/>
        <v>FUNDED</v>
      </c>
      <c r="J4" s="18">
        <f t="shared" si="4"/>
        <v>240000</v>
      </c>
      <c r="K4" s="19" t="str">
        <f t="shared" si="2"/>
        <v/>
      </c>
    </row>
    <row r="5">
      <c r="A5" s="23" t="s">
        <v>15</v>
      </c>
      <c r="B5" s="11">
        <v>4.5</v>
      </c>
      <c r="C5" s="12">
        <v>461.0</v>
      </c>
      <c r="D5" s="13">
        <v>8.6878767E7</v>
      </c>
      <c r="E5" s="13">
        <v>7217173.0</v>
      </c>
      <c r="F5" s="14">
        <f t="shared" si="1"/>
        <v>79661594</v>
      </c>
      <c r="G5" s="15" t="str">
        <f>IF(E5=0,"YES",IF(D5/E5&gt;=1.15, IF(D5+E5&gt;=one_percentage,"YES","NO"),"NO"))</f>
        <v>YES</v>
      </c>
      <c r="H5" s="16">
        <v>79950.0</v>
      </c>
      <c r="I5" s="17" t="str">
        <f t="shared" si="3"/>
        <v>FUNDED</v>
      </c>
      <c r="J5" s="18">
        <f t="shared" si="4"/>
        <v>160050</v>
      </c>
      <c r="K5" s="19" t="str">
        <f t="shared" si="2"/>
        <v/>
      </c>
    </row>
    <row r="6">
      <c r="A6" s="23" t="s">
        <v>16</v>
      </c>
      <c r="B6" s="11">
        <v>4.75</v>
      </c>
      <c r="C6" s="12">
        <v>472.0</v>
      </c>
      <c r="D6" s="13">
        <v>8.7803911E7</v>
      </c>
      <c r="E6" s="13">
        <v>9386715.0</v>
      </c>
      <c r="F6" s="14">
        <f t="shared" si="1"/>
        <v>78417196</v>
      </c>
      <c r="G6" s="15" t="str">
        <f>IF(E6=0,"YES",IF(D6/E6&gt;=1.15, IF(D6+E6&gt;=one_percentage,"YES","NO"),"NO"))</f>
        <v>YES</v>
      </c>
      <c r="H6" s="16">
        <v>89925.0</v>
      </c>
      <c r="I6" s="17" t="str">
        <f t="shared" si="3"/>
        <v>FUNDED</v>
      </c>
      <c r="J6" s="18">
        <f t="shared" si="4"/>
        <v>70125</v>
      </c>
      <c r="K6" s="19" t="str">
        <f t="shared" si="2"/>
        <v/>
      </c>
    </row>
    <row r="7">
      <c r="A7" s="23" t="s">
        <v>17</v>
      </c>
      <c r="B7" s="11">
        <v>4.33</v>
      </c>
      <c r="C7" s="12">
        <v>329.0</v>
      </c>
      <c r="D7" s="13">
        <v>7.6078901E7</v>
      </c>
      <c r="E7" s="13">
        <v>1279002.0</v>
      </c>
      <c r="F7" s="14">
        <f t="shared" si="1"/>
        <v>74799899</v>
      </c>
      <c r="G7" s="15" t="str">
        <f>IF(E7=0,"YES",IF(D7/E7&gt;=1.15, IF(D7+E7&gt;=one_percentage,"YES","NO"),"NO"))</f>
        <v>YES</v>
      </c>
      <c r="H7" s="16">
        <v>20000.0</v>
      </c>
      <c r="I7" s="17" t="str">
        <f t="shared" si="3"/>
        <v>FUNDED</v>
      </c>
      <c r="J7" s="18">
        <f t="shared" si="4"/>
        <v>50125</v>
      </c>
      <c r="K7" s="19" t="str">
        <f t="shared" si="2"/>
        <v/>
      </c>
    </row>
    <row r="8">
      <c r="A8" s="23" t="s">
        <v>18</v>
      </c>
      <c r="B8" s="11">
        <v>4.17</v>
      </c>
      <c r="C8" s="12">
        <v>211.0</v>
      </c>
      <c r="D8" s="13">
        <v>6.9648255E7</v>
      </c>
      <c r="E8" s="13">
        <v>6506662.0</v>
      </c>
      <c r="F8" s="14">
        <f t="shared" si="1"/>
        <v>63141593</v>
      </c>
      <c r="G8" s="15" t="str">
        <f>IF(E8=0,"YES",IF(D8/E8&gt;=1.15, IF(D8+E8&gt;=one_percentage,"YES","NO"),"NO"))</f>
        <v>YES</v>
      </c>
      <c r="H8" s="16">
        <v>22500.0</v>
      </c>
      <c r="I8" s="17" t="str">
        <f t="shared" si="3"/>
        <v>FUNDED</v>
      </c>
      <c r="J8" s="18">
        <f t="shared" si="4"/>
        <v>27625</v>
      </c>
      <c r="K8" s="19" t="str">
        <f t="shared" si="2"/>
        <v/>
      </c>
    </row>
    <row r="9">
      <c r="A9" s="23" t="s">
        <v>19</v>
      </c>
      <c r="B9" s="11">
        <v>4.17</v>
      </c>
      <c r="C9" s="12">
        <v>262.0</v>
      </c>
      <c r="D9" s="13">
        <v>6.5857502E7</v>
      </c>
      <c r="E9" s="13">
        <v>2823207.0</v>
      </c>
      <c r="F9" s="14">
        <f t="shared" si="1"/>
        <v>63034295</v>
      </c>
      <c r="G9" s="15" t="str">
        <f>IF(E9=0,"YES",IF(D9/E9&gt;=1.15, IF(D9+E9&gt;=one_percentage,"YES","NO"),"NO"))</f>
        <v>YES</v>
      </c>
      <c r="H9" s="16">
        <v>35000.0</v>
      </c>
      <c r="I9" s="17" t="str">
        <f t="shared" si="3"/>
        <v>NOT FUNDED</v>
      </c>
      <c r="J9" s="18">
        <f t="shared" si="4"/>
        <v>27625</v>
      </c>
      <c r="K9" s="19" t="str">
        <f t="shared" si="2"/>
        <v>Over Budget</v>
      </c>
    </row>
    <row r="10">
      <c r="A10" s="24" t="s">
        <v>20</v>
      </c>
      <c r="B10" s="11">
        <v>3.67</v>
      </c>
      <c r="C10" s="12">
        <v>139.0</v>
      </c>
      <c r="D10" s="13">
        <v>5.3579626E7</v>
      </c>
      <c r="E10" s="13">
        <v>4073544.0</v>
      </c>
      <c r="F10" s="14">
        <f t="shared" si="1"/>
        <v>49506082</v>
      </c>
      <c r="G10" s="15" t="str">
        <f>IF(E10=0,"YES",IF(D10/E10&gt;=1.15, IF(D10+E10&gt;=one_percentage,"YES","NO"),"NO"))</f>
        <v>YES</v>
      </c>
      <c r="H10" s="16">
        <v>9900.0</v>
      </c>
      <c r="I10" s="17" t="str">
        <f t="shared" si="3"/>
        <v>FUNDED</v>
      </c>
      <c r="J10" s="18">
        <f t="shared" si="4"/>
        <v>17725</v>
      </c>
      <c r="K10" s="19" t="str">
        <f t="shared" si="2"/>
        <v/>
      </c>
    </row>
    <row r="11">
      <c r="A11" s="23" t="s">
        <v>21</v>
      </c>
      <c r="B11" s="11">
        <v>3.75</v>
      </c>
      <c r="C11" s="12">
        <v>163.0</v>
      </c>
      <c r="D11" s="13">
        <v>5.2637973E7</v>
      </c>
      <c r="E11" s="13">
        <v>4379475.0</v>
      </c>
      <c r="F11" s="14">
        <f t="shared" si="1"/>
        <v>48258498</v>
      </c>
      <c r="G11" s="15" t="str">
        <f>IF(E11=0,"YES",IF(D11/E11&gt;=1.15, IF(D11+E11&gt;=one_percentage,"YES","NO"),"NO"))</f>
        <v>YES</v>
      </c>
      <c r="H11" s="16">
        <v>24000.0</v>
      </c>
      <c r="I11" s="17" t="str">
        <f t="shared" si="3"/>
        <v>NOT FUNDED</v>
      </c>
      <c r="J11" s="18">
        <f t="shared" si="4"/>
        <v>17725</v>
      </c>
      <c r="K11" s="19" t="str">
        <f t="shared" si="2"/>
        <v>Over Budget</v>
      </c>
    </row>
    <row r="12">
      <c r="A12" s="23" t="s">
        <v>22</v>
      </c>
      <c r="B12" s="11">
        <v>3.61</v>
      </c>
      <c r="C12" s="12">
        <v>189.0</v>
      </c>
      <c r="D12" s="13">
        <v>5.5235032E7</v>
      </c>
      <c r="E12" s="13">
        <v>7926893.0</v>
      </c>
      <c r="F12" s="14">
        <f t="shared" si="1"/>
        <v>47308139</v>
      </c>
      <c r="G12" s="15" t="str">
        <f>IF(E12=0,"YES",IF(D12/E12&gt;=1.15, IF(D12+E12&gt;=one_percentage,"YES","NO"),"NO"))</f>
        <v>YES</v>
      </c>
      <c r="H12" s="16">
        <v>100000.0</v>
      </c>
      <c r="I12" s="17" t="str">
        <f t="shared" si="3"/>
        <v>NOT FUNDED</v>
      </c>
      <c r="J12" s="18">
        <f t="shared" si="4"/>
        <v>17725</v>
      </c>
      <c r="K12" s="19" t="str">
        <f t="shared" si="2"/>
        <v>Over Budget</v>
      </c>
    </row>
    <row r="13">
      <c r="A13" s="23" t="s">
        <v>23</v>
      </c>
      <c r="B13" s="11">
        <v>3.58</v>
      </c>
      <c r="C13" s="12">
        <v>254.0</v>
      </c>
      <c r="D13" s="13">
        <v>5.5876078E7</v>
      </c>
      <c r="E13" s="13">
        <v>9988182.0</v>
      </c>
      <c r="F13" s="14">
        <f t="shared" si="1"/>
        <v>45887896</v>
      </c>
      <c r="G13" s="15" t="str">
        <f>IF(E13=0,"YES",IF(D13/E13&gt;=1.15, IF(D13+E13&gt;=one_percentage,"YES","NO"),"NO"))</f>
        <v>YES</v>
      </c>
      <c r="H13" s="16">
        <v>75000.0</v>
      </c>
      <c r="I13" s="17" t="str">
        <f t="shared" si="3"/>
        <v>NOT FUNDED</v>
      </c>
      <c r="J13" s="18">
        <f t="shared" si="4"/>
        <v>17725</v>
      </c>
      <c r="K13" s="19" t="str">
        <f t="shared" si="2"/>
        <v>Over Budget</v>
      </c>
    </row>
    <row r="14">
      <c r="A14" s="23" t="s">
        <v>24</v>
      </c>
      <c r="B14" s="11">
        <v>3.89</v>
      </c>
      <c r="C14" s="12">
        <v>196.0</v>
      </c>
      <c r="D14" s="13">
        <v>5.0554176E7</v>
      </c>
      <c r="E14" s="13">
        <v>6596766.0</v>
      </c>
      <c r="F14" s="14">
        <f t="shared" si="1"/>
        <v>43957410</v>
      </c>
      <c r="G14" s="15" t="str">
        <f>IF(E14=0,"YES",IF(D14/E14&gt;=1.15, IF(D14+E14&gt;=one_percentage,"YES","NO"),"NO"))</f>
        <v>YES</v>
      </c>
      <c r="H14" s="16">
        <v>50000.0</v>
      </c>
      <c r="I14" s="17" t="str">
        <f t="shared" si="3"/>
        <v>NOT FUNDED</v>
      </c>
      <c r="J14" s="18">
        <f t="shared" si="4"/>
        <v>17725</v>
      </c>
      <c r="K14" s="19" t="str">
        <f t="shared" si="2"/>
        <v>Over Budget</v>
      </c>
    </row>
    <row r="15">
      <c r="A15" s="23" t="s">
        <v>25</v>
      </c>
      <c r="B15" s="11">
        <v>3.76</v>
      </c>
      <c r="C15" s="12">
        <v>158.0</v>
      </c>
      <c r="D15" s="13">
        <v>4.8943736E7</v>
      </c>
      <c r="E15" s="13">
        <v>5936273.0</v>
      </c>
      <c r="F15" s="14">
        <f t="shared" si="1"/>
        <v>43007463</v>
      </c>
      <c r="G15" s="15" t="str">
        <f>IF(E15=0,"YES",IF(D15/E15&gt;=1.15, IF(D15+E15&gt;=one_percentage,"YES","NO"),"NO"))</f>
        <v>YES</v>
      </c>
      <c r="H15" s="16">
        <v>35000.0</v>
      </c>
      <c r="I15" s="17" t="str">
        <f t="shared" si="3"/>
        <v>NOT FUNDED</v>
      </c>
      <c r="J15" s="18">
        <f t="shared" si="4"/>
        <v>17725</v>
      </c>
      <c r="K15" s="19" t="str">
        <f t="shared" si="2"/>
        <v>Over Budget</v>
      </c>
    </row>
    <row r="16">
      <c r="A16" s="23" t="s">
        <v>26</v>
      </c>
      <c r="B16" s="11">
        <v>4.11</v>
      </c>
      <c r="C16" s="12">
        <v>162.0</v>
      </c>
      <c r="D16" s="13">
        <v>4.7575893E7</v>
      </c>
      <c r="E16" s="13">
        <v>9091065.0</v>
      </c>
      <c r="F16" s="14">
        <f t="shared" si="1"/>
        <v>38484828</v>
      </c>
      <c r="G16" s="15" t="str">
        <f>IF(E16=0,"YES",IF(D16/E16&gt;=1.15, IF(D16+E16&gt;=one_percentage,"YES","NO"),"NO"))</f>
        <v>YES</v>
      </c>
      <c r="H16" s="16">
        <v>75000.0</v>
      </c>
      <c r="I16" s="17" t="str">
        <f t="shared" si="3"/>
        <v>NOT FUNDED</v>
      </c>
      <c r="J16" s="18">
        <f t="shared" si="4"/>
        <v>17725</v>
      </c>
      <c r="K16" s="19" t="str">
        <f t="shared" si="2"/>
        <v>Over Budget</v>
      </c>
    </row>
    <row r="17">
      <c r="A17" s="23" t="s">
        <v>27</v>
      </c>
      <c r="B17" s="11">
        <v>3.6</v>
      </c>
      <c r="C17" s="12">
        <v>139.0</v>
      </c>
      <c r="D17" s="13">
        <v>4.6175482E7</v>
      </c>
      <c r="E17" s="13">
        <v>9226726.0</v>
      </c>
      <c r="F17" s="14">
        <f t="shared" si="1"/>
        <v>36948756</v>
      </c>
      <c r="G17" s="15" t="str">
        <f>IF(E17=0,"YES",IF(D17/E17&gt;=1.15, IF(D17+E17&gt;=one_percentage,"YES","NO"),"NO"))</f>
        <v>YES</v>
      </c>
      <c r="H17" s="16">
        <v>26800.0</v>
      </c>
      <c r="I17" s="17" t="str">
        <f t="shared" si="3"/>
        <v>NOT FUNDED</v>
      </c>
      <c r="J17" s="18">
        <f t="shared" si="4"/>
        <v>17725</v>
      </c>
      <c r="K17" s="19" t="str">
        <f t="shared" si="2"/>
        <v>Over Budget</v>
      </c>
    </row>
    <row r="18">
      <c r="A18" s="23" t="s">
        <v>28</v>
      </c>
      <c r="B18" s="11">
        <v>3.56</v>
      </c>
      <c r="C18" s="12">
        <v>152.0</v>
      </c>
      <c r="D18" s="13">
        <v>4.4557075E7</v>
      </c>
      <c r="E18" s="13">
        <v>9460650.0</v>
      </c>
      <c r="F18" s="14">
        <f t="shared" si="1"/>
        <v>35096425</v>
      </c>
      <c r="G18" s="15" t="str">
        <f>IF(E18=0,"YES",IF(D18/E18&gt;=1.15, IF(D18+E18&gt;=one_percentage,"YES","NO"),"NO"))</f>
        <v>YES</v>
      </c>
      <c r="H18" s="16">
        <v>66000.0</v>
      </c>
      <c r="I18" s="17" t="str">
        <f t="shared" si="3"/>
        <v>NOT FUNDED</v>
      </c>
      <c r="J18" s="18">
        <f t="shared" si="4"/>
        <v>17725</v>
      </c>
      <c r="K18" s="19" t="str">
        <f t="shared" si="2"/>
        <v>Over Budget</v>
      </c>
    </row>
    <row r="19">
      <c r="A19" s="23" t="s">
        <v>29</v>
      </c>
      <c r="B19" s="11">
        <v>3.72</v>
      </c>
      <c r="C19" s="12">
        <v>145.0</v>
      </c>
      <c r="D19" s="13">
        <v>4.2227849E7</v>
      </c>
      <c r="E19" s="13">
        <v>8812475.0</v>
      </c>
      <c r="F19" s="14">
        <f t="shared" si="1"/>
        <v>33415374</v>
      </c>
      <c r="G19" s="15" t="str">
        <f>IF(E19=0,"YES",IF(D19/E19&gt;=1.15, IF(D19+E19&gt;=one_percentage,"YES","NO"),"NO"))</f>
        <v>YES</v>
      </c>
      <c r="H19" s="16">
        <v>59265.0</v>
      </c>
      <c r="I19" s="17" t="str">
        <f t="shared" si="3"/>
        <v>NOT FUNDED</v>
      </c>
      <c r="J19" s="18">
        <f t="shared" si="4"/>
        <v>17725</v>
      </c>
      <c r="K19" s="19" t="str">
        <f t="shared" si="2"/>
        <v>Over Budget</v>
      </c>
    </row>
    <row r="20">
      <c r="A20" s="23" t="s">
        <v>30</v>
      </c>
      <c r="B20" s="11">
        <v>4.08</v>
      </c>
      <c r="C20" s="12">
        <v>148.0</v>
      </c>
      <c r="D20" s="13">
        <v>4.0010464E7</v>
      </c>
      <c r="E20" s="13">
        <v>7259777.0</v>
      </c>
      <c r="F20" s="14">
        <f t="shared" si="1"/>
        <v>32750687</v>
      </c>
      <c r="G20" s="15" t="str">
        <f>IF(E20=0,"YES",IF(D20/E20&gt;=1.15, IF(D20+E20&gt;=one_percentage,"YES","NO"),"NO"))</f>
        <v>YES</v>
      </c>
      <c r="H20" s="16">
        <v>30000.0</v>
      </c>
      <c r="I20" s="17" t="str">
        <f t="shared" si="3"/>
        <v>NOT FUNDED</v>
      </c>
      <c r="J20" s="18">
        <f t="shared" si="4"/>
        <v>17725</v>
      </c>
      <c r="K20" s="19" t="str">
        <f t="shared" si="2"/>
        <v>Over Budget</v>
      </c>
    </row>
    <row r="21">
      <c r="A21" s="23" t="s">
        <v>31</v>
      </c>
      <c r="B21" s="11">
        <v>3.5</v>
      </c>
      <c r="C21" s="12">
        <v>128.0</v>
      </c>
      <c r="D21" s="13">
        <v>4.2351022E7</v>
      </c>
      <c r="E21" s="13">
        <v>1.0081687E7</v>
      </c>
      <c r="F21" s="14">
        <f t="shared" si="1"/>
        <v>32269335</v>
      </c>
      <c r="G21" s="15" t="str">
        <f>IF(E21=0,"YES",IF(D21/E21&gt;=1.15, IF(D21+E21&gt;=one_percentage,"YES","NO"),"NO"))</f>
        <v>YES</v>
      </c>
      <c r="H21" s="16">
        <v>39000.0</v>
      </c>
      <c r="I21" s="17" t="str">
        <f t="shared" si="3"/>
        <v>NOT FUNDED</v>
      </c>
      <c r="J21" s="18">
        <f t="shared" si="4"/>
        <v>17725</v>
      </c>
      <c r="K21" s="19" t="str">
        <f t="shared" si="2"/>
        <v>Over Budget</v>
      </c>
    </row>
    <row r="22">
      <c r="A22" s="23" t="s">
        <v>32</v>
      </c>
      <c r="B22" s="11">
        <v>3.42</v>
      </c>
      <c r="C22" s="12">
        <v>119.0</v>
      </c>
      <c r="D22" s="13">
        <v>3.8366255E7</v>
      </c>
      <c r="E22" s="13">
        <v>1.0280562E7</v>
      </c>
      <c r="F22" s="14">
        <f t="shared" si="1"/>
        <v>28085693</v>
      </c>
      <c r="G22" s="15" t="str">
        <f>IF(E22=0,"YES",IF(D22/E22&gt;=1.15, IF(D22+E22&gt;=one_percentage,"YES","NO"),"NO"))</f>
        <v>YES</v>
      </c>
      <c r="H22" s="16">
        <v>16000.0</v>
      </c>
      <c r="I22" s="17" t="str">
        <f t="shared" si="3"/>
        <v>FUNDED</v>
      </c>
      <c r="J22" s="18">
        <f t="shared" si="4"/>
        <v>1725</v>
      </c>
      <c r="K22" s="19" t="str">
        <f t="shared" si="2"/>
        <v/>
      </c>
    </row>
    <row r="23">
      <c r="A23" s="23" t="s">
        <v>33</v>
      </c>
      <c r="B23" s="11">
        <v>3.67</v>
      </c>
      <c r="C23" s="12">
        <v>127.0</v>
      </c>
      <c r="D23" s="13">
        <v>3.5195495E7</v>
      </c>
      <c r="E23" s="13">
        <v>8344534.0</v>
      </c>
      <c r="F23" s="14">
        <f t="shared" si="1"/>
        <v>26850961</v>
      </c>
      <c r="G23" s="15" t="str">
        <f>IF(E23=0,"YES",IF(D23/E23&gt;=1.15, IF(D23+E23&gt;=one_percentage,"YES","NO"),"NO"))</f>
        <v>YES</v>
      </c>
      <c r="H23" s="16">
        <v>3840.0</v>
      </c>
      <c r="I23" s="17" t="str">
        <f t="shared" si="3"/>
        <v>NOT FUNDED</v>
      </c>
      <c r="J23" s="18">
        <f t="shared" si="4"/>
        <v>1725</v>
      </c>
      <c r="K23" s="19" t="str">
        <f t="shared" si="2"/>
        <v>Over Budget</v>
      </c>
    </row>
    <row r="24">
      <c r="A24" s="23" t="s">
        <v>34</v>
      </c>
      <c r="B24" s="11">
        <v>3.89</v>
      </c>
      <c r="C24" s="12">
        <v>133.0</v>
      </c>
      <c r="D24" s="13">
        <v>3.9344977E7</v>
      </c>
      <c r="E24" s="13">
        <v>1.4035325E7</v>
      </c>
      <c r="F24" s="14">
        <f t="shared" si="1"/>
        <v>25309652</v>
      </c>
      <c r="G24" s="15" t="str">
        <f>IF(E24=0,"YES",IF(D24/E24&gt;=1.15, IF(D24+E24&gt;=one_percentage,"YES","NO"),"NO"))</f>
        <v>YES</v>
      </c>
      <c r="H24" s="16">
        <v>24000.0</v>
      </c>
      <c r="I24" s="17" t="str">
        <f t="shared" si="3"/>
        <v>NOT FUNDED</v>
      </c>
      <c r="J24" s="18">
        <f t="shared" si="4"/>
        <v>1725</v>
      </c>
      <c r="K24" s="19" t="str">
        <f t="shared" si="2"/>
        <v>Over Budget</v>
      </c>
    </row>
    <row r="25">
      <c r="A25" s="23" t="s">
        <v>35</v>
      </c>
      <c r="B25" s="11">
        <v>3.39</v>
      </c>
      <c r="C25" s="12">
        <v>131.0</v>
      </c>
      <c r="D25" s="13">
        <v>2.8699215E7</v>
      </c>
      <c r="E25" s="13">
        <v>1.0384824E7</v>
      </c>
      <c r="F25" s="14">
        <f t="shared" si="1"/>
        <v>18314391</v>
      </c>
      <c r="G25" s="15" t="str">
        <f>IF(E25=0,"YES",IF(D25/E25&gt;=1.15, IF(D25+E25&gt;=one_percentage,"YES","NO"),"NO"))</f>
        <v>YES</v>
      </c>
      <c r="H25" s="16">
        <v>31300.0</v>
      </c>
      <c r="I25" s="17" t="str">
        <f t="shared" si="3"/>
        <v>NOT FUNDED</v>
      </c>
      <c r="J25" s="18">
        <f t="shared" si="4"/>
        <v>1725</v>
      </c>
      <c r="K25" s="19" t="str">
        <f t="shared" si="2"/>
        <v>Over Budget</v>
      </c>
    </row>
    <row r="26">
      <c r="A26" s="23" t="s">
        <v>36</v>
      </c>
      <c r="B26" s="11">
        <v>3.25</v>
      </c>
      <c r="C26" s="12">
        <v>108.0</v>
      </c>
      <c r="D26" s="13">
        <v>2.9137245E7</v>
      </c>
      <c r="E26" s="13">
        <v>1.2857274E7</v>
      </c>
      <c r="F26" s="14">
        <f t="shared" si="1"/>
        <v>16279971</v>
      </c>
      <c r="G26" s="15" t="str">
        <f>IF(E26=0,"YES",IF(D26/E26&gt;=1.15, IF(D26+E26&gt;=one_percentage,"YES","NO"),"NO"))</f>
        <v>YES</v>
      </c>
      <c r="H26" s="16">
        <v>60000.0</v>
      </c>
      <c r="I26" s="17" t="str">
        <f t="shared" si="3"/>
        <v>NOT FUNDED</v>
      </c>
      <c r="J26" s="18">
        <f t="shared" si="4"/>
        <v>1725</v>
      </c>
      <c r="K26" s="19" t="str">
        <f t="shared" si="2"/>
        <v>Over Budget</v>
      </c>
    </row>
    <row r="27">
      <c r="A27" s="23" t="s">
        <v>37</v>
      </c>
      <c r="B27" s="11">
        <v>2.53</v>
      </c>
      <c r="C27" s="12">
        <v>125.0</v>
      </c>
      <c r="D27" s="13">
        <v>2.5566582E7</v>
      </c>
      <c r="E27" s="13">
        <v>1.6904188E7</v>
      </c>
      <c r="F27" s="14">
        <f t="shared" si="1"/>
        <v>8662394</v>
      </c>
      <c r="G27" s="15" t="str">
        <f>IF(E27=0,"YES",IF(D27/E27&gt;=1.15, IF(D27+E27&gt;=one_percentage,"YES","NO"),"NO"))</f>
        <v>YES</v>
      </c>
      <c r="H27" s="16">
        <v>480000.0</v>
      </c>
      <c r="I27" s="17" t="str">
        <f t="shared" si="3"/>
        <v>NOT FUNDED</v>
      </c>
      <c r="J27" s="18">
        <f t="shared" si="4"/>
        <v>1725</v>
      </c>
      <c r="K27" s="19" t="str">
        <f t="shared" si="2"/>
        <v>Over Budget</v>
      </c>
    </row>
    <row r="28">
      <c r="A28" s="23" t="s">
        <v>38</v>
      </c>
      <c r="B28" s="11">
        <v>2.67</v>
      </c>
      <c r="C28" s="12">
        <v>114.0</v>
      </c>
      <c r="D28" s="13">
        <v>2.3868751E7</v>
      </c>
      <c r="E28" s="13">
        <v>1.5262648E7</v>
      </c>
      <c r="F28" s="14">
        <f t="shared" si="1"/>
        <v>8606103</v>
      </c>
      <c r="G28" s="15" t="str">
        <f>IF(E28=0,"YES",IF(D28/E28&gt;=1.15, IF(D28+E28&gt;=one_percentage,"YES","NO"),"NO"))</f>
        <v>YES</v>
      </c>
      <c r="H28" s="16">
        <v>88200.0</v>
      </c>
      <c r="I28" s="17" t="str">
        <f t="shared" si="3"/>
        <v>NOT FUNDED</v>
      </c>
      <c r="J28" s="18">
        <f t="shared" si="4"/>
        <v>1725</v>
      </c>
      <c r="K28" s="19" t="str">
        <f t="shared" si="2"/>
        <v>Over Budget</v>
      </c>
    </row>
    <row r="29">
      <c r="A29" s="23" t="s">
        <v>39</v>
      </c>
      <c r="B29" s="11">
        <v>3.38</v>
      </c>
      <c r="C29" s="12">
        <v>121.0</v>
      </c>
      <c r="D29" s="13">
        <v>1.8976382E7</v>
      </c>
      <c r="E29" s="13">
        <v>1.322233E7</v>
      </c>
      <c r="F29" s="14">
        <f t="shared" si="1"/>
        <v>5754052</v>
      </c>
      <c r="G29" s="15" t="str">
        <f>IF(E29=0,"YES",IF(D29/E29&gt;=1.15, IF(D29+E29&gt;=one_percentage,"YES","NO"),"NO"))</f>
        <v>NO</v>
      </c>
      <c r="H29" s="16">
        <v>49000.0</v>
      </c>
      <c r="I29" s="17" t="str">
        <f t="shared" si="3"/>
        <v>NOT FUNDED</v>
      </c>
      <c r="J29" s="18">
        <f t="shared" si="4"/>
        <v>1725</v>
      </c>
      <c r="K29" s="19" t="str">
        <f t="shared" si="2"/>
        <v>Approval Threshold</v>
      </c>
    </row>
    <row r="30">
      <c r="A30" s="23" t="s">
        <v>40</v>
      </c>
      <c r="B30" s="11">
        <v>2.27</v>
      </c>
      <c r="C30" s="12">
        <v>108.0</v>
      </c>
      <c r="D30" s="13">
        <v>1.7862544E7</v>
      </c>
      <c r="E30" s="13">
        <v>1.2347109E7</v>
      </c>
      <c r="F30" s="14">
        <f t="shared" si="1"/>
        <v>5515435</v>
      </c>
      <c r="G30" s="15" t="str">
        <f>IF(E30=0,"YES",IF(D30/E30&gt;=1.15, IF(D30+E30&gt;=one_percentage,"YES","NO"),"NO"))</f>
        <v>NO</v>
      </c>
      <c r="H30" s="16">
        <v>10000.0</v>
      </c>
      <c r="I30" s="17" t="str">
        <f t="shared" si="3"/>
        <v>NOT FUNDED</v>
      </c>
      <c r="J30" s="18">
        <f t="shared" si="4"/>
        <v>1725</v>
      </c>
      <c r="K30" s="19" t="str">
        <f t="shared" si="2"/>
        <v>Approval Threshold</v>
      </c>
    </row>
    <row r="31">
      <c r="A31" s="23" t="s">
        <v>41</v>
      </c>
      <c r="B31" s="11">
        <v>1.93</v>
      </c>
      <c r="C31" s="12">
        <v>109.0</v>
      </c>
      <c r="D31" s="13">
        <v>1.6994149E7</v>
      </c>
      <c r="E31" s="13">
        <v>1.3781531E7</v>
      </c>
      <c r="F31" s="14">
        <f t="shared" si="1"/>
        <v>3212618</v>
      </c>
      <c r="G31" s="15" t="str">
        <f>IF(E31=0,"YES",IF(D31/E31&gt;=1.15, IF(D31+E31&gt;=one_percentage,"YES","NO"),"NO"))</f>
        <v>NO</v>
      </c>
      <c r="H31" s="16">
        <v>500.0</v>
      </c>
      <c r="I31" s="17" t="str">
        <f t="shared" si="3"/>
        <v>NOT FUNDED</v>
      </c>
      <c r="J31" s="18">
        <f t="shared" si="4"/>
        <v>1725</v>
      </c>
      <c r="K31" s="19" t="str">
        <f t="shared" si="2"/>
        <v>Approval Threshold</v>
      </c>
    </row>
    <row r="32">
      <c r="A32" s="23" t="s">
        <v>42</v>
      </c>
      <c r="B32" s="11">
        <v>1.53</v>
      </c>
      <c r="C32" s="12">
        <v>110.0</v>
      </c>
      <c r="D32" s="13">
        <v>1.6268394E7</v>
      </c>
      <c r="E32" s="13">
        <v>1.3899797E7</v>
      </c>
      <c r="F32" s="14">
        <f t="shared" si="1"/>
        <v>2368597</v>
      </c>
      <c r="G32" s="15" t="str">
        <f>IF(E32=0,"YES",IF(D32/E32&gt;=1.15, IF(D32+E32&gt;=one_percentage,"YES","NO"),"NO"))</f>
        <v>NO</v>
      </c>
      <c r="H32" s="16">
        <v>42.0</v>
      </c>
      <c r="I32" s="17" t="str">
        <f t="shared" si="3"/>
        <v>NOT FUNDED</v>
      </c>
      <c r="J32" s="18">
        <f t="shared" si="4"/>
        <v>1725</v>
      </c>
      <c r="K32" s="19" t="str">
        <f t="shared" si="2"/>
        <v>Approval Threshold</v>
      </c>
    </row>
    <row r="33">
      <c r="A33" s="23" t="s">
        <v>43</v>
      </c>
      <c r="B33" s="11">
        <v>2.8</v>
      </c>
      <c r="C33" s="12">
        <v>124.0</v>
      </c>
      <c r="D33" s="13">
        <v>1.661094E7</v>
      </c>
      <c r="E33" s="13">
        <v>1.4599297E7</v>
      </c>
      <c r="F33" s="14">
        <f t="shared" si="1"/>
        <v>2011643</v>
      </c>
      <c r="G33" s="15" t="str">
        <f>IF(E33=0,"YES",IF(D33/E33&gt;=1.15, IF(D33+E33&gt;=one_percentage,"YES","NO"),"NO"))</f>
        <v>NO</v>
      </c>
      <c r="H33" s="16">
        <v>120000.0</v>
      </c>
      <c r="I33" s="17" t="str">
        <f t="shared" si="3"/>
        <v>NOT FUNDED</v>
      </c>
      <c r="J33" s="18">
        <f t="shared" si="4"/>
        <v>1725</v>
      </c>
      <c r="K33" s="19" t="str">
        <f t="shared" si="2"/>
        <v>Approval Threshold</v>
      </c>
    </row>
    <row r="34">
      <c r="A34" s="23" t="s">
        <v>44</v>
      </c>
      <c r="B34" s="11">
        <v>1.73</v>
      </c>
      <c r="C34" s="12">
        <v>129.0</v>
      </c>
      <c r="D34" s="13">
        <v>1.7835341E7</v>
      </c>
      <c r="E34" s="13">
        <v>1.6390416E7</v>
      </c>
      <c r="F34" s="14">
        <f t="shared" si="1"/>
        <v>1444925</v>
      </c>
      <c r="G34" s="15" t="str">
        <f>IF(E34=0,"YES",IF(D34/E34&gt;=1.15, IF(D34+E34&gt;=one_percentage,"YES","NO"),"NO"))</f>
        <v>NO</v>
      </c>
      <c r="H34" s="16">
        <v>50000.0</v>
      </c>
      <c r="I34" s="17" t="str">
        <f t="shared" si="3"/>
        <v>NOT FUNDED</v>
      </c>
      <c r="J34" s="18">
        <f t="shared" si="4"/>
        <v>1725</v>
      </c>
      <c r="K34" s="19" t="str">
        <f t="shared" si="2"/>
        <v>Approval Threshold</v>
      </c>
    </row>
    <row r="35">
      <c r="A35" s="23" t="s">
        <v>45</v>
      </c>
      <c r="B35" s="11">
        <v>1.5</v>
      </c>
      <c r="C35" s="12">
        <v>117.0</v>
      </c>
      <c r="D35" s="13">
        <v>1.5238996E7</v>
      </c>
      <c r="E35" s="13">
        <v>1.4827115E7</v>
      </c>
      <c r="F35" s="14">
        <f t="shared" si="1"/>
        <v>411881</v>
      </c>
      <c r="G35" s="15" t="str">
        <f>IF(E35=0,"YES",IF(D35/E35&gt;=1.15, IF(D35+E35&gt;=one_percentage,"YES","NO"),"NO"))</f>
        <v>NO</v>
      </c>
      <c r="H35" s="16">
        <v>1000.0</v>
      </c>
      <c r="I35" s="17" t="str">
        <f t="shared" si="3"/>
        <v>NOT FUNDED</v>
      </c>
      <c r="J35" s="18">
        <f t="shared" si="4"/>
        <v>1725</v>
      </c>
      <c r="K35" s="19" t="str">
        <f t="shared" si="2"/>
        <v>Approval Threshold</v>
      </c>
    </row>
    <row r="36">
      <c r="A36" s="23" t="s">
        <v>46</v>
      </c>
      <c r="B36" s="11">
        <v>3.27</v>
      </c>
      <c r="C36" s="12">
        <v>118.0</v>
      </c>
      <c r="D36" s="13">
        <v>1.7192845E7</v>
      </c>
      <c r="E36" s="13">
        <v>1.7475802E7</v>
      </c>
      <c r="F36" s="14">
        <f t="shared" si="1"/>
        <v>-282957</v>
      </c>
      <c r="G36" s="15" t="str">
        <f>IF(E36=0,"YES",IF(D36/E36&gt;=1.15, IF(D36+E36&gt;=one_percentage,"YES","NO"),"NO"))</f>
        <v>NO</v>
      </c>
      <c r="H36" s="16">
        <v>100000.0</v>
      </c>
      <c r="I36" s="17" t="str">
        <f t="shared" si="3"/>
        <v>NOT FUNDED</v>
      </c>
      <c r="J36" s="18">
        <f t="shared" si="4"/>
        <v>1725</v>
      </c>
      <c r="K36" s="19" t="str">
        <f t="shared" si="2"/>
        <v>Approval Threshold</v>
      </c>
    </row>
    <row r="37">
      <c r="A37" s="23" t="s">
        <v>47</v>
      </c>
      <c r="B37" s="11">
        <v>1.38</v>
      </c>
      <c r="C37" s="12">
        <v>121.0</v>
      </c>
      <c r="D37" s="13">
        <v>1.6855113E7</v>
      </c>
      <c r="E37" s="13">
        <v>1.7255392E7</v>
      </c>
      <c r="F37" s="14">
        <f t="shared" si="1"/>
        <v>-400279</v>
      </c>
      <c r="G37" s="15" t="str">
        <f>IF(E37=0,"YES",IF(D37/E37&gt;=1.15, IF(D37+E37&gt;=one_percentage,"YES","NO"),"NO"))</f>
        <v>NO</v>
      </c>
      <c r="H37" s="16">
        <v>65000.0</v>
      </c>
      <c r="I37" s="17" t="str">
        <f t="shared" si="3"/>
        <v>NOT FUNDED</v>
      </c>
      <c r="J37" s="18">
        <f t="shared" si="4"/>
        <v>1725</v>
      </c>
      <c r="K37" s="19" t="str">
        <f t="shared" si="2"/>
        <v>Approval Threshold</v>
      </c>
    </row>
    <row r="38">
      <c r="A38" s="23" t="s">
        <v>48</v>
      </c>
      <c r="B38" s="11">
        <v>1.0</v>
      </c>
      <c r="C38" s="12">
        <v>115.0</v>
      </c>
      <c r="D38" s="13">
        <v>1.4912287E7</v>
      </c>
      <c r="E38" s="13">
        <v>1.5992916E7</v>
      </c>
      <c r="F38" s="14">
        <f t="shared" si="1"/>
        <v>-1080629</v>
      </c>
      <c r="G38" s="15" t="str">
        <f>IF(E38=0,"YES",IF(D38/E38&gt;=1.15, IF(D38+E38&gt;=one_percentage,"YES","NO"),"NO"))</f>
        <v>NO</v>
      </c>
      <c r="H38" s="16">
        <v>500.0</v>
      </c>
      <c r="I38" s="17" t="str">
        <f t="shared" si="3"/>
        <v>NOT FUNDED</v>
      </c>
      <c r="J38" s="18">
        <f t="shared" si="4"/>
        <v>1725</v>
      </c>
      <c r="K38" s="19" t="str">
        <f t="shared" si="2"/>
        <v>Approval Threshold</v>
      </c>
    </row>
    <row r="39">
      <c r="A39" s="23" t="s">
        <v>49</v>
      </c>
      <c r="B39" s="11">
        <v>1.44</v>
      </c>
      <c r="C39" s="12">
        <v>131.0</v>
      </c>
      <c r="D39" s="13">
        <v>1.4950542E7</v>
      </c>
      <c r="E39" s="13">
        <v>1.8747883E7</v>
      </c>
      <c r="F39" s="14">
        <f t="shared" si="1"/>
        <v>-3797341</v>
      </c>
      <c r="G39" s="15" t="str">
        <f>IF(E39=0,"YES",IF(D39/E39&gt;=1.15, IF(D39+E39&gt;=one_percentage,"YES","NO"),"NO"))</f>
        <v>NO</v>
      </c>
      <c r="H39" s="16">
        <v>100000.0</v>
      </c>
      <c r="I39" s="17" t="str">
        <f t="shared" si="3"/>
        <v>NOT FUNDED</v>
      </c>
      <c r="J39" s="18">
        <f t="shared" si="4"/>
        <v>1725</v>
      </c>
      <c r="K39" s="19" t="str">
        <f t="shared" si="2"/>
        <v>Approval Threshold</v>
      </c>
    </row>
  </sheetData>
  <autoFilter ref="$A$1:$H$39">
    <sortState ref="A1:H39">
      <sortCondition descending="1" ref="F1:F39"/>
      <sortCondition ref="A1:A39"/>
    </sortState>
  </autoFilter>
  <conditionalFormatting sqref="I2:I39">
    <cfRule type="cellIs" dxfId="0" priority="1" operator="equal">
      <formula>"FUNDED"</formula>
    </cfRule>
  </conditionalFormatting>
  <conditionalFormatting sqref="I2:I39">
    <cfRule type="cellIs" dxfId="1" priority="2" operator="equal">
      <formula>"NOT FUNDED"</formula>
    </cfRule>
  </conditionalFormatting>
  <conditionalFormatting sqref="K2:K39">
    <cfRule type="cellIs" dxfId="0" priority="3" operator="greaterThan">
      <formula>999</formula>
    </cfRule>
  </conditionalFormatting>
  <conditionalFormatting sqref="K2:K39">
    <cfRule type="cellIs" dxfId="0" priority="4" operator="greaterThan">
      <formula>999</formula>
    </cfRule>
  </conditionalFormatting>
  <conditionalFormatting sqref="K2:K39">
    <cfRule type="containsText" dxfId="1" priority="5" operator="containsText" text="NOT FUNDED">
      <formula>NOT(ISERROR(SEARCH(("NOT FUNDED"),(K2))))</formula>
    </cfRule>
  </conditionalFormatting>
  <conditionalFormatting sqref="K2:K39">
    <cfRule type="cellIs" dxfId="2" priority="6" operator="equal">
      <formula>"Over Budget"</formula>
    </cfRule>
  </conditionalFormatting>
  <conditionalFormatting sqref="K2:K39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</hyperlinks>
  <drawing r:id="rId3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669</v>
      </c>
      <c r="B2" s="11">
        <v>4.8</v>
      </c>
      <c r="C2" s="12">
        <v>443.0</v>
      </c>
      <c r="D2" s="13">
        <v>1.16913654E8</v>
      </c>
      <c r="E2" s="13">
        <v>1364103.0</v>
      </c>
      <c r="F2" s="14">
        <f t="shared" ref="F2:F38" si="1">D2-E2</f>
        <v>115549551</v>
      </c>
      <c r="G2" s="15" t="str">
        <f>IF(E2=0,"YES",IF(D2/E2&gt;=1.15, IF(D2+E2&gt;=one_percentage,"YES","NO"),"NO"))</f>
        <v>YES</v>
      </c>
      <c r="H2" s="16">
        <v>15000.0</v>
      </c>
      <c r="I2" s="17" t="str">
        <f>If(multilingual&gt;=H2,IF(G2="Yes","FUNDED","NOT FUNDED"),"NOT FUNDED")</f>
        <v>FUNDED</v>
      </c>
      <c r="J2" s="18">
        <f>If(multilingual&gt;=H2,multilingual-H2,multilingual)</f>
        <v>85000</v>
      </c>
      <c r="K2" s="19" t="str">
        <f t="shared" ref="K2:K38" si="2">If(G2="YES",IF(I2="FUNDED","","Over Budget"),"Approval Threshold")</f>
        <v/>
      </c>
    </row>
    <row r="3">
      <c r="A3" s="26" t="s">
        <v>670</v>
      </c>
      <c r="B3" s="11">
        <v>4.75</v>
      </c>
      <c r="C3" s="12">
        <v>397.0</v>
      </c>
      <c r="D3" s="13">
        <v>1.10151578E8</v>
      </c>
      <c r="E3" s="13">
        <v>2568509.0</v>
      </c>
      <c r="F3" s="14">
        <f t="shared" si="1"/>
        <v>107583069</v>
      </c>
      <c r="G3" s="15" t="str">
        <f>IF(E3=0,"YES",IF(D3/E3&gt;=1.15, IF(D3+E3&gt;=one_percentage,"YES","NO"),"NO"))</f>
        <v>YES</v>
      </c>
      <c r="H3" s="16">
        <v>7500.0</v>
      </c>
      <c r="I3" s="17" t="str">
        <f t="shared" ref="I3:I38" si="3">If(J2&gt;=H3,IF(G3="Yes","FUNDED","NOT FUNDED"),"NOT FUNDED")</f>
        <v>FUNDED</v>
      </c>
      <c r="J3" s="18">
        <f t="shared" ref="J3:J38" si="4">If(I3="FUNDED",IF(J2&gt;=H3,(J2-H3),J2),J2)</f>
        <v>77500</v>
      </c>
      <c r="K3" s="19" t="str">
        <f t="shared" si="2"/>
        <v/>
      </c>
    </row>
    <row r="4">
      <c r="A4" s="26" t="s">
        <v>671</v>
      </c>
      <c r="B4" s="11">
        <v>4.75</v>
      </c>
      <c r="C4" s="12">
        <v>327.0</v>
      </c>
      <c r="D4" s="13">
        <v>1.04962574E8</v>
      </c>
      <c r="E4" s="13">
        <v>2662333.0</v>
      </c>
      <c r="F4" s="14">
        <f t="shared" si="1"/>
        <v>102300241</v>
      </c>
      <c r="G4" s="15" t="str">
        <f>IF(E4=0,"YES",IF(D4/E4&gt;=1.15, IF(D4+E4&gt;=one_percentage,"YES","NO"),"NO"))</f>
        <v>YES</v>
      </c>
      <c r="H4" s="16">
        <v>12500.0</v>
      </c>
      <c r="I4" s="17" t="str">
        <f t="shared" si="3"/>
        <v>FUNDED</v>
      </c>
      <c r="J4" s="18">
        <f t="shared" si="4"/>
        <v>65000</v>
      </c>
      <c r="K4" s="19" t="str">
        <f t="shared" si="2"/>
        <v/>
      </c>
    </row>
    <row r="5">
      <c r="A5" s="26" t="s">
        <v>672</v>
      </c>
      <c r="B5" s="11">
        <v>4.6</v>
      </c>
      <c r="C5" s="12">
        <v>314.0</v>
      </c>
      <c r="D5" s="13">
        <v>9.9912313E7</v>
      </c>
      <c r="E5" s="13">
        <v>1758075.0</v>
      </c>
      <c r="F5" s="14">
        <f t="shared" si="1"/>
        <v>98154238</v>
      </c>
      <c r="G5" s="15" t="str">
        <f>IF(E5=0,"YES",IF(D5/E5&gt;=1.15, IF(D5+E5&gt;=one_percentage,"YES","NO"),"NO"))</f>
        <v>YES</v>
      </c>
      <c r="H5" s="16">
        <v>6000.0</v>
      </c>
      <c r="I5" s="17" t="str">
        <f t="shared" si="3"/>
        <v>FUNDED</v>
      </c>
      <c r="J5" s="18">
        <f t="shared" si="4"/>
        <v>59000</v>
      </c>
      <c r="K5" s="19" t="str">
        <f t="shared" si="2"/>
        <v/>
      </c>
    </row>
    <row r="6">
      <c r="A6" s="26" t="s">
        <v>673</v>
      </c>
      <c r="B6" s="11">
        <v>4.6</v>
      </c>
      <c r="C6" s="12">
        <v>304.0</v>
      </c>
      <c r="D6" s="13">
        <v>8.7388498E7</v>
      </c>
      <c r="E6" s="13">
        <v>3232209.0</v>
      </c>
      <c r="F6" s="14">
        <f t="shared" si="1"/>
        <v>84156289</v>
      </c>
      <c r="G6" s="15" t="str">
        <f>IF(E6=0,"YES",IF(D6/E6&gt;=1.15, IF(D6+E6&gt;=one_percentage,"YES","NO"),"NO"))</f>
        <v>YES</v>
      </c>
      <c r="H6" s="16">
        <v>5572.0</v>
      </c>
      <c r="I6" s="17" t="str">
        <f t="shared" si="3"/>
        <v>FUNDED</v>
      </c>
      <c r="J6" s="18">
        <f t="shared" si="4"/>
        <v>53428</v>
      </c>
      <c r="K6" s="19" t="str">
        <f t="shared" si="2"/>
        <v/>
      </c>
    </row>
    <row r="7">
      <c r="A7" s="26" t="s">
        <v>674</v>
      </c>
      <c r="B7" s="11">
        <v>4.67</v>
      </c>
      <c r="C7" s="12">
        <v>247.0</v>
      </c>
      <c r="D7" s="13">
        <v>8.2863957E7</v>
      </c>
      <c r="E7" s="13">
        <v>2911041.0</v>
      </c>
      <c r="F7" s="14">
        <f t="shared" si="1"/>
        <v>79952916</v>
      </c>
      <c r="G7" s="15" t="str">
        <f>IF(E7=0,"YES",IF(D7/E7&gt;=1.15, IF(D7+E7&gt;=one_percentage,"YES","NO"),"NO"))</f>
        <v>YES</v>
      </c>
      <c r="H7" s="16">
        <v>8000.0</v>
      </c>
      <c r="I7" s="17" t="str">
        <f t="shared" si="3"/>
        <v>FUNDED</v>
      </c>
      <c r="J7" s="18">
        <f t="shared" si="4"/>
        <v>45428</v>
      </c>
      <c r="K7" s="19" t="str">
        <f t="shared" si="2"/>
        <v/>
      </c>
    </row>
    <row r="8">
      <c r="A8" s="26" t="s">
        <v>675</v>
      </c>
      <c r="B8" s="11">
        <v>4.61</v>
      </c>
      <c r="C8" s="12">
        <v>304.0</v>
      </c>
      <c r="D8" s="13">
        <v>7.8705052E7</v>
      </c>
      <c r="E8" s="13">
        <v>1734337.0</v>
      </c>
      <c r="F8" s="14">
        <f t="shared" si="1"/>
        <v>76970715</v>
      </c>
      <c r="G8" s="15" t="str">
        <f>IF(E8=0,"YES",IF(D8/E8&gt;=1.15, IF(D8+E8&gt;=one_percentage,"YES","NO"),"NO"))</f>
        <v>YES</v>
      </c>
      <c r="H8" s="16">
        <v>5000.0</v>
      </c>
      <c r="I8" s="17" t="str">
        <f t="shared" si="3"/>
        <v>FUNDED</v>
      </c>
      <c r="J8" s="18">
        <f t="shared" si="4"/>
        <v>40428</v>
      </c>
      <c r="K8" s="19" t="str">
        <f t="shared" si="2"/>
        <v/>
      </c>
    </row>
    <row r="9">
      <c r="A9" s="26" t="s">
        <v>676</v>
      </c>
      <c r="B9" s="11">
        <v>4.42</v>
      </c>
      <c r="C9" s="12">
        <v>173.0</v>
      </c>
      <c r="D9" s="13">
        <v>7.1921851E7</v>
      </c>
      <c r="E9" s="13">
        <v>4001360.0</v>
      </c>
      <c r="F9" s="14">
        <f t="shared" si="1"/>
        <v>67920491</v>
      </c>
      <c r="G9" s="15" t="str">
        <f>IF(E9=0,"YES",IF(D9/E9&gt;=1.15, IF(D9+E9&gt;=one_percentage,"YES","NO"),"NO"))</f>
        <v>YES</v>
      </c>
      <c r="H9" s="16">
        <v>7500.0</v>
      </c>
      <c r="I9" s="17" t="str">
        <f t="shared" si="3"/>
        <v>FUNDED</v>
      </c>
      <c r="J9" s="18">
        <f t="shared" si="4"/>
        <v>32928</v>
      </c>
      <c r="K9" s="19" t="str">
        <f t="shared" si="2"/>
        <v/>
      </c>
    </row>
    <row r="10">
      <c r="A10" s="26" t="s">
        <v>677</v>
      </c>
      <c r="B10" s="11">
        <v>4.21</v>
      </c>
      <c r="C10" s="12">
        <v>167.0</v>
      </c>
      <c r="D10" s="13">
        <v>7.0127369E7</v>
      </c>
      <c r="E10" s="13">
        <v>3064647.0</v>
      </c>
      <c r="F10" s="14">
        <f t="shared" si="1"/>
        <v>67062722</v>
      </c>
      <c r="G10" s="15" t="str">
        <f>IF(E10=0,"YES",IF(D10/E10&gt;=1.15, IF(D10+E10&gt;=one_percentage,"YES","NO"),"NO"))</f>
        <v>YES</v>
      </c>
      <c r="H10" s="16">
        <v>3900.0</v>
      </c>
      <c r="I10" s="17" t="str">
        <f t="shared" si="3"/>
        <v>FUNDED</v>
      </c>
      <c r="J10" s="18">
        <f t="shared" si="4"/>
        <v>29028</v>
      </c>
      <c r="K10" s="19" t="str">
        <f t="shared" si="2"/>
        <v/>
      </c>
    </row>
    <row r="11">
      <c r="A11" s="26" t="s">
        <v>678</v>
      </c>
      <c r="B11" s="11">
        <v>4.31</v>
      </c>
      <c r="C11" s="12">
        <v>144.0</v>
      </c>
      <c r="D11" s="13">
        <v>6.7293066E7</v>
      </c>
      <c r="E11" s="13">
        <v>2046886.0</v>
      </c>
      <c r="F11" s="14">
        <f t="shared" si="1"/>
        <v>65246180</v>
      </c>
      <c r="G11" s="15" t="str">
        <f>IF(E11=0,"YES",IF(D11/E11&gt;=1.15, IF(D11+E11&gt;=one_percentage,"YES","NO"),"NO"))</f>
        <v>YES</v>
      </c>
      <c r="H11" s="16">
        <v>2950.0</v>
      </c>
      <c r="I11" s="17" t="str">
        <f t="shared" si="3"/>
        <v>FUNDED</v>
      </c>
      <c r="J11" s="18">
        <f t="shared" si="4"/>
        <v>26078</v>
      </c>
      <c r="K11" s="19" t="str">
        <f t="shared" si="2"/>
        <v/>
      </c>
    </row>
    <row r="12">
      <c r="A12" s="26" t="s">
        <v>679</v>
      </c>
      <c r="B12" s="11">
        <v>4.33</v>
      </c>
      <c r="C12" s="12">
        <v>174.0</v>
      </c>
      <c r="D12" s="13">
        <v>6.8055931E7</v>
      </c>
      <c r="E12" s="13">
        <v>3385966.0</v>
      </c>
      <c r="F12" s="14">
        <f t="shared" si="1"/>
        <v>64669965</v>
      </c>
      <c r="G12" s="15" t="str">
        <f>IF(E12=0,"YES",IF(D12/E12&gt;=1.15, IF(D12+E12&gt;=one_percentage,"YES","NO"),"NO"))</f>
        <v>YES</v>
      </c>
      <c r="H12" s="16">
        <v>19000.0</v>
      </c>
      <c r="I12" s="17" t="str">
        <f t="shared" si="3"/>
        <v>FUNDED</v>
      </c>
      <c r="J12" s="18">
        <f t="shared" si="4"/>
        <v>7078</v>
      </c>
      <c r="K12" s="19" t="str">
        <f t="shared" si="2"/>
        <v/>
      </c>
    </row>
    <row r="13">
      <c r="A13" s="26" t="s">
        <v>680</v>
      </c>
      <c r="B13" s="11">
        <v>4.33</v>
      </c>
      <c r="C13" s="12">
        <v>169.0</v>
      </c>
      <c r="D13" s="13">
        <v>6.9331539E7</v>
      </c>
      <c r="E13" s="13">
        <v>6362243.0</v>
      </c>
      <c r="F13" s="14">
        <f t="shared" si="1"/>
        <v>62969296</v>
      </c>
      <c r="G13" s="15" t="str">
        <f>IF(E13=0,"YES",IF(D13/E13&gt;=1.15, IF(D13+E13&gt;=one_percentage,"YES","NO"),"NO"))</f>
        <v>YES</v>
      </c>
      <c r="H13" s="16">
        <v>8366.0</v>
      </c>
      <c r="I13" s="17" t="str">
        <f t="shared" si="3"/>
        <v>NOT FUNDED</v>
      </c>
      <c r="J13" s="18">
        <f t="shared" si="4"/>
        <v>7078</v>
      </c>
      <c r="K13" s="19" t="str">
        <f t="shared" si="2"/>
        <v>Over Budget</v>
      </c>
    </row>
    <row r="14">
      <c r="A14" s="26" t="s">
        <v>681</v>
      </c>
      <c r="B14" s="11">
        <v>3.76</v>
      </c>
      <c r="C14" s="12">
        <v>133.0</v>
      </c>
      <c r="D14" s="13">
        <v>6.6552398E7</v>
      </c>
      <c r="E14" s="13">
        <v>3779372.0</v>
      </c>
      <c r="F14" s="14">
        <f t="shared" si="1"/>
        <v>62773026</v>
      </c>
      <c r="G14" s="15" t="str">
        <f>IF(E14=0,"YES",IF(D14/E14&gt;=1.15, IF(D14+E14&gt;=one_percentage,"YES","NO"),"NO"))</f>
        <v>YES</v>
      </c>
      <c r="H14" s="16">
        <v>10000.0</v>
      </c>
      <c r="I14" s="17" t="str">
        <f t="shared" si="3"/>
        <v>NOT FUNDED</v>
      </c>
      <c r="J14" s="18">
        <f t="shared" si="4"/>
        <v>7078</v>
      </c>
      <c r="K14" s="19" t="str">
        <f t="shared" si="2"/>
        <v>Over Budget</v>
      </c>
    </row>
    <row r="15">
      <c r="A15" s="26" t="s">
        <v>682</v>
      </c>
      <c r="B15" s="11">
        <v>3.0</v>
      </c>
      <c r="C15" s="12">
        <v>222.0</v>
      </c>
      <c r="D15" s="13">
        <v>7.3695928E7</v>
      </c>
      <c r="E15" s="13">
        <v>1.7060278E7</v>
      </c>
      <c r="F15" s="14">
        <f t="shared" si="1"/>
        <v>56635650</v>
      </c>
      <c r="G15" s="15" t="str">
        <f>IF(E15=0,"YES",IF(D15/E15&gt;=1.15, IF(D15+E15&gt;=one_percentage,"YES","NO"),"NO"))</f>
        <v>YES</v>
      </c>
      <c r="H15" s="16">
        <v>4000.0</v>
      </c>
      <c r="I15" s="17" t="str">
        <f t="shared" si="3"/>
        <v>FUNDED</v>
      </c>
      <c r="J15" s="18">
        <f t="shared" si="4"/>
        <v>3078</v>
      </c>
      <c r="K15" s="19" t="str">
        <f t="shared" si="2"/>
        <v/>
      </c>
    </row>
    <row r="16">
      <c r="A16" s="26" t="s">
        <v>683</v>
      </c>
      <c r="B16" s="11">
        <v>4.07</v>
      </c>
      <c r="C16" s="12">
        <v>109.0</v>
      </c>
      <c r="D16" s="13">
        <v>5.5815307E7</v>
      </c>
      <c r="E16" s="13">
        <v>4081231.0</v>
      </c>
      <c r="F16" s="14">
        <f t="shared" si="1"/>
        <v>51734076</v>
      </c>
      <c r="G16" s="15" t="str">
        <f>IF(E16=0,"YES",IF(D16/E16&gt;=1.15, IF(D16+E16&gt;=one_percentage,"YES","NO"),"NO"))</f>
        <v>YES</v>
      </c>
      <c r="H16" s="16">
        <v>8900.0</v>
      </c>
      <c r="I16" s="17" t="str">
        <f t="shared" si="3"/>
        <v>NOT FUNDED</v>
      </c>
      <c r="J16" s="18">
        <f t="shared" si="4"/>
        <v>3078</v>
      </c>
      <c r="K16" s="19" t="str">
        <f t="shared" si="2"/>
        <v>Over Budget</v>
      </c>
    </row>
    <row r="17">
      <c r="A17" s="28" t="s">
        <v>684</v>
      </c>
      <c r="B17" s="11">
        <v>3.93</v>
      </c>
      <c r="C17" s="12">
        <v>108.0</v>
      </c>
      <c r="D17" s="13">
        <v>5.0969715E7</v>
      </c>
      <c r="E17" s="13">
        <v>4685370.0</v>
      </c>
      <c r="F17" s="14">
        <f t="shared" si="1"/>
        <v>46284345</v>
      </c>
      <c r="G17" s="15" t="str">
        <f>IF(E17=0,"YES",IF(D17/E17&gt;=1.15, IF(D17+E17&gt;=one_percentage,"YES","NO"),"NO"))</f>
        <v>YES</v>
      </c>
      <c r="H17" s="16">
        <v>11500.0</v>
      </c>
      <c r="I17" s="17" t="str">
        <f t="shared" si="3"/>
        <v>NOT FUNDED</v>
      </c>
      <c r="J17" s="18">
        <f t="shared" si="4"/>
        <v>3078</v>
      </c>
      <c r="K17" s="19" t="str">
        <f t="shared" si="2"/>
        <v>Over Budget</v>
      </c>
    </row>
    <row r="18">
      <c r="A18" s="26" t="s">
        <v>685</v>
      </c>
      <c r="B18" s="11">
        <v>4.38</v>
      </c>
      <c r="C18" s="12">
        <v>201.0</v>
      </c>
      <c r="D18" s="13">
        <v>5.9084931E7</v>
      </c>
      <c r="E18" s="13">
        <v>1.4091985E7</v>
      </c>
      <c r="F18" s="14">
        <f t="shared" si="1"/>
        <v>44992946</v>
      </c>
      <c r="G18" s="15" t="str">
        <f>IF(E18=0,"YES",IF(D18/E18&gt;=1.15, IF(D18+E18&gt;=one_percentage,"YES","NO"),"NO"))</f>
        <v>YES</v>
      </c>
      <c r="H18" s="16">
        <v>7000.0</v>
      </c>
      <c r="I18" s="17" t="str">
        <f t="shared" si="3"/>
        <v>NOT FUNDED</v>
      </c>
      <c r="J18" s="18">
        <f t="shared" si="4"/>
        <v>3078</v>
      </c>
      <c r="K18" s="19" t="str">
        <f t="shared" si="2"/>
        <v>Over Budget</v>
      </c>
    </row>
    <row r="19">
      <c r="A19" s="26" t="s">
        <v>686</v>
      </c>
      <c r="B19" s="11">
        <v>3.1</v>
      </c>
      <c r="C19" s="12">
        <v>113.0</v>
      </c>
      <c r="D19" s="13">
        <v>4.9429037E7</v>
      </c>
      <c r="E19" s="13">
        <v>6412080.0</v>
      </c>
      <c r="F19" s="14">
        <f t="shared" si="1"/>
        <v>43016957</v>
      </c>
      <c r="G19" s="15" t="str">
        <f>IF(E19=0,"YES",IF(D19/E19&gt;=1.15, IF(D19+E19&gt;=one_percentage,"YES","NO"),"NO"))</f>
        <v>YES</v>
      </c>
      <c r="H19" s="16">
        <v>2000.0</v>
      </c>
      <c r="I19" s="17" t="str">
        <f t="shared" si="3"/>
        <v>FUNDED</v>
      </c>
      <c r="J19" s="18">
        <f t="shared" si="4"/>
        <v>1078</v>
      </c>
      <c r="K19" s="19" t="str">
        <f t="shared" si="2"/>
        <v/>
      </c>
    </row>
    <row r="20">
      <c r="A20" s="26" t="s">
        <v>687</v>
      </c>
      <c r="B20" s="11">
        <v>3.72</v>
      </c>
      <c r="C20" s="12">
        <v>106.0</v>
      </c>
      <c r="D20" s="13">
        <v>4.8941423E7</v>
      </c>
      <c r="E20" s="13">
        <v>6632132.0</v>
      </c>
      <c r="F20" s="14">
        <f t="shared" si="1"/>
        <v>42309291</v>
      </c>
      <c r="G20" s="15" t="str">
        <f>IF(E20=0,"YES",IF(D20/E20&gt;=1.15, IF(D20+E20&gt;=one_percentage,"YES","NO"),"NO"))</f>
        <v>YES</v>
      </c>
      <c r="H20" s="16">
        <v>3500.0</v>
      </c>
      <c r="I20" s="17" t="str">
        <f t="shared" si="3"/>
        <v>NOT FUNDED</v>
      </c>
      <c r="J20" s="18">
        <f t="shared" si="4"/>
        <v>1078</v>
      </c>
      <c r="K20" s="19" t="str">
        <f t="shared" si="2"/>
        <v>Over Budget</v>
      </c>
    </row>
    <row r="21">
      <c r="A21" s="26" t="s">
        <v>688</v>
      </c>
      <c r="B21" s="11">
        <v>4.21</v>
      </c>
      <c r="C21" s="12">
        <v>136.0</v>
      </c>
      <c r="D21" s="13">
        <v>5.0924622E7</v>
      </c>
      <c r="E21" s="13">
        <v>1.5969795E7</v>
      </c>
      <c r="F21" s="14">
        <f t="shared" si="1"/>
        <v>34954827</v>
      </c>
      <c r="G21" s="15" t="str">
        <f>IF(E21=0,"YES",IF(D21/E21&gt;=1.15, IF(D21+E21&gt;=one_percentage,"YES","NO"),"NO"))</f>
        <v>YES</v>
      </c>
      <c r="H21" s="16">
        <v>9500.0</v>
      </c>
      <c r="I21" s="17" t="str">
        <f t="shared" si="3"/>
        <v>NOT FUNDED</v>
      </c>
      <c r="J21" s="18">
        <f t="shared" si="4"/>
        <v>1078</v>
      </c>
      <c r="K21" s="19" t="str">
        <f t="shared" si="2"/>
        <v>Over Budget</v>
      </c>
    </row>
    <row r="22">
      <c r="A22" s="26" t="s">
        <v>689</v>
      </c>
      <c r="B22" s="11">
        <v>4.6</v>
      </c>
      <c r="C22" s="12">
        <v>205.0</v>
      </c>
      <c r="D22" s="13">
        <v>4.959123E7</v>
      </c>
      <c r="E22" s="13">
        <v>1.487619E7</v>
      </c>
      <c r="F22" s="14">
        <f t="shared" si="1"/>
        <v>34715040</v>
      </c>
      <c r="G22" s="15" t="str">
        <f>IF(E22=0,"YES",IF(D22/E22&gt;=1.15, IF(D22+E22&gt;=one_percentage,"YES","NO"),"NO"))</f>
        <v>YES</v>
      </c>
      <c r="H22" s="16">
        <v>17100.0</v>
      </c>
      <c r="I22" s="17" t="str">
        <f t="shared" si="3"/>
        <v>NOT FUNDED</v>
      </c>
      <c r="J22" s="18">
        <f t="shared" si="4"/>
        <v>1078</v>
      </c>
      <c r="K22" s="19" t="str">
        <f t="shared" si="2"/>
        <v>Over Budget</v>
      </c>
    </row>
    <row r="23">
      <c r="A23" s="26" t="s">
        <v>690</v>
      </c>
      <c r="B23" s="11">
        <v>4.67</v>
      </c>
      <c r="C23" s="12">
        <v>229.0</v>
      </c>
      <c r="D23" s="13">
        <v>4.9293908E7</v>
      </c>
      <c r="E23" s="13">
        <v>1.5218433E7</v>
      </c>
      <c r="F23" s="14">
        <f t="shared" si="1"/>
        <v>34075475</v>
      </c>
      <c r="G23" s="15" t="str">
        <f>IF(E23=0,"YES",IF(D23/E23&gt;=1.15, IF(D23+E23&gt;=one_percentage,"YES","NO"),"NO"))</f>
        <v>YES</v>
      </c>
      <c r="H23" s="16">
        <v>18480.0</v>
      </c>
      <c r="I23" s="17" t="str">
        <f t="shared" si="3"/>
        <v>NOT FUNDED</v>
      </c>
      <c r="J23" s="18">
        <f t="shared" si="4"/>
        <v>1078</v>
      </c>
      <c r="K23" s="19" t="str">
        <f t="shared" si="2"/>
        <v>Over Budget</v>
      </c>
    </row>
    <row r="24">
      <c r="A24" s="26" t="s">
        <v>691</v>
      </c>
      <c r="B24" s="11">
        <v>4.3</v>
      </c>
      <c r="C24" s="12">
        <v>119.0</v>
      </c>
      <c r="D24" s="13">
        <v>4.5165185E7</v>
      </c>
      <c r="E24" s="13">
        <v>1.7869049E7</v>
      </c>
      <c r="F24" s="14">
        <f t="shared" si="1"/>
        <v>27296136</v>
      </c>
      <c r="G24" s="15" t="str">
        <f>IF(E24=0,"YES",IF(D24/E24&gt;=1.15, IF(D24+E24&gt;=one_percentage,"YES","NO"),"NO"))</f>
        <v>YES</v>
      </c>
      <c r="H24" s="16">
        <v>20100.0</v>
      </c>
      <c r="I24" s="17" t="str">
        <f t="shared" si="3"/>
        <v>NOT FUNDED</v>
      </c>
      <c r="J24" s="18">
        <f t="shared" si="4"/>
        <v>1078</v>
      </c>
      <c r="K24" s="19" t="str">
        <f t="shared" si="2"/>
        <v>Over Budget</v>
      </c>
    </row>
    <row r="25">
      <c r="A25" s="26" t="s">
        <v>692</v>
      </c>
      <c r="B25" s="11">
        <v>3.38</v>
      </c>
      <c r="C25" s="12">
        <v>109.0</v>
      </c>
      <c r="D25" s="13">
        <v>3.3285853E7</v>
      </c>
      <c r="E25" s="13">
        <v>8055897.0</v>
      </c>
      <c r="F25" s="14">
        <f t="shared" si="1"/>
        <v>25229956</v>
      </c>
      <c r="G25" s="15" t="str">
        <f>IF(E25=0,"YES",IF(D25/E25&gt;=1.15, IF(D25+E25&gt;=one_percentage,"YES","NO"),"NO"))</f>
        <v>YES</v>
      </c>
      <c r="H25" s="16">
        <v>20000.0</v>
      </c>
      <c r="I25" s="17" t="str">
        <f t="shared" si="3"/>
        <v>NOT FUNDED</v>
      </c>
      <c r="J25" s="18">
        <f t="shared" si="4"/>
        <v>1078</v>
      </c>
      <c r="K25" s="19" t="str">
        <f t="shared" si="2"/>
        <v>Over Budget</v>
      </c>
    </row>
    <row r="26">
      <c r="A26" s="26" t="s">
        <v>693</v>
      </c>
      <c r="B26" s="11">
        <v>3.33</v>
      </c>
      <c r="C26" s="12">
        <v>98.0</v>
      </c>
      <c r="D26" s="13">
        <v>2.774528E7</v>
      </c>
      <c r="E26" s="13">
        <v>1.0952859E7</v>
      </c>
      <c r="F26" s="14">
        <f t="shared" si="1"/>
        <v>16792421</v>
      </c>
      <c r="G26" s="15" t="str">
        <f>IF(E26=0,"YES",IF(D26/E26&gt;=1.15, IF(D26+E26&gt;=one_percentage,"YES","NO"),"NO"))</f>
        <v>YES</v>
      </c>
      <c r="H26" s="16">
        <v>4700.0</v>
      </c>
      <c r="I26" s="17" t="str">
        <f t="shared" si="3"/>
        <v>NOT FUNDED</v>
      </c>
      <c r="J26" s="18">
        <f t="shared" si="4"/>
        <v>1078</v>
      </c>
      <c r="K26" s="19" t="str">
        <f t="shared" si="2"/>
        <v>Over Budget</v>
      </c>
    </row>
    <row r="27">
      <c r="A27" s="26" t="s">
        <v>694</v>
      </c>
      <c r="B27" s="11">
        <v>3.78</v>
      </c>
      <c r="C27" s="12">
        <v>120.0</v>
      </c>
      <c r="D27" s="13">
        <v>2.8270508E7</v>
      </c>
      <c r="E27" s="13">
        <v>1.4868761E7</v>
      </c>
      <c r="F27" s="14">
        <f t="shared" si="1"/>
        <v>13401747</v>
      </c>
      <c r="G27" s="15" t="str">
        <f>IF(E27=0,"YES",IF(D27/E27&gt;=1.15, IF(D27+E27&gt;=one_percentage,"YES","NO"),"NO"))</f>
        <v>YES</v>
      </c>
      <c r="H27" s="16">
        <v>17940.0</v>
      </c>
      <c r="I27" s="17" t="str">
        <f t="shared" si="3"/>
        <v>NOT FUNDED</v>
      </c>
      <c r="J27" s="18">
        <f t="shared" si="4"/>
        <v>1078</v>
      </c>
      <c r="K27" s="19" t="str">
        <f t="shared" si="2"/>
        <v>Over Budget</v>
      </c>
    </row>
    <row r="28">
      <c r="A28" s="26" t="s">
        <v>695</v>
      </c>
      <c r="B28" s="11">
        <v>2.9</v>
      </c>
      <c r="C28" s="12">
        <v>114.0</v>
      </c>
      <c r="D28" s="13">
        <v>1.8662376E7</v>
      </c>
      <c r="E28" s="13">
        <v>1.8609744E7</v>
      </c>
      <c r="F28" s="14">
        <f t="shared" si="1"/>
        <v>52632</v>
      </c>
      <c r="G28" s="15" t="str">
        <f>IF(E28=0,"YES",IF(D28/E28&gt;=1.15, IF(D28+E28&gt;=one_percentage,"YES","NO"),"NO"))</f>
        <v>NO</v>
      </c>
      <c r="H28" s="16">
        <v>9800.0</v>
      </c>
      <c r="I28" s="17" t="str">
        <f t="shared" si="3"/>
        <v>NOT FUNDED</v>
      </c>
      <c r="J28" s="18">
        <f t="shared" si="4"/>
        <v>1078</v>
      </c>
      <c r="K28" s="19" t="str">
        <f t="shared" si="2"/>
        <v>Approval Threshold</v>
      </c>
    </row>
    <row r="29">
      <c r="A29" s="26" t="s">
        <v>696</v>
      </c>
      <c r="B29" s="11">
        <v>3.72</v>
      </c>
      <c r="C29" s="12">
        <v>116.0</v>
      </c>
      <c r="D29" s="13">
        <v>1.769475E7</v>
      </c>
      <c r="E29" s="13">
        <v>1.9250772E7</v>
      </c>
      <c r="F29" s="14">
        <f t="shared" si="1"/>
        <v>-1556022</v>
      </c>
      <c r="G29" s="15" t="str">
        <f>IF(E29=0,"YES",IF(D29/E29&gt;=1.15, IF(D29+E29&gt;=one_percentage,"YES","NO"),"NO"))</f>
        <v>NO</v>
      </c>
      <c r="H29" s="16">
        <v>15000.0</v>
      </c>
      <c r="I29" s="17" t="str">
        <f t="shared" si="3"/>
        <v>NOT FUNDED</v>
      </c>
      <c r="J29" s="18">
        <f t="shared" si="4"/>
        <v>1078</v>
      </c>
      <c r="K29" s="19" t="str">
        <f t="shared" si="2"/>
        <v>Approval Threshold</v>
      </c>
    </row>
    <row r="30">
      <c r="A30" s="26" t="s">
        <v>697</v>
      </c>
      <c r="B30" s="11">
        <v>2.71</v>
      </c>
      <c r="C30" s="12">
        <v>112.0</v>
      </c>
      <c r="D30" s="13">
        <v>1.8833009E7</v>
      </c>
      <c r="E30" s="13">
        <v>2.0499673E7</v>
      </c>
      <c r="F30" s="14">
        <f t="shared" si="1"/>
        <v>-1666664</v>
      </c>
      <c r="G30" s="15" t="str">
        <f>IF(E30=0,"YES",IF(D30/E30&gt;=1.15, IF(D30+E30&gt;=one_percentage,"YES","NO"),"NO"))</f>
        <v>NO</v>
      </c>
      <c r="H30" s="16">
        <v>5000.0</v>
      </c>
      <c r="I30" s="17" t="str">
        <f t="shared" si="3"/>
        <v>NOT FUNDED</v>
      </c>
      <c r="J30" s="18">
        <f t="shared" si="4"/>
        <v>1078</v>
      </c>
      <c r="K30" s="19" t="str">
        <f t="shared" si="2"/>
        <v>Approval Threshold</v>
      </c>
    </row>
    <row r="31">
      <c r="A31" s="26" t="s">
        <v>698</v>
      </c>
      <c r="B31" s="11">
        <v>1.54</v>
      </c>
      <c r="C31" s="12">
        <v>100.0</v>
      </c>
      <c r="D31" s="13">
        <v>1.7878615E7</v>
      </c>
      <c r="E31" s="13">
        <v>2.1151204E7</v>
      </c>
      <c r="F31" s="14">
        <f t="shared" si="1"/>
        <v>-3272589</v>
      </c>
      <c r="G31" s="15" t="str">
        <f>IF(E31=0,"YES",IF(D31/E31&gt;=1.15, IF(D31+E31&gt;=one_percentage,"YES","NO"),"NO"))</f>
        <v>NO</v>
      </c>
      <c r="H31" s="16">
        <v>10000.0</v>
      </c>
      <c r="I31" s="17" t="str">
        <f t="shared" si="3"/>
        <v>NOT FUNDED</v>
      </c>
      <c r="J31" s="18">
        <f t="shared" si="4"/>
        <v>1078</v>
      </c>
      <c r="K31" s="19" t="str">
        <f t="shared" si="2"/>
        <v>Approval Threshold</v>
      </c>
    </row>
    <row r="32">
      <c r="A32" s="26" t="s">
        <v>699</v>
      </c>
      <c r="B32" s="11">
        <v>2.54</v>
      </c>
      <c r="C32" s="12">
        <v>99.0</v>
      </c>
      <c r="D32" s="13">
        <v>1.5624368E7</v>
      </c>
      <c r="E32" s="13">
        <v>1.9435364E7</v>
      </c>
      <c r="F32" s="14">
        <f t="shared" si="1"/>
        <v>-3810996</v>
      </c>
      <c r="G32" s="15" t="str">
        <f>IF(E32=0,"YES",IF(D32/E32&gt;=1.15, IF(D32+E32&gt;=one_percentage,"YES","NO"),"NO"))</f>
        <v>NO</v>
      </c>
      <c r="H32" s="16">
        <v>10000.0</v>
      </c>
      <c r="I32" s="17" t="str">
        <f t="shared" si="3"/>
        <v>NOT FUNDED</v>
      </c>
      <c r="J32" s="18">
        <f t="shared" si="4"/>
        <v>1078</v>
      </c>
      <c r="K32" s="19" t="str">
        <f t="shared" si="2"/>
        <v>Approval Threshold</v>
      </c>
    </row>
    <row r="33">
      <c r="A33" s="26" t="s">
        <v>700</v>
      </c>
      <c r="B33" s="11">
        <v>2.61</v>
      </c>
      <c r="C33" s="12">
        <v>97.0</v>
      </c>
      <c r="D33" s="13">
        <v>1.5841488E7</v>
      </c>
      <c r="E33" s="13">
        <v>2.0404272E7</v>
      </c>
      <c r="F33" s="14">
        <f t="shared" si="1"/>
        <v>-4562784</v>
      </c>
      <c r="G33" s="15" t="str">
        <f>IF(E33=0,"YES",IF(D33/E33&gt;=1.15, IF(D33+E33&gt;=one_percentage,"YES","NO"),"NO"))</f>
        <v>NO</v>
      </c>
      <c r="H33" s="16">
        <v>12000.0</v>
      </c>
      <c r="I33" s="17" t="str">
        <f t="shared" si="3"/>
        <v>NOT FUNDED</v>
      </c>
      <c r="J33" s="18">
        <f t="shared" si="4"/>
        <v>1078</v>
      </c>
      <c r="K33" s="19" t="str">
        <f t="shared" si="2"/>
        <v>Approval Threshold</v>
      </c>
    </row>
    <row r="34">
      <c r="A34" s="26" t="s">
        <v>701</v>
      </c>
      <c r="B34" s="11">
        <v>1.89</v>
      </c>
      <c r="C34" s="12">
        <v>99.0</v>
      </c>
      <c r="D34" s="13">
        <v>1.5825208E7</v>
      </c>
      <c r="E34" s="13">
        <v>2.2381382E7</v>
      </c>
      <c r="F34" s="14">
        <f t="shared" si="1"/>
        <v>-6556174</v>
      </c>
      <c r="G34" s="15" t="str">
        <f>IF(E34=0,"YES",IF(D34/E34&gt;=1.15, IF(D34+E34&gt;=one_percentage,"YES","NO"),"NO"))</f>
        <v>NO</v>
      </c>
      <c r="H34" s="16">
        <v>8000.0</v>
      </c>
      <c r="I34" s="17" t="str">
        <f t="shared" si="3"/>
        <v>NOT FUNDED</v>
      </c>
      <c r="J34" s="18">
        <f t="shared" si="4"/>
        <v>1078</v>
      </c>
      <c r="K34" s="19" t="str">
        <f t="shared" si="2"/>
        <v>Approval Threshold</v>
      </c>
    </row>
    <row r="35">
      <c r="A35" s="26" t="s">
        <v>702</v>
      </c>
      <c r="B35" s="11">
        <v>1.61</v>
      </c>
      <c r="C35" s="12">
        <v>98.0</v>
      </c>
      <c r="D35" s="13">
        <v>1.4913485E7</v>
      </c>
      <c r="E35" s="13">
        <v>2.353797E7</v>
      </c>
      <c r="F35" s="14">
        <f t="shared" si="1"/>
        <v>-8624485</v>
      </c>
      <c r="G35" s="15" t="str">
        <f>IF(E35=0,"YES",IF(D35/E35&gt;=1.15, IF(D35+E35&gt;=one_percentage,"YES","NO"),"NO"))</f>
        <v>NO</v>
      </c>
      <c r="H35" s="16">
        <v>12000.0</v>
      </c>
      <c r="I35" s="17" t="str">
        <f t="shared" si="3"/>
        <v>NOT FUNDED</v>
      </c>
      <c r="J35" s="18">
        <f t="shared" si="4"/>
        <v>1078</v>
      </c>
      <c r="K35" s="19" t="str">
        <f t="shared" si="2"/>
        <v>Approval Threshold</v>
      </c>
    </row>
    <row r="36">
      <c r="A36" s="26" t="s">
        <v>703</v>
      </c>
      <c r="B36" s="11">
        <v>1.22</v>
      </c>
      <c r="C36" s="12">
        <v>113.0</v>
      </c>
      <c r="D36" s="13">
        <v>1.4591466E7</v>
      </c>
      <c r="E36" s="13">
        <v>2.3426291E7</v>
      </c>
      <c r="F36" s="14">
        <f t="shared" si="1"/>
        <v>-8834825</v>
      </c>
      <c r="G36" s="15" t="str">
        <f>IF(E36=0,"YES",IF(D36/E36&gt;=1.15, IF(D36+E36&gt;=one_percentage,"YES","NO"),"NO"))</f>
        <v>NO</v>
      </c>
      <c r="H36" s="16">
        <v>8000.0</v>
      </c>
      <c r="I36" s="17" t="str">
        <f t="shared" si="3"/>
        <v>NOT FUNDED</v>
      </c>
      <c r="J36" s="18">
        <f t="shared" si="4"/>
        <v>1078</v>
      </c>
      <c r="K36" s="19" t="str">
        <f t="shared" si="2"/>
        <v>Approval Threshold</v>
      </c>
    </row>
    <row r="37">
      <c r="A37" s="26" t="s">
        <v>704</v>
      </c>
      <c r="B37" s="11">
        <v>1.47</v>
      </c>
      <c r="C37" s="12">
        <v>104.0</v>
      </c>
      <c r="D37" s="13">
        <v>1.4734828E7</v>
      </c>
      <c r="E37" s="13">
        <v>2.4652659E7</v>
      </c>
      <c r="F37" s="14">
        <f t="shared" si="1"/>
        <v>-9917831</v>
      </c>
      <c r="G37" s="15" t="str">
        <f>IF(E37=0,"YES",IF(D37/E37&gt;=1.15, IF(D37+E37&gt;=one_percentage,"YES","NO"),"NO"))</f>
        <v>NO</v>
      </c>
      <c r="H37" s="16">
        <v>17000.0</v>
      </c>
      <c r="I37" s="17" t="str">
        <f t="shared" si="3"/>
        <v>NOT FUNDED</v>
      </c>
      <c r="J37" s="18">
        <f t="shared" si="4"/>
        <v>1078</v>
      </c>
      <c r="K37" s="19" t="str">
        <f t="shared" si="2"/>
        <v>Approval Threshold</v>
      </c>
    </row>
    <row r="38">
      <c r="A38" s="26" t="s">
        <v>705</v>
      </c>
      <c r="B38" s="11">
        <v>3.24</v>
      </c>
      <c r="C38" s="12">
        <v>98.0</v>
      </c>
      <c r="D38" s="13">
        <v>1.5913451E7</v>
      </c>
      <c r="E38" s="13">
        <v>2.6964453E7</v>
      </c>
      <c r="F38" s="14">
        <f t="shared" si="1"/>
        <v>-11051002</v>
      </c>
      <c r="G38" s="15" t="str">
        <f>IF(E38=0,"YES",IF(D38/E38&gt;=1.15, IF(D38+E38&gt;=one_percentage,"YES","NO"),"NO"))</f>
        <v>NO</v>
      </c>
      <c r="H38" s="16">
        <v>53000.0</v>
      </c>
      <c r="I38" s="17" t="str">
        <f t="shared" si="3"/>
        <v>NOT FUNDED</v>
      </c>
      <c r="J38" s="18">
        <f t="shared" si="4"/>
        <v>1078</v>
      </c>
      <c r="K38" s="19" t="str">
        <f t="shared" si="2"/>
        <v>Approval Threshold</v>
      </c>
    </row>
  </sheetData>
  <autoFilter ref="$A$1:$H$38">
    <sortState ref="A1:H38">
      <sortCondition descending="1" ref="F1:F38"/>
      <sortCondition ref="A1:A38"/>
    </sortState>
  </autoFilter>
  <conditionalFormatting sqref="I2:I38">
    <cfRule type="cellIs" dxfId="0" priority="1" operator="equal">
      <formula>"FUNDED"</formula>
    </cfRule>
  </conditionalFormatting>
  <conditionalFormatting sqref="I2:I38">
    <cfRule type="cellIs" dxfId="1" priority="2" operator="equal">
      <formula>"NOT FUNDED"</formula>
    </cfRule>
  </conditionalFormatting>
  <conditionalFormatting sqref="K2:K38">
    <cfRule type="cellIs" dxfId="0" priority="3" operator="greaterThan">
      <formula>999</formula>
    </cfRule>
  </conditionalFormatting>
  <conditionalFormatting sqref="K2:K38">
    <cfRule type="cellIs" dxfId="0" priority="4" operator="greaterThan">
      <formula>999</formula>
    </cfRule>
  </conditionalFormatting>
  <conditionalFormatting sqref="K2:K38">
    <cfRule type="containsText" dxfId="1" priority="5" operator="containsText" text="NOT FUNDED">
      <formula>NOT(ISERROR(SEARCH(("NOT FUNDED"),(K2))))</formula>
    </cfRule>
  </conditionalFormatting>
  <conditionalFormatting sqref="K2:K38">
    <cfRule type="cellIs" dxfId="2" priority="6" operator="equal">
      <formula>"Over Budget"</formula>
    </cfRule>
  </conditionalFormatting>
  <conditionalFormatting sqref="K2:K3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706</v>
      </c>
      <c r="B2" s="11">
        <v>5.0</v>
      </c>
      <c r="C2" s="12">
        <v>764.0</v>
      </c>
      <c r="D2" s="13">
        <v>1.74963621E8</v>
      </c>
      <c r="E2" s="13">
        <v>5798185.0</v>
      </c>
      <c r="F2" s="14">
        <f t="shared" ref="F2:F38" si="1">D2-E2</f>
        <v>169165436</v>
      </c>
      <c r="G2" s="15" t="str">
        <f>IF(E2=0,"YES",IF(D2/E2&gt;=1.15, IF(D2+E2&gt;=one_percentage,"YES","NO"),"NO"))</f>
        <v>YES</v>
      </c>
      <c r="H2" s="16">
        <v>75000.0</v>
      </c>
      <c r="I2" s="17" t="str">
        <f>If(nation_building&gt;=H2,IF(G2="Yes","FUNDED","NOT FUNDED"),"NOT FUNDED")</f>
        <v>FUNDED</v>
      </c>
      <c r="J2" s="18">
        <f>If(nation_building&gt;=H2,nation_building-H2,nation_building)</f>
        <v>525000</v>
      </c>
      <c r="K2" s="19" t="str">
        <f t="shared" ref="K2:K38" si="2">If(G2="YES",IF(I2="FUNDED","","Over Budget"),"Approval Threshold")</f>
        <v/>
      </c>
    </row>
    <row r="3">
      <c r="A3" s="26" t="s">
        <v>707</v>
      </c>
      <c r="B3" s="11">
        <v>3.17</v>
      </c>
      <c r="C3" s="12">
        <v>360.0</v>
      </c>
      <c r="D3" s="13">
        <v>1.79605121E8</v>
      </c>
      <c r="E3" s="13">
        <v>1.5430995E7</v>
      </c>
      <c r="F3" s="14">
        <f t="shared" si="1"/>
        <v>164174126</v>
      </c>
      <c r="G3" s="15" t="str">
        <f>IF(E3=0,"YES",IF(D3/E3&gt;=1.15, IF(D3+E3&gt;=one_percentage,"YES","NO"),"NO"))</f>
        <v>YES</v>
      </c>
      <c r="H3" s="16">
        <v>75000.0</v>
      </c>
      <c r="I3" s="17" t="str">
        <f t="shared" ref="I3:I38" si="3">If(J2&gt;=H3,IF(G3="Yes","FUNDED","NOT FUNDED"),"NOT FUNDED")</f>
        <v>FUNDED</v>
      </c>
      <c r="J3" s="18">
        <f t="shared" ref="J3:J38" si="4">If(I3="FUNDED",IF(J2&gt;=H3,(J2-H3),J2),J2)</f>
        <v>450000</v>
      </c>
      <c r="K3" s="19" t="str">
        <f t="shared" si="2"/>
        <v/>
      </c>
    </row>
    <row r="4">
      <c r="A4" s="26" t="s">
        <v>708</v>
      </c>
      <c r="B4" s="11">
        <v>4.83</v>
      </c>
      <c r="C4" s="12">
        <v>665.0</v>
      </c>
      <c r="D4" s="13">
        <v>1.63935684E8</v>
      </c>
      <c r="E4" s="13">
        <v>4395870.0</v>
      </c>
      <c r="F4" s="14">
        <f t="shared" si="1"/>
        <v>159539814</v>
      </c>
      <c r="G4" s="15" t="str">
        <f>IF(E4=0,"YES",IF(D4/E4&gt;=1.15, IF(D4+E4&gt;=one_percentage,"YES","NO"),"NO"))</f>
        <v>YES</v>
      </c>
      <c r="H4" s="16">
        <v>146960.0</v>
      </c>
      <c r="I4" s="17" t="str">
        <f t="shared" si="3"/>
        <v>FUNDED</v>
      </c>
      <c r="J4" s="18">
        <f t="shared" si="4"/>
        <v>303040</v>
      </c>
      <c r="K4" s="19" t="str">
        <f t="shared" si="2"/>
        <v/>
      </c>
    </row>
    <row r="5">
      <c r="A5" s="26" t="s">
        <v>709</v>
      </c>
      <c r="B5" s="11">
        <v>4.56</v>
      </c>
      <c r="C5" s="12">
        <v>386.0</v>
      </c>
      <c r="D5" s="13">
        <v>1.28811209E8</v>
      </c>
      <c r="E5" s="13">
        <v>1447659.0</v>
      </c>
      <c r="F5" s="14">
        <f t="shared" si="1"/>
        <v>127363550</v>
      </c>
      <c r="G5" s="15" t="str">
        <f>IF(E5=0,"YES",IF(D5/E5&gt;=1.15, IF(D5+E5&gt;=one_percentage,"YES","NO"),"NO"))</f>
        <v>YES</v>
      </c>
      <c r="H5" s="16">
        <v>20800.0</v>
      </c>
      <c r="I5" s="17" t="str">
        <f t="shared" si="3"/>
        <v>FUNDED</v>
      </c>
      <c r="J5" s="18">
        <f t="shared" si="4"/>
        <v>282240</v>
      </c>
      <c r="K5" s="19" t="str">
        <f t="shared" si="2"/>
        <v/>
      </c>
    </row>
    <row r="6">
      <c r="A6" s="26" t="s">
        <v>710</v>
      </c>
      <c r="B6" s="11">
        <v>4.33</v>
      </c>
      <c r="C6" s="12">
        <v>288.0</v>
      </c>
      <c r="D6" s="13">
        <v>1.19544771E8</v>
      </c>
      <c r="E6" s="13">
        <v>3007261.0</v>
      </c>
      <c r="F6" s="14">
        <f t="shared" si="1"/>
        <v>116537510</v>
      </c>
      <c r="G6" s="15" t="str">
        <f>IF(E6=0,"YES",IF(D6/E6&gt;=1.15, IF(D6+E6&gt;=one_percentage,"YES","NO"),"NO"))</f>
        <v>YES</v>
      </c>
      <c r="H6" s="16">
        <v>98725.0</v>
      </c>
      <c r="I6" s="17" t="str">
        <f t="shared" si="3"/>
        <v>FUNDED</v>
      </c>
      <c r="J6" s="18">
        <f t="shared" si="4"/>
        <v>183515</v>
      </c>
      <c r="K6" s="19" t="str">
        <f t="shared" si="2"/>
        <v/>
      </c>
    </row>
    <row r="7">
      <c r="A7" s="26" t="s">
        <v>711</v>
      </c>
      <c r="B7" s="11">
        <v>4.5</v>
      </c>
      <c r="C7" s="12">
        <v>344.0</v>
      </c>
      <c r="D7" s="13">
        <v>1.12411536E8</v>
      </c>
      <c r="E7" s="13">
        <v>3507156.0</v>
      </c>
      <c r="F7" s="14">
        <f t="shared" si="1"/>
        <v>108904380</v>
      </c>
      <c r="G7" s="15" t="str">
        <f>IF(E7=0,"YES",IF(D7/E7&gt;=1.15, IF(D7+E7&gt;=one_percentage,"YES","NO"),"NO"))</f>
        <v>YES</v>
      </c>
      <c r="H7" s="16">
        <v>78000.0</v>
      </c>
      <c r="I7" s="17" t="str">
        <f t="shared" si="3"/>
        <v>FUNDED</v>
      </c>
      <c r="J7" s="18">
        <f t="shared" si="4"/>
        <v>105515</v>
      </c>
      <c r="K7" s="19" t="str">
        <f t="shared" si="2"/>
        <v/>
      </c>
    </row>
    <row r="8">
      <c r="A8" s="26" t="s">
        <v>712</v>
      </c>
      <c r="B8" s="11">
        <v>4.44</v>
      </c>
      <c r="C8" s="12">
        <v>306.0</v>
      </c>
      <c r="D8" s="13">
        <v>1.18412483E8</v>
      </c>
      <c r="E8" s="13">
        <v>2.2482616E7</v>
      </c>
      <c r="F8" s="14">
        <f t="shared" si="1"/>
        <v>95929867</v>
      </c>
      <c r="G8" s="15" t="str">
        <f>IF(E8=0,"YES",IF(D8/E8&gt;=1.15, IF(D8+E8&gt;=one_percentage,"YES","NO"),"NO"))</f>
        <v>YES</v>
      </c>
      <c r="H8" s="16">
        <v>32000.0</v>
      </c>
      <c r="I8" s="17" t="str">
        <f t="shared" si="3"/>
        <v>FUNDED</v>
      </c>
      <c r="J8" s="18">
        <f t="shared" si="4"/>
        <v>73515</v>
      </c>
      <c r="K8" s="19" t="str">
        <f t="shared" si="2"/>
        <v/>
      </c>
    </row>
    <row r="9">
      <c r="A9" s="26" t="s">
        <v>713</v>
      </c>
      <c r="B9" s="11">
        <v>4.61</v>
      </c>
      <c r="C9" s="12">
        <v>399.0</v>
      </c>
      <c r="D9" s="13">
        <v>1.02594326E8</v>
      </c>
      <c r="E9" s="13">
        <v>6988004.0</v>
      </c>
      <c r="F9" s="14">
        <f t="shared" si="1"/>
        <v>95606322</v>
      </c>
      <c r="G9" s="15" t="str">
        <f>IF(E9=0,"YES",IF(D9/E9&gt;=1.15, IF(D9+E9&gt;=one_percentage,"YES","NO"),"NO"))</f>
        <v>YES</v>
      </c>
      <c r="H9" s="16">
        <v>88145.0</v>
      </c>
      <c r="I9" s="17" t="str">
        <f t="shared" si="3"/>
        <v>NOT FUNDED</v>
      </c>
      <c r="J9" s="18">
        <f t="shared" si="4"/>
        <v>73515</v>
      </c>
      <c r="K9" s="19" t="str">
        <f t="shared" si="2"/>
        <v>Over Budget</v>
      </c>
    </row>
    <row r="10">
      <c r="A10" s="26" t="s">
        <v>714</v>
      </c>
      <c r="B10" s="11">
        <v>4.08</v>
      </c>
      <c r="C10" s="12">
        <v>175.0</v>
      </c>
      <c r="D10" s="13">
        <v>9.3088464E7</v>
      </c>
      <c r="E10" s="13">
        <v>4476578.0</v>
      </c>
      <c r="F10" s="14">
        <f t="shared" si="1"/>
        <v>88611886</v>
      </c>
      <c r="G10" s="15" t="str">
        <f>IF(E10=0,"YES",IF(D10/E10&gt;=1.15, IF(D10+E10&gt;=one_percentage,"YES","NO"),"NO"))</f>
        <v>YES</v>
      </c>
      <c r="H10" s="16">
        <v>24000.0</v>
      </c>
      <c r="I10" s="17" t="str">
        <f t="shared" si="3"/>
        <v>FUNDED</v>
      </c>
      <c r="J10" s="18">
        <f t="shared" si="4"/>
        <v>49515</v>
      </c>
      <c r="K10" s="19" t="str">
        <f t="shared" si="2"/>
        <v/>
      </c>
    </row>
    <row r="11">
      <c r="A11" s="26" t="s">
        <v>715</v>
      </c>
      <c r="B11" s="11">
        <v>4.17</v>
      </c>
      <c r="C11" s="12">
        <v>170.0</v>
      </c>
      <c r="D11" s="13">
        <v>8.320889E7</v>
      </c>
      <c r="E11" s="13">
        <v>5896872.0</v>
      </c>
      <c r="F11" s="14">
        <f t="shared" si="1"/>
        <v>77312018</v>
      </c>
      <c r="G11" s="15" t="str">
        <f>IF(E11=0,"YES",IF(D11/E11&gt;=1.15, IF(D11+E11&gt;=one_percentage,"YES","NO"),"NO"))</f>
        <v>YES</v>
      </c>
      <c r="H11" s="16">
        <v>5000.0</v>
      </c>
      <c r="I11" s="17" t="str">
        <f t="shared" si="3"/>
        <v>FUNDED</v>
      </c>
      <c r="J11" s="18">
        <f t="shared" si="4"/>
        <v>44515</v>
      </c>
      <c r="K11" s="19" t="str">
        <f t="shared" si="2"/>
        <v/>
      </c>
    </row>
    <row r="12">
      <c r="A12" s="26" t="s">
        <v>716</v>
      </c>
      <c r="B12" s="11">
        <v>4.33</v>
      </c>
      <c r="C12" s="12">
        <v>183.0</v>
      </c>
      <c r="D12" s="13">
        <v>7.1246301E7</v>
      </c>
      <c r="E12" s="13">
        <v>8022405.0</v>
      </c>
      <c r="F12" s="14">
        <f t="shared" si="1"/>
        <v>63223896</v>
      </c>
      <c r="G12" s="15" t="str">
        <f>IF(E12=0,"YES",IF(D12/E12&gt;=1.15, IF(D12+E12&gt;=one_percentage,"YES","NO"),"NO"))</f>
        <v>YES</v>
      </c>
      <c r="H12" s="16">
        <v>24000.0</v>
      </c>
      <c r="I12" s="17" t="str">
        <f t="shared" si="3"/>
        <v>FUNDED</v>
      </c>
      <c r="J12" s="18">
        <f t="shared" si="4"/>
        <v>20515</v>
      </c>
      <c r="K12" s="19" t="str">
        <f t="shared" si="2"/>
        <v/>
      </c>
    </row>
    <row r="13">
      <c r="A13" s="26" t="s">
        <v>717</v>
      </c>
      <c r="B13" s="11">
        <v>4.11</v>
      </c>
      <c r="C13" s="12">
        <v>184.0</v>
      </c>
      <c r="D13" s="13">
        <v>6.4127999E7</v>
      </c>
      <c r="E13" s="13">
        <v>4335667.0</v>
      </c>
      <c r="F13" s="14">
        <f t="shared" si="1"/>
        <v>59792332</v>
      </c>
      <c r="G13" s="15" t="str">
        <f>IF(E13=0,"YES",IF(D13/E13&gt;=1.15, IF(D13+E13&gt;=one_percentage,"YES","NO"),"NO"))</f>
        <v>YES</v>
      </c>
      <c r="H13" s="16">
        <v>25000.0</v>
      </c>
      <c r="I13" s="17" t="str">
        <f t="shared" si="3"/>
        <v>NOT FUNDED</v>
      </c>
      <c r="J13" s="18">
        <f t="shared" si="4"/>
        <v>20515</v>
      </c>
      <c r="K13" s="19" t="str">
        <f t="shared" si="2"/>
        <v>Over Budget</v>
      </c>
    </row>
    <row r="14">
      <c r="A14" s="26" t="s">
        <v>718</v>
      </c>
      <c r="B14" s="11">
        <v>3.8</v>
      </c>
      <c r="C14" s="12">
        <v>152.0</v>
      </c>
      <c r="D14" s="13">
        <v>5.9968851E7</v>
      </c>
      <c r="E14" s="13">
        <v>4928753.0</v>
      </c>
      <c r="F14" s="14">
        <f t="shared" si="1"/>
        <v>55040098</v>
      </c>
      <c r="G14" s="15" t="str">
        <f>IF(E14=0,"YES",IF(D14/E14&gt;=1.15, IF(D14+E14&gt;=one_percentage,"YES","NO"),"NO"))</f>
        <v>YES</v>
      </c>
      <c r="H14" s="16">
        <v>62046.0</v>
      </c>
      <c r="I14" s="17" t="str">
        <f t="shared" si="3"/>
        <v>NOT FUNDED</v>
      </c>
      <c r="J14" s="18">
        <f t="shared" si="4"/>
        <v>20515</v>
      </c>
      <c r="K14" s="19" t="str">
        <f t="shared" si="2"/>
        <v>Over Budget</v>
      </c>
    </row>
    <row r="15">
      <c r="A15" s="26" t="s">
        <v>719</v>
      </c>
      <c r="B15" s="11">
        <v>4.07</v>
      </c>
      <c r="C15" s="12">
        <v>164.0</v>
      </c>
      <c r="D15" s="13">
        <v>5.4233848E7</v>
      </c>
      <c r="E15" s="13">
        <v>1.3131466E7</v>
      </c>
      <c r="F15" s="14">
        <f t="shared" si="1"/>
        <v>41102382</v>
      </c>
      <c r="G15" s="15" t="str">
        <f>IF(E15=0,"YES",IF(D15/E15&gt;=1.15, IF(D15+E15&gt;=one_percentage,"YES","NO"),"NO"))</f>
        <v>YES</v>
      </c>
      <c r="H15" s="16">
        <v>27400.0</v>
      </c>
      <c r="I15" s="17" t="str">
        <f t="shared" si="3"/>
        <v>NOT FUNDED</v>
      </c>
      <c r="J15" s="18">
        <f t="shared" si="4"/>
        <v>20515</v>
      </c>
      <c r="K15" s="19" t="str">
        <f t="shared" si="2"/>
        <v>Over Budget</v>
      </c>
    </row>
    <row r="16">
      <c r="A16" s="26" t="s">
        <v>720</v>
      </c>
      <c r="B16" s="11">
        <v>4.33</v>
      </c>
      <c r="C16" s="12">
        <v>164.0</v>
      </c>
      <c r="D16" s="13">
        <v>5.5815538E7</v>
      </c>
      <c r="E16" s="13">
        <v>2.5435893E7</v>
      </c>
      <c r="F16" s="14">
        <f t="shared" si="1"/>
        <v>30379645</v>
      </c>
      <c r="G16" s="15" t="str">
        <f>IF(E16=0,"YES",IF(D16/E16&gt;=1.15, IF(D16+E16&gt;=one_percentage,"YES","NO"),"NO"))</f>
        <v>YES</v>
      </c>
      <c r="H16" s="16">
        <v>90000.0</v>
      </c>
      <c r="I16" s="17" t="str">
        <f t="shared" si="3"/>
        <v>NOT FUNDED</v>
      </c>
      <c r="J16" s="18">
        <f t="shared" si="4"/>
        <v>20515</v>
      </c>
      <c r="K16" s="19" t="str">
        <f t="shared" si="2"/>
        <v>Over Budget</v>
      </c>
    </row>
    <row r="17">
      <c r="A17" s="26" t="s">
        <v>721</v>
      </c>
      <c r="B17" s="11">
        <v>4.0</v>
      </c>
      <c r="C17" s="12">
        <v>146.0</v>
      </c>
      <c r="D17" s="13">
        <v>3.6085561E7</v>
      </c>
      <c r="E17" s="13">
        <v>1.8297455E7</v>
      </c>
      <c r="F17" s="14">
        <f t="shared" si="1"/>
        <v>17788106</v>
      </c>
      <c r="G17" s="15" t="str">
        <f>IF(E17=0,"YES",IF(D17/E17&gt;=1.15, IF(D17+E17&gt;=one_percentage,"YES","NO"),"NO"))</f>
        <v>YES</v>
      </c>
      <c r="H17" s="16">
        <v>90000.0</v>
      </c>
      <c r="I17" s="17" t="str">
        <f t="shared" si="3"/>
        <v>NOT FUNDED</v>
      </c>
      <c r="J17" s="18">
        <f t="shared" si="4"/>
        <v>20515</v>
      </c>
      <c r="K17" s="19" t="str">
        <f t="shared" si="2"/>
        <v>Over Budget</v>
      </c>
    </row>
    <row r="18">
      <c r="A18" s="26" t="s">
        <v>722</v>
      </c>
      <c r="B18" s="11">
        <v>3.96</v>
      </c>
      <c r="C18" s="12">
        <v>188.0</v>
      </c>
      <c r="D18" s="13">
        <v>3.5533154E7</v>
      </c>
      <c r="E18" s="13">
        <v>1.8973927E7</v>
      </c>
      <c r="F18" s="14">
        <f t="shared" si="1"/>
        <v>16559227</v>
      </c>
      <c r="G18" s="15" t="str">
        <f>IF(E18=0,"YES",IF(D18/E18&gt;=1.15, IF(D18+E18&gt;=one_percentage,"YES","NO"),"NO"))</f>
        <v>YES</v>
      </c>
      <c r="H18" s="16">
        <v>119000.0</v>
      </c>
      <c r="I18" s="17" t="str">
        <f t="shared" si="3"/>
        <v>NOT FUNDED</v>
      </c>
      <c r="J18" s="18">
        <f t="shared" si="4"/>
        <v>20515</v>
      </c>
      <c r="K18" s="19" t="str">
        <f t="shared" si="2"/>
        <v>Over Budget</v>
      </c>
    </row>
    <row r="19">
      <c r="A19" s="26" t="s">
        <v>723</v>
      </c>
      <c r="B19" s="11">
        <v>2.87</v>
      </c>
      <c r="C19" s="12">
        <v>102.0</v>
      </c>
      <c r="D19" s="13">
        <v>2.8115097E7</v>
      </c>
      <c r="E19" s="13">
        <v>2.2576486E7</v>
      </c>
      <c r="F19" s="14">
        <f t="shared" si="1"/>
        <v>5538611</v>
      </c>
      <c r="G19" s="15" t="str">
        <f>IF(E19=0,"YES",IF(D19/E19&gt;=1.15, IF(D19+E19&gt;=one_percentage,"YES","NO"),"NO"))</f>
        <v>YES</v>
      </c>
      <c r="H19" s="16">
        <v>32000.0</v>
      </c>
      <c r="I19" s="17" t="str">
        <f t="shared" si="3"/>
        <v>NOT FUNDED</v>
      </c>
      <c r="J19" s="18">
        <f t="shared" si="4"/>
        <v>20515</v>
      </c>
      <c r="K19" s="19" t="str">
        <f t="shared" si="2"/>
        <v>Over Budget</v>
      </c>
    </row>
    <row r="20">
      <c r="A20" s="26" t="s">
        <v>724</v>
      </c>
      <c r="B20" s="11">
        <v>3.67</v>
      </c>
      <c r="C20" s="12">
        <v>110.0</v>
      </c>
      <c r="D20" s="13">
        <v>1.9397448E7</v>
      </c>
      <c r="E20" s="13">
        <v>1.5971217E7</v>
      </c>
      <c r="F20" s="14">
        <f t="shared" si="1"/>
        <v>3426231</v>
      </c>
      <c r="G20" s="15" t="str">
        <f>IF(E20=0,"YES",IF(D20/E20&gt;=1.15, IF(D20+E20&gt;=one_percentage,"YES","NO"),"NO"))</f>
        <v>NO</v>
      </c>
      <c r="H20" s="16">
        <v>24000.0</v>
      </c>
      <c r="I20" s="17" t="str">
        <f t="shared" si="3"/>
        <v>NOT FUNDED</v>
      </c>
      <c r="J20" s="18">
        <f t="shared" si="4"/>
        <v>20515</v>
      </c>
      <c r="K20" s="19" t="str">
        <f t="shared" si="2"/>
        <v>Approval Threshold</v>
      </c>
    </row>
    <row r="21">
      <c r="A21" s="26" t="s">
        <v>725</v>
      </c>
      <c r="B21" s="11">
        <v>2.67</v>
      </c>
      <c r="C21" s="12">
        <v>93.0</v>
      </c>
      <c r="D21" s="13">
        <v>2.3916442E7</v>
      </c>
      <c r="E21" s="13">
        <v>2.1420674E7</v>
      </c>
      <c r="F21" s="14">
        <f t="shared" si="1"/>
        <v>2495768</v>
      </c>
      <c r="G21" s="15" t="str">
        <f>IF(E21=0,"YES",IF(D21/E21&gt;=1.15, IF(D21+E21&gt;=one_percentage,"YES","NO"),"NO"))</f>
        <v>NO</v>
      </c>
      <c r="H21" s="16">
        <v>92160.0</v>
      </c>
      <c r="I21" s="17" t="str">
        <f t="shared" si="3"/>
        <v>NOT FUNDED</v>
      </c>
      <c r="J21" s="18">
        <f t="shared" si="4"/>
        <v>20515</v>
      </c>
      <c r="K21" s="19" t="str">
        <f t="shared" si="2"/>
        <v>Approval Threshold</v>
      </c>
    </row>
    <row r="22">
      <c r="A22" s="26" t="s">
        <v>726</v>
      </c>
      <c r="B22" s="11">
        <v>2.14</v>
      </c>
      <c r="C22" s="12">
        <v>97.0</v>
      </c>
      <c r="D22" s="13">
        <v>1.5307404E7</v>
      </c>
      <c r="E22" s="13">
        <v>1.3823928E7</v>
      </c>
      <c r="F22" s="14">
        <f t="shared" si="1"/>
        <v>1483476</v>
      </c>
      <c r="G22" s="15" t="str">
        <f>IF(E22=0,"YES",IF(D22/E22&gt;=1.15, IF(D22+E22&gt;=one_percentage,"YES","NO"),"NO"))</f>
        <v>NO</v>
      </c>
      <c r="H22" s="16">
        <v>60000.0</v>
      </c>
      <c r="I22" s="17" t="str">
        <f t="shared" si="3"/>
        <v>NOT FUNDED</v>
      </c>
      <c r="J22" s="18">
        <f t="shared" si="4"/>
        <v>20515</v>
      </c>
      <c r="K22" s="19" t="str">
        <f t="shared" si="2"/>
        <v>Approval Threshold</v>
      </c>
    </row>
    <row r="23">
      <c r="A23" s="26" t="s">
        <v>727</v>
      </c>
      <c r="B23" s="11">
        <v>2.5</v>
      </c>
      <c r="C23" s="12">
        <v>101.0</v>
      </c>
      <c r="D23" s="13">
        <v>2.4428211E7</v>
      </c>
      <c r="E23" s="13">
        <v>2.2975348E7</v>
      </c>
      <c r="F23" s="14">
        <f t="shared" si="1"/>
        <v>1452863</v>
      </c>
      <c r="G23" s="15" t="str">
        <f>IF(E23=0,"YES",IF(D23/E23&gt;=1.15, IF(D23+E23&gt;=one_percentage,"YES","NO"),"NO"))</f>
        <v>NO</v>
      </c>
      <c r="H23" s="16">
        <v>112358.0</v>
      </c>
      <c r="I23" s="17" t="str">
        <f t="shared" si="3"/>
        <v>NOT FUNDED</v>
      </c>
      <c r="J23" s="18">
        <f t="shared" si="4"/>
        <v>20515</v>
      </c>
      <c r="K23" s="19" t="str">
        <f t="shared" si="2"/>
        <v>Approval Threshold</v>
      </c>
    </row>
    <row r="24">
      <c r="A24" s="26" t="s">
        <v>728</v>
      </c>
      <c r="B24" s="11">
        <v>3.47</v>
      </c>
      <c r="C24" s="12">
        <v>133.0</v>
      </c>
      <c r="D24" s="13">
        <v>2.7919372E7</v>
      </c>
      <c r="E24" s="13">
        <v>2.8020233E7</v>
      </c>
      <c r="F24" s="14">
        <f t="shared" si="1"/>
        <v>-100861</v>
      </c>
      <c r="G24" s="15" t="str">
        <f>IF(E24=0,"YES",IF(D24/E24&gt;=1.15, IF(D24+E24&gt;=one_percentage,"YES","NO"),"NO"))</f>
        <v>NO</v>
      </c>
      <c r="H24" s="16">
        <v>100000.0</v>
      </c>
      <c r="I24" s="17" t="str">
        <f t="shared" si="3"/>
        <v>NOT FUNDED</v>
      </c>
      <c r="J24" s="18">
        <f t="shared" si="4"/>
        <v>20515</v>
      </c>
      <c r="K24" s="19" t="str">
        <f t="shared" si="2"/>
        <v>Approval Threshold</v>
      </c>
    </row>
    <row r="25">
      <c r="A25" s="26" t="s">
        <v>729</v>
      </c>
      <c r="B25" s="11">
        <v>2.83</v>
      </c>
      <c r="C25" s="12">
        <v>97.0</v>
      </c>
      <c r="D25" s="13">
        <v>2.3471265E7</v>
      </c>
      <c r="E25" s="13">
        <v>2.3818994E7</v>
      </c>
      <c r="F25" s="14">
        <f t="shared" si="1"/>
        <v>-347729</v>
      </c>
      <c r="G25" s="15" t="str">
        <f>IF(E25=0,"YES",IF(D25/E25&gt;=1.15, IF(D25+E25&gt;=one_percentage,"YES","NO"),"NO"))</f>
        <v>NO</v>
      </c>
      <c r="H25" s="16">
        <v>85000.0</v>
      </c>
      <c r="I25" s="17" t="str">
        <f t="shared" si="3"/>
        <v>NOT FUNDED</v>
      </c>
      <c r="J25" s="18">
        <f t="shared" si="4"/>
        <v>20515</v>
      </c>
      <c r="K25" s="19" t="str">
        <f t="shared" si="2"/>
        <v>Approval Threshold</v>
      </c>
    </row>
    <row r="26">
      <c r="A26" s="26" t="s">
        <v>730</v>
      </c>
      <c r="B26" s="11">
        <v>2.44</v>
      </c>
      <c r="C26" s="12">
        <v>110.0</v>
      </c>
      <c r="D26" s="13">
        <v>2.0046851E7</v>
      </c>
      <c r="E26" s="13">
        <v>2.0843577E7</v>
      </c>
      <c r="F26" s="14">
        <f t="shared" si="1"/>
        <v>-796726</v>
      </c>
      <c r="G26" s="15" t="str">
        <f>IF(E26=0,"YES",IF(D26/E26&gt;=1.15, IF(D26+E26&gt;=one_percentage,"YES","NO"),"NO"))</f>
        <v>NO</v>
      </c>
      <c r="H26" s="16">
        <v>35000.0</v>
      </c>
      <c r="I26" s="17" t="str">
        <f t="shared" si="3"/>
        <v>NOT FUNDED</v>
      </c>
      <c r="J26" s="18">
        <f t="shared" si="4"/>
        <v>20515</v>
      </c>
      <c r="K26" s="19" t="str">
        <f t="shared" si="2"/>
        <v>Approval Threshold</v>
      </c>
    </row>
    <row r="27">
      <c r="A27" s="26" t="s">
        <v>731</v>
      </c>
      <c r="B27" s="11">
        <v>2.41</v>
      </c>
      <c r="C27" s="12">
        <v>102.0</v>
      </c>
      <c r="D27" s="13">
        <v>1.776025E7</v>
      </c>
      <c r="E27" s="13">
        <v>2.1620007E7</v>
      </c>
      <c r="F27" s="14">
        <f t="shared" si="1"/>
        <v>-3859757</v>
      </c>
      <c r="G27" s="15" t="str">
        <f>IF(E27=0,"YES",IF(D27/E27&gt;=1.15, IF(D27+E27&gt;=one_percentage,"YES","NO"),"NO"))</f>
        <v>NO</v>
      </c>
      <c r="H27" s="16">
        <v>54000.0</v>
      </c>
      <c r="I27" s="17" t="str">
        <f t="shared" si="3"/>
        <v>NOT FUNDED</v>
      </c>
      <c r="J27" s="18">
        <f t="shared" si="4"/>
        <v>20515</v>
      </c>
      <c r="K27" s="19" t="str">
        <f t="shared" si="2"/>
        <v>Approval Threshold</v>
      </c>
    </row>
    <row r="28">
      <c r="A28" s="26" t="s">
        <v>732</v>
      </c>
      <c r="B28" s="11">
        <v>1.72</v>
      </c>
      <c r="C28" s="12">
        <v>105.0</v>
      </c>
      <c r="D28" s="13">
        <v>1.8188997E7</v>
      </c>
      <c r="E28" s="13">
        <v>2.2529891E7</v>
      </c>
      <c r="F28" s="14">
        <f t="shared" si="1"/>
        <v>-4340894</v>
      </c>
      <c r="G28" s="15" t="str">
        <f>IF(E28=0,"YES",IF(D28/E28&gt;=1.15, IF(D28+E28&gt;=one_percentage,"YES","NO"),"NO"))</f>
        <v>NO</v>
      </c>
      <c r="H28" s="16">
        <v>1.0</v>
      </c>
      <c r="I28" s="17" t="str">
        <f t="shared" si="3"/>
        <v>NOT FUNDED</v>
      </c>
      <c r="J28" s="18">
        <f t="shared" si="4"/>
        <v>20515</v>
      </c>
      <c r="K28" s="19" t="str">
        <f t="shared" si="2"/>
        <v>Approval Threshold</v>
      </c>
    </row>
    <row r="29">
      <c r="A29" s="26" t="s">
        <v>733</v>
      </c>
      <c r="B29" s="11">
        <v>2.72</v>
      </c>
      <c r="C29" s="12">
        <v>95.0</v>
      </c>
      <c r="D29" s="13">
        <v>1.5836309E7</v>
      </c>
      <c r="E29" s="13">
        <v>2.0484668E7</v>
      </c>
      <c r="F29" s="14">
        <f t="shared" si="1"/>
        <v>-4648359</v>
      </c>
      <c r="G29" s="15" t="str">
        <f>IF(E29=0,"YES",IF(D29/E29&gt;=1.15, IF(D29+E29&gt;=one_percentage,"YES","NO"),"NO"))</f>
        <v>NO</v>
      </c>
      <c r="H29" s="16">
        <v>25000.0</v>
      </c>
      <c r="I29" s="17" t="str">
        <f t="shared" si="3"/>
        <v>NOT FUNDED</v>
      </c>
      <c r="J29" s="18">
        <f t="shared" si="4"/>
        <v>20515</v>
      </c>
      <c r="K29" s="19" t="str">
        <f t="shared" si="2"/>
        <v>Approval Threshold</v>
      </c>
    </row>
    <row r="30">
      <c r="A30" s="26" t="s">
        <v>734</v>
      </c>
      <c r="B30" s="11">
        <v>2.67</v>
      </c>
      <c r="C30" s="12">
        <v>92.0</v>
      </c>
      <c r="D30" s="13">
        <v>1.5391268E7</v>
      </c>
      <c r="E30" s="13">
        <v>2.0821877E7</v>
      </c>
      <c r="F30" s="14">
        <f t="shared" si="1"/>
        <v>-5430609</v>
      </c>
      <c r="G30" s="15" t="str">
        <f>IF(E30=0,"YES",IF(D30/E30&gt;=1.15, IF(D30+E30&gt;=one_percentage,"YES","NO"),"NO"))</f>
        <v>NO</v>
      </c>
      <c r="H30" s="16">
        <v>28000.0</v>
      </c>
      <c r="I30" s="17" t="str">
        <f t="shared" si="3"/>
        <v>NOT FUNDED</v>
      </c>
      <c r="J30" s="18">
        <f t="shared" si="4"/>
        <v>20515</v>
      </c>
      <c r="K30" s="19" t="str">
        <f t="shared" si="2"/>
        <v>Approval Threshold</v>
      </c>
    </row>
    <row r="31">
      <c r="A31" s="26" t="s">
        <v>733</v>
      </c>
      <c r="B31" s="11">
        <v>2.67</v>
      </c>
      <c r="C31" s="12">
        <v>93.0</v>
      </c>
      <c r="D31" s="13">
        <v>1.5680037E7</v>
      </c>
      <c r="E31" s="13">
        <v>2.1384282E7</v>
      </c>
      <c r="F31" s="14">
        <f t="shared" si="1"/>
        <v>-5704245</v>
      </c>
      <c r="G31" s="15" t="str">
        <f>IF(E31=0,"YES",IF(D31/E31&gt;=1.15, IF(D31+E31&gt;=one_percentage,"YES","NO"),"NO"))</f>
        <v>NO</v>
      </c>
      <c r="H31" s="16">
        <v>25000.0</v>
      </c>
      <c r="I31" s="17" t="str">
        <f t="shared" si="3"/>
        <v>NOT FUNDED</v>
      </c>
      <c r="J31" s="18">
        <f t="shared" si="4"/>
        <v>20515</v>
      </c>
      <c r="K31" s="19" t="str">
        <f t="shared" si="2"/>
        <v>Approval Threshold</v>
      </c>
    </row>
    <row r="32">
      <c r="A32" s="26" t="s">
        <v>735</v>
      </c>
      <c r="B32" s="11">
        <v>1.52</v>
      </c>
      <c r="C32" s="12">
        <v>96.0</v>
      </c>
      <c r="D32" s="13">
        <v>1.7101332E7</v>
      </c>
      <c r="E32" s="13">
        <v>2.3191351E7</v>
      </c>
      <c r="F32" s="14">
        <f t="shared" si="1"/>
        <v>-6090019</v>
      </c>
      <c r="G32" s="15" t="str">
        <f>IF(E32=0,"YES",IF(D32/E32&gt;=1.15, IF(D32+E32&gt;=one_percentage,"YES","NO"),"NO"))</f>
        <v>NO</v>
      </c>
      <c r="H32" s="16">
        <v>10000.0</v>
      </c>
      <c r="I32" s="17" t="str">
        <f t="shared" si="3"/>
        <v>NOT FUNDED</v>
      </c>
      <c r="J32" s="18">
        <f t="shared" si="4"/>
        <v>20515</v>
      </c>
      <c r="K32" s="19" t="str">
        <f t="shared" si="2"/>
        <v>Approval Threshold</v>
      </c>
    </row>
    <row r="33">
      <c r="A33" s="28" t="s">
        <v>736</v>
      </c>
      <c r="B33" s="11">
        <v>1.57</v>
      </c>
      <c r="C33" s="12">
        <v>98.0</v>
      </c>
      <c r="D33" s="13">
        <v>1.5008666E7</v>
      </c>
      <c r="E33" s="13">
        <v>2.2315213E7</v>
      </c>
      <c r="F33" s="14">
        <f t="shared" si="1"/>
        <v>-7306547</v>
      </c>
      <c r="G33" s="15" t="str">
        <f>IF(E33=0,"YES",IF(D33/E33&gt;=1.15, IF(D33+E33&gt;=one_percentage,"YES","NO"),"NO"))</f>
        <v>NO</v>
      </c>
      <c r="H33" s="16">
        <v>30000.0</v>
      </c>
      <c r="I33" s="17" t="str">
        <f t="shared" si="3"/>
        <v>NOT FUNDED</v>
      </c>
      <c r="J33" s="18">
        <f t="shared" si="4"/>
        <v>20515</v>
      </c>
      <c r="K33" s="19" t="str">
        <f t="shared" si="2"/>
        <v>Approval Threshold</v>
      </c>
    </row>
    <row r="34">
      <c r="A34" s="26" t="s">
        <v>737</v>
      </c>
      <c r="B34" s="11">
        <v>2.27</v>
      </c>
      <c r="C34" s="12">
        <v>108.0</v>
      </c>
      <c r="D34" s="13">
        <v>1.6673936E7</v>
      </c>
      <c r="E34" s="13">
        <v>2.414677E7</v>
      </c>
      <c r="F34" s="14">
        <f t="shared" si="1"/>
        <v>-7472834</v>
      </c>
      <c r="G34" s="15" t="str">
        <f>IF(E34=0,"YES",IF(D34/E34&gt;=1.15, IF(D34+E34&gt;=one_percentage,"YES","NO"),"NO"))</f>
        <v>NO</v>
      </c>
      <c r="H34" s="16">
        <v>280000.0</v>
      </c>
      <c r="I34" s="17" t="str">
        <f t="shared" si="3"/>
        <v>NOT FUNDED</v>
      </c>
      <c r="J34" s="18">
        <f t="shared" si="4"/>
        <v>20515</v>
      </c>
      <c r="K34" s="19" t="str">
        <f t="shared" si="2"/>
        <v>Approval Threshold</v>
      </c>
    </row>
    <row r="35">
      <c r="A35" s="26" t="s">
        <v>738</v>
      </c>
      <c r="B35" s="11">
        <v>2.42</v>
      </c>
      <c r="C35" s="12">
        <v>97.0</v>
      </c>
      <c r="D35" s="13">
        <v>1.5408247E7</v>
      </c>
      <c r="E35" s="13">
        <v>2.3491279E7</v>
      </c>
      <c r="F35" s="14">
        <f t="shared" si="1"/>
        <v>-8083032</v>
      </c>
      <c r="G35" s="15" t="str">
        <f>IF(E35=0,"YES",IF(D35/E35&gt;=1.15, IF(D35+E35&gt;=one_percentage,"YES","NO"),"NO"))</f>
        <v>NO</v>
      </c>
      <c r="H35" s="16">
        <v>60000.0</v>
      </c>
      <c r="I35" s="17" t="str">
        <f t="shared" si="3"/>
        <v>NOT FUNDED</v>
      </c>
      <c r="J35" s="18">
        <f t="shared" si="4"/>
        <v>20515</v>
      </c>
      <c r="K35" s="19" t="str">
        <f t="shared" si="2"/>
        <v>Approval Threshold</v>
      </c>
    </row>
    <row r="36">
      <c r="A36" s="26" t="s">
        <v>739</v>
      </c>
      <c r="B36" s="11">
        <v>1.39</v>
      </c>
      <c r="C36" s="12">
        <v>123.0</v>
      </c>
      <c r="D36" s="13">
        <v>1.8339487E7</v>
      </c>
      <c r="E36" s="13">
        <v>2.6759747E7</v>
      </c>
      <c r="F36" s="14">
        <f t="shared" si="1"/>
        <v>-8420260</v>
      </c>
      <c r="G36" s="15" t="str">
        <f>IF(E36=0,"YES",IF(D36/E36&gt;=1.15, IF(D36+E36&gt;=one_percentage,"YES","NO"),"NO"))</f>
        <v>NO</v>
      </c>
      <c r="H36" s="16">
        <v>150000.0</v>
      </c>
      <c r="I36" s="17" t="str">
        <f t="shared" si="3"/>
        <v>NOT FUNDED</v>
      </c>
      <c r="J36" s="18">
        <f t="shared" si="4"/>
        <v>20515</v>
      </c>
      <c r="K36" s="19" t="str">
        <f t="shared" si="2"/>
        <v>Approval Threshold</v>
      </c>
    </row>
    <row r="37">
      <c r="A37" s="26" t="s">
        <v>740</v>
      </c>
      <c r="B37" s="11">
        <v>1.61</v>
      </c>
      <c r="C37" s="12">
        <v>103.0</v>
      </c>
      <c r="D37" s="13">
        <v>1.5473504E7</v>
      </c>
      <c r="E37" s="13">
        <v>2.4606149E7</v>
      </c>
      <c r="F37" s="14">
        <f t="shared" si="1"/>
        <v>-9132645</v>
      </c>
      <c r="G37" s="15" t="str">
        <f>IF(E37=0,"YES",IF(D37/E37&gt;=1.15, IF(D37+E37&gt;=one_percentage,"YES","NO"),"NO"))</f>
        <v>NO</v>
      </c>
      <c r="H37" s="16">
        <v>42.0</v>
      </c>
      <c r="I37" s="17" t="str">
        <f t="shared" si="3"/>
        <v>NOT FUNDED</v>
      </c>
      <c r="J37" s="18">
        <f t="shared" si="4"/>
        <v>20515</v>
      </c>
      <c r="K37" s="19" t="str">
        <f t="shared" si="2"/>
        <v>Approval Threshold</v>
      </c>
    </row>
    <row r="38">
      <c r="A38" s="26" t="s">
        <v>741</v>
      </c>
      <c r="B38" s="11">
        <v>1.5</v>
      </c>
      <c r="C38" s="12">
        <v>110.0</v>
      </c>
      <c r="D38" s="13">
        <v>1.469082E7</v>
      </c>
      <c r="E38" s="13">
        <v>2.531943E7</v>
      </c>
      <c r="F38" s="14">
        <f t="shared" si="1"/>
        <v>-10628610</v>
      </c>
      <c r="G38" s="15" t="str">
        <f>IF(E38=0,"YES",IF(D38/E38&gt;=1.15, IF(D38+E38&gt;=one_percentage,"YES","NO"),"NO"))</f>
        <v>NO</v>
      </c>
      <c r="H38" s="16">
        <v>120000.0</v>
      </c>
      <c r="I38" s="17" t="str">
        <f t="shared" si="3"/>
        <v>NOT FUNDED</v>
      </c>
      <c r="J38" s="18">
        <f t="shared" si="4"/>
        <v>20515</v>
      </c>
      <c r="K38" s="19" t="str">
        <f t="shared" si="2"/>
        <v>Approval Threshold</v>
      </c>
    </row>
  </sheetData>
  <autoFilter ref="$A$1:$H$38">
    <sortState ref="A1:H38">
      <sortCondition descending="1" ref="F1:F38"/>
      <sortCondition ref="A1:A38"/>
    </sortState>
  </autoFilter>
  <conditionalFormatting sqref="I2:I38">
    <cfRule type="cellIs" dxfId="0" priority="1" operator="equal">
      <formula>"FUNDED"</formula>
    </cfRule>
  </conditionalFormatting>
  <conditionalFormatting sqref="I2:I38">
    <cfRule type="cellIs" dxfId="1" priority="2" operator="equal">
      <formula>"NOT FUNDED"</formula>
    </cfRule>
  </conditionalFormatting>
  <conditionalFormatting sqref="K2:K38">
    <cfRule type="cellIs" dxfId="0" priority="3" operator="greaterThan">
      <formula>999</formula>
    </cfRule>
  </conditionalFormatting>
  <conditionalFormatting sqref="K2:K38">
    <cfRule type="cellIs" dxfId="0" priority="4" operator="greaterThan">
      <formula>999</formula>
    </cfRule>
  </conditionalFormatting>
  <conditionalFormatting sqref="K2:K38">
    <cfRule type="containsText" dxfId="1" priority="5" operator="containsText" text="NOT FUNDED">
      <formula>NOT(ISERROR(SEARCH(("NOT FUNDED"),(K2))))</formula>
    </cfRule>
  </conditionalFormatting>
  <conditionalFormatting sqref="K2:K38">
    <cfRule type="cellIs" dxfId="2" priority="6" operator="equal">
      <formula>"Over Budget"</formula>
    </cfRule>
  </conditionalFormatting>
  <conditionalFormatting sqref="K2:K3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742</v>
      </c>
      <c r="B2" s="11">
        <v>4.87</v>
      </c>
      <c r="C2" s="12">
        <v>726.0</v>
      </c>
      <c r="D2" s="13">
        <v>1.62107576E8</v>
      </c>
      <c r="E2" s="13">
        <v>8788906.0</v>
      </c>
      <c r="F2" s="14">
        <f t="shared" ref="F2:F31" si="1">D2-E2</f>
        <v>153318670</v>
      </c>
      <c r="G2" s="15" t="str">
        <f>IF(E2=0,"YES",IF(D2/E2&gt;=1.15, IF(D2+E2&gt;=one_percentage,"YES","NO"),"NO"))</f>
        <v>YES</v>
      </c>
      <c r="H2" s="16">
        <v>35300.0</v>
      </c>
      <c r="I2" s="17" t="str">
        <f>If(new_spo&gt;=H2,IF(G2="Yes","FUNDED","NOT FUNDED"),"NOT FUNDED")</f>
        <v>FUNDED</v>
      </c>
      <c r="J2" s="18">
        <f>If(new_spo&gt;=H2,new_spo-H2,new_spo)</f>
        <v>214700</v>
      </c>
      <c r="K2" s="19" t="str">
        <f t="shared" ref="K2:K31" si="2">If(G2="YES",IF(I2="FUNDED","","Over Budget"),"Approval Threshold")</f>
        <v/>
      </c>
    </row>
    <row r="3">
      <c r="A3" s="26" t="s">
        <v>743</v>
      </c>
      <c r="B3" s="11">
        <v>4.6</v>
      </c>
      <c r="C3" s="12">
        <v>326.0</v>
      </c>
      <c r="D3" s="13">
        <v>1.03162233E8</v>
      </c>
      <c r="E3" s="13">
        <v>8190697.0</v>
      </c>
      <c r="F3" s="14">
        <f t="shared" si="1"/>
        <v>94971536</v>
      </c>
      <c r="G3" s="15" t="str">
        <f>IF(E3=0,"YES",IF(D3/E3&gt;=1.15, IF(D3+E3&gt;=one_percentage,"YES","NO"),"NO"))</f>
        <v>YES</v>
      </c>
      <c r="H3" s="16">
        <v>20000.0</v>
      </c>
      <c r="I3" s="17" t="str">
        <f t="shared" ref="I3:I31" si="3">If(J2&gt;=H3,IF(G3="Yes","FUNDED","NOT FUNDED"),"NOT FUNDED")</f>
        <v>FUNDED</v>
      </c>
      <c r="J3" s="18">
        <f t="shared" ref="J3:J31" si="4">If(I3="FUNDED",IF(J2&gt;=H3,(J2-H3),J2),J2)</f>
        <v>194700</v>
      </c>
      <c r="K3" s="19" t="str">
        <f t="shared" si="2"/>
        <v/>
      </c>
    </row>
    <row r="4">
      <c r="A4" s="26" t="s">
        <v>744</v>
      </c>
      <c r="B4" s="11">
        <v>3.44</v>
      </c>
      <c r="C4" s="12">
        <v>263.0</v>
      </c>
      <c r="D4" s="13">
        <v>1.07774849E8</v>
      </c>
      <c r="E4" s="13">
        <v>1.7473912E7</v>
      </c>
      <c r="F4" s="14">
        <f t="shared" si="1"/>
        <v>90300937</v>
      </c>
      <c r="G4" s="15" t="str">
        <f>IF(E4=0,"YES",IF(D4/E4&gt;=1.15, IF(D4+E4&gt;=one_percentage,"YES","NO"),"NO"))</f>
        <v>YES</v>
      </c>
      <c r="H4" s="16">
        <v>100000.0</v>
      </c>
      <c r="I4" s="17" t="str">
        <f t="shared" si="3"/>
        <v>FUNDED</v>
      </c>
      <c r="J4" s="18">
        <f t="shared" si="4"/>
        <v>94700</v>
      </c>
      <c r="K4" s="19" t="str">
        <f t="shared" si="2"/>
        <v/>
      </c>
    </row>
    <row r="5">
      <c r="A5" s="26" t="s">
        <v>745</v>
      </c>
      <c r="B5" s="11">
        <v>4.78</v>
      </c>
      <c r="C5" s="12">
        <v>547.0</v>
      </c>
      <c r="D5" s="13">
        <v>1.0873491E8</v>
      </c>
      <c r="E5" s="13">
        <v>2.0352983E7</v>
      </c>
      <c r="F5" s="14">
        <f t="shared" si="1"/>
        <v>88381927</v>
      </c>
      <c r="G5" s="15" t="str">
        <f>IF(E5=0,"YES",IF(D5/E5&gt;=1.15, IF(D5+E5&gt;=one_percentage,"YES","NO"),"NO"))</f>
        <v>YES</v>
      </c>
      <c r="H5" s="16">
        <v>36500.0</v>
      </c>
      <c r="I5" s="17" t="str">
        <f t="shared" si="3"/>
        <v>FUNDED</v>
      </c>
      <c r="J5" s="18">
        <f t="shared" si="4"/>
        <v>58200</v>
      </c>
      <c r="K5" s="19" t="str">
        <f t="shared" si="2"/>
        <v/>
      </c>
    </row>
    <row r="6">
      <c r="A6" s="26" t="s">
        <v>746</v>
      </c>
      <c r="B6" s="11">
        <v>4.56</v>
      </c>
      <c r="C6" s="12">
        <v>288.0</v>
      </c>
      <c r="D6" s="13">
        <v>9.5631536E7</v>
      </c>
      <c r="E6" s="13">
        <v>1.0941734E7</v>
      </c>
      <c r="F6" s="14">
        <f t="shared" si="1"/>
        <v>84689802</v>
      </c>
      <c r="G6" s="15" t="str">
        <f>IF(E6=0,"YES",IF(D6/E6&gt;=1.15, IF(D6+E6&gt;=one_percentage,"YES","NO"),"NO"))</f>
        <v>YES</v>
      </c>
      <c r="H6" s="16">
        <v>25000.0</v>
      </c>
      <c r="I6" s="17" t="str">
        <f t="shared" si="3"/>
        <v>FUNDED</v>
      </c>
      <c r="J6" s="18">
        <f t="shared" si="4"/>
        <v>33200</v>
      </c>
      <c r="K6" s="19" t="str">
        <f t="shared" si="2"/>
        <v/>
      </c>
    </row>
    <row r="7">
      <c r="A7" s="26" t="s">
        <v>747</v>
      </c>
      <c r="B7" s="11">
        <v>3.42</v>
      </c>
      <c r="C7" s="12">
        <v>310.0</v>
      </c>
      <c r="D7" s="13">
        <v>9.0159196E7</v>
      </c>
      <c r="E7" s="13">
        <v>2.2154368E7</v>
      </c>
      <c r="F7" s="14">
        <f t="shared" si="1"/>
        <v>68004828</v>
      </c>
      <c r="G7" s="15" t="str">
        <f>IF(E7=0,"YES",IF(D7/E7&gt;=1.15, IF(D7+E7&gt;=one_percentage,"YES","NO"),"NO"))</f>
        <v>YES</v>
      </c>
      <c r="H7" s="16">
        <v>10000.0</v>
      </c>
      <c r="I7" s="17" t="str">
        <f t="shared" si="3"/>
        <v>FUNDED</v>
      </c>
      <c r="J7" s="18">
        <f t="shared" si="4"/>
        <v>23200</v>
      </c>
      <c r="K7" s="19" t="str">
        <f t="shared" si="2"/>
        <v/>
      </c>
    </row>
    <row r="8">
      <c r="A8" s="26" t="s">
        <v>748</v>
      </c>
      <c r="B8" s="11">
        <v>4.33</v>
      </c>
      <c r="C8" s="12">
        <v>189.0</v>
      </c>
      <c r="D8" s="13">
        <v>7.8042921E7</v>
      </c>
      <c r="E8" s="13">
        <v>1.0264582E7</v>
      </c>
      <c r="F8" s="14">
        <f t="shared" si="1"/>
        <v>67778339</v>
      </c>
      <c r="G8" s="15" t="str">
        <f>IF(E8=0,"YES",IF(D8/E8&gt;=1.15, IF(D8+E8&gt;=one_percentage,"YES","NO"),"NO"))</f>
        <v>YES</v>
      </c>
      <c r="H8" s="16">
        <v>40860.0</v>
      </c>
      <c r="I8" s="17" t="str">
        <f t="shared" si="3"/>
        <v>NOT FUNDED</v>
      </c>
      <c r="J8" s="18">
        <f t="shared" si="4"/>
        <v>23200</v>
      </c>
      <c r="K8" s="19" t="str">
        <f t="shared" si="2"/>
        <v>Over Budget</v>
      </c>
    </row>
    <row r="9">
      <c r="A9" s="26" t="s">
        <v>749</v>
      </c>
      <c r="B9" s="11">
        <v>4.67</v>
      </c>
      <c r="C9" s="12">
        <v>375.0</v>
      </c>
      <c r="D9" s="13">
        <v>8.2514487E7</v>
      </c>
      <c r="E9" s="13">
        <v>1.996396E7</v>
      </c>
      <c r="F9" s="14">
        <f t="shared" si="1"/>
        <v>62550527</v>
      </c>
      <c r="G9" s="15" t="str">
        <f>IF(E9=0,"YES",IF(D9/E9&gt;=1.15, IF(D9+E9&gt;=one_percentage,"YES","NO"),"NO"))</f>
        <v>YES</v>
      </c>
      <c r="H9" s="16">
        <v>14400.0</v>
      </c>
      <c r="I9" s="17" t="str">
        <f t="shared" si="3"/>
        <v>FUNDED</v>
      </c>
      <c r="J9" s="18">
        <f t="shared" si="4"/>
        <v>8800</v>
      </c>
      <c r="K9" s="19" t="str">
        <f t="shared" si="2"/>
        <v/>
      </c>
    </row>
    <row r="10">
      <c r="A10" s="26" t="s">
        <v>750</v>
      </c>
      <c r="B10" s="11">
        <v>4.21</v>
      </c>
      <c r="C10" s="12">
        <v>175.0</v>
      </c>
      <c r="D10" s="13">
        <v>5.7701432E7</v>
      </c>
      <c r="E10" s="13">
        <v>5258985.0</v>
      </c>
      <c r="F10" s="14">
        <f t="shared" si="1"/>
        <v>52442447</v>
      </c>
      <c r="G10" s="15" t="str">
        <f>IF(E10=0,"YES",IF(D10/E10&gt;=1.15, IF(D10+E10&gt;=one_percentage,"YES","NO"),"NO"))</f>
        <v>YES</v>
      </c>
      <c r="H10" s="16">
        <v>10700.0</v>
      </c>
      <c r="I10" s="17" t="str">
        <f t="shared" si="3"/>
        <v>NOT FUNDED</v>
      </c>
      <c r="J10" s="18">
        <f t="shared" si="4"/>
        <v>8800</v>
      </c>
      <c r="K10" s="19" t="str">
        <f t="shared" si="2"/>
        <v>Over Budget</v>
      </c>
    </row>
    <row r="11">
      <c r="A11" s="26" t="s">
        <v>751</v>
      </c>
      <c r="B11" s="11">
        <v>3.78</v>
      </c>
      <c r="C11" s="12">
        <v>136.0</v>
      </c>
      <c r="D11" s="13">
        <v>6.123689E7</v>
      </c>
      <c r="E11" s="13">
        <v>1.1833378E7</v>
      </c>
      <c r="F11" s="14">
        <f t="shared" si="1"/>
        <v>49403512</v>
      </c>
      <c r="G11" s="15" t="str">
        <f>IF(E11=0,"YES",IF(D11/E11&gt;=1.15, IF(D11+E11&gt;=one_percentage,"YES","NO"),"NO"))</f>
        <v>YES</v>
      </c>
      <c r="H11" s="16">
        <v>15000.0</v>
      </c>
      <c r="I11" s="17" t="str">
        <f t="shared" si="3"/>
        <v>NOT FUNDED</v>
      </c>
      <c r="J11" s="18">
        <f t="shared" si="4"/>
        <v>8800</v>
      </c>
      <c r="K11" s="19" t="str">
        <f t="shared" si="2"/>
        <v>Over Budget</v>
      </c>
    </row>
    <row r="12">
      <c r="A12" s="26" t="s">
        <v>752</v>
      </c>
      <c r="B12" s="11">
        <v>4.11</v>
      </c>
      <c r="C12" s="12">
        <v>146.0</v>
      </c>
      <c r="D12" s="13">
        <v>5.1509812E7</v>
      </c>
      <c r="E12" s="13">
        <v>4857058.0</v>
      </c>
      <c r="F12" s="14">
        <f t="shared" si="1"/>
        <v>46652754</v>
      </c>
      <c r="G12" s="15" t="str">
        <f>IF(E12=0,"YES",IF(D12/E12&gt;=1.15, IF(D12+E12&gt;=one_percentage,"YES","NO"),"NO"))</f>
        <v>YES</v>
      </c>
      <c r="H12" s="16">
        <v>9500.0</v>
      </c>
      <c r="I12" s="17" t="str">
        <f t="shared" si="3"/>
        <v>NOT FUNDED</v>
      </c>
      <c r="J12" s="18">
        <f t="shared" si="4"/>
        <v>8800</v>
      </c>
      <c r="K12" s="19" t="str">
        <f t="shared" si="2"/>
        <v>Over Budget</v>
      </c>
    </row>
    <row r="13">
      <c r="A13" s="26" t="s">
        <v>753</v>
      </c>
      <c r="B13" s="11">
        <v>4.11</v>
      </c>
      <c r="C13" s="12">
        <v>139.0</v>
      </c>
      <c r="D13" s="13">
        <v>5.206286E7</v>
      </c>
      <c r="E13" s="13">
        <v>1.2685203E7</v>
      </c>
      <c r="F13" s="14">
        <f t="shared" si="1"/>
        <v>39377657</v>
      </c>
      <c r="G13" s="15" t="str">
        <f>IF(E13=0,"YES",IF(D13/E13&gt;=1.15, IF(D13+E13&gt;=one_percentage,"YES","NO"),"NO"))</f>
        <v>YES</v>
      </c>
      <c r="H13" s="16">
        <v>35380.0</v>
      </c>
      <c r="I13" s="17" t="str">
        <f t="shared" si="3"/>
        <v>NOT FUNDED</v>
      </c>
      <c r="J13" s="18">
        <f t="shared" si="4"/>
        <v>8800</v>
      </c>
      <c r="K13" s="19" t="str">
        <f t="shared" si="2"/>
        <v>Over Budget</v>
      </c>
    </row>
    <row r="14">
      <c r="A14" s="26" t="s">
        <v>754</v>
      </c>
      <c r="B14" s="11">
        <v>4.46</v>
      </c>
      <c r="C14" s="12">
        <v>317.0</v>
      </c>
      <c r="D14" s="13">
        <v>5.9468404E7</v>
      </c>
      <c r="E14" s="13">
        <v>2.4753869E7</v>
      </c>
      <c r="F14" s="14">
        <f t="shared" si="1"/>
        <v>34714535</v>
      </c>
      <c r="G14" s="15" t="str">
        <f>IF(E14=0,"YES",IF(D14/E14&gt;=1.15, IF(D14+E14&gt;=one_percentage,"YES","NO"),"NO"))</f>
        <v>YES</v>
      </c>
      <c r="H14" s="16">
        <v>17000.0</v>
      </c>
      <c r="I14" s="17" t="str">
        <f t="shared" si="3"/>
        <v>NOT FUNDED</v>
      </c>
      <c r="J14" s="18">
        <f t="shared" si="4"/>
        <v>8800</v>
      </c>
      <c r="K14" s="19" t="str">
        <f t="shared" si="2"/>
        <v>Over Budget</v>
      </c>
    </row>
    <row r="15">
      <c r="A15" s="26" t="s">
        <v>755</v>
      </c>
      <c r="B15" s="11">
        <v>4.46</v>
      </c>
      <c r="C15" s="12">
        <v>230.0</v>
      </c>
      <c r="D15" s="13">
        <v>5.0689598E7</v>
      </c>
      <c r="E15" s="13">
        <v>1.9601028E7</v>
      </c>
      <c r="F15" s="14">
        <f t="shared" si="1"/>
        <v>31088570</v>
      </c>
      <c r="G15" s="15" t="str">
        <f>IF(E15=0,"YES",IF(D15/E15&gt;=1.15, IF(D15+E15&gt;=one_percentage,"YES","NO"),"NO"))</f>
        <v>YES</v>
      </c>
      <c r="H15" s="16">
        <v>30000.0</v>
      </c>
      <c r="I15" s="17" t="str">
        <f t="shared" si="3"/>
        <v>NOT FUNDED</v>
      </c>
      <c r="J15" s="18">
        <f t="shared" si="4"/>
        <v>8800</v>
      </c>
      <c r="K15" s="19" t="str">
        <f t="shared" si="2"/>
        <v>Over Budget</v>
      </c>
    </row>
    <row r="16">
      <c r="A16" s="26" t="s">
        <v>756</v>
      </c>
      <c r="B16" s="11">
        <v>3.56</v>
      </c>
      <c r="C16" s="12">
        <v>129.0</v>
      </c>
      <c r="D16" s="13">
        <v>4.9200123E7</v>
      </c>
      <c r="E16" s="13">
        <v>1.9852143E7</v>
      </c>
      <c r="F16" s="14">
        <f t="shared" si="1"/>
        <v>29347980</v>
      </c>
      <c r="G16" s="15" t="str">
        <f>IF(E16=0,"YES",IF(D16/E16&gt;=1.15, IF(D16+E16&gt;=one_percentage,"YES","NO"),"NO"))</f>
        <v>YES</v>
      </c>
      <c r="H16" s="16">
        <v>25880.0</v>
      </c>
      <c r="I16" s="17" t="str">
        <f t="shared" si="3"/>
        <v>NOT FUNDED</v>
      </c>
      <c r="J16" s="18">
        <f t="shared" si="4"/>
        <v>8800</v>
      </c>
      <c r="K16" s="19" t="str">
        <f t="shared" si="2"/>
        <v>Over Budget</v>
      </c>
    </row>
    <row r="17">
      <c r="A17" s="26" t="s">
        <v>757</v>
      </c>
      <c r="B17" s="11">
        <v>4.33</v>
      </c>
      <c r="C17" s="12">
        <v>165.0</v>
      </c>
      <c r="D17" s="13">
        <v>4.5227397E7</v>
      </c>
      <c r="E17" s="13">
        <v>2.1320783E7</v>
      </c>
      <c r="F17" s="14">
        <f t="shared" si="1"/>
        <v>23906614</v>
      </c>
      <c r="G17" s="15" t="str">
        <f>IF(E17=0,"YES",IF(D17/E17&gt;=1.15, IF(D17+E17&gt;=one_percentage,"YES","NO"),"NO"))</f>
        <v>YES</v>
      </c>
      <c r="H17" s="16">
        <v>34000.0</v>
      </c>
      <c r="I17" s="17" t="str">
        <f t="shared" si="3"/>
        <v>NOT FUNDED</v>
      </c>
      <c r="J17" s="18">
        <f t="shared" si="4"/>
        <v>8800</v>
      </c>
      <c r="K17" s="19" t="str">
        <f t="shared" si="2"/>
        <v>Over Budget</v>
      </c>
    </row>
    <row r="18">
      <c r="A18" s="26" t="s">
        <v>758</v>
      </c>
      <c r="B18" s="11">
        <v>3.67</v>
      </c>
      <c r="C18" s="12">
        <v>136.0</v>
      </c>
      <c r="D18" s="13">
        <v>4.1567093E7</v>
      </c>
      <c r="E18" s="13">
        <v>1.9282748E7</v>
      </c>
      <c r="F18" s="14">
        <f t="shared" si="1"/>
        <v>22284345</v>
      </c>
      <c r="G18" s="15" t="str">
        <f>IF(E18=0,"YES",IF(D18/E18&gt;=1.15, IF(D18+E18&gt;=one_percentage,"YES","NO"),"NO"))</f>
        <v>YES</v>
      </c>
      <c r="H18" s="16">
        <v>23000.0</v>
      </c>
      <c r="I18" s="17" t="str">
        <f t="shared" si="3"/>
        <v>NOT FUNDED</v>
      </c>
      <c r="J18" s="18">
        <f t="shared" si="4"/>
        <v>8800</v>
      </c>
      <c r="K18" s="19" t="str">
        <f t="shared" si="2"/>
        <v>Over Budget</v>
      </c>
    </row>
    <row r="19">
      <c r="A19" s="28" t="s">
        <v>759</v>
      </c>
      <c r="B19" s="11">
        <v>4.11</v>
      </c>
      <c r="C19" s="12">
        <v>159.0</v>
      </c>
      <c r="D19" s="13">
        <v>4.0352124E7</v>
      </c>
      <c r="E19" s="13">
        <v>2.180682E7</v>
      </c>
      <c r="F19" s="14">
        <f t="shared" si="1"/>
        <v>18545304</v>
      </c>
      <c r="G19" s="15" t="str">
        <f>IF(E19=0,"YES",IF(D19/E19&gt;=1.15, IF(D19+E19&gt;=one_percentage,"YES","NO"),"NO"))</f>
        <v>YES</v>
      </c>
      <c r="H19" s="16">
        <v>65000.0</v>
      </c>
      <c r="I19" s="17" t="str">
        <f t="shared" si="3"/>
        <v>NOT FUNDED</v>
      </c>
      <c r="J19" s="18">
        <f t="shared" si="4"/>
        <v>8800</v>
      </c>
      <c r="K19" s="19" t="str">
        <f t="shared" si="2"/>
        <v>Over Budget</v>
      </c>
    </row>
    <row r="20">
      <c r="A20" s="26" t="s">
        <v>760</v>
      </c>
      <c r="B20" s="11">
        <v>3.8</v>
      </c>
      <c r="C20" s="12">
        <v>124.0</v>
      </c>
      <c r="D20" s="13">
        <v>3.1571679E7</v>
      </c>
      <c r="E20" s="13">
        <v>2.1353642E7</v>
      </c>
      <c r="F20" s="14">
        <f t="shared" si="1"/>
        <v>10218037</v>
      </c>
      <c r="G20" s="15" t="str">
        <f>IF(E20=0,"YES",IF(D20/E20&gt;=1.15, IF(D20+E20&gt;=one_percentage,"YES","NO"),"NO"))</f>
        <v>YES</v>
      </c>
      <c r="H20" s="16">
        <v>15000.0</v>
      </c>
      <c r="I20" s="17" t="str">
        <f t="shared" si="3"/>
        <v>NOT FUNDED</v>
      </c>
      <c r="J20" s="18">
        <f t="shared" si="4"/>
        <v>8800</v>
      </c>
      <c r="K20" s="19" t="str">
        <f t="shared" si="2"/>
        <v>Over Budget</v>
      </c>
    </row>
    <row r="21">
      <c r="A21" s="26" t="s">
        <v>761</v>
      </c>
      <c r="B21" s="11">
        <v>4.33</v>
      </c>
      <c r="C21" s="12">
        <v>179.0</v>
      </c>
      <c r="D21" s="13">
        <v>3.544878E7</v>
      </c>
      <c r="E21" s="13">
        <v>2.6579513E7</v>
      </c>
      <c r="F21" s="14">
        <f t="shared" si="1"/>
        <v>8869267</v>
      </c>
      <c r="G21" s="15" t="str">
        <f>IF(E21=0,"YES",IF(D21/E21&gt;=1.15, IF(D21+E21&gt;=one_percentage,"YES","NO"),"NO"))</f>
        <v>YES</v>
      </c>
      <c r="H21" s="16">
        <v>43500.0</v>
      </c>
      <c r="I21" s="17" t="str">
        <f t="shared" si="3"/>
        <v>NOT FUNDED</v>
      </c>
      <c r="J21" s="18">
        <f t="shared" si="4"/>
        <v>8800</v>
      </c>
      <c r="K21" s="19" t="str">
        <f t="shared" si="2"/>
        <v>Over Budget</v>
      </c>
    </row>
    <row r="22">
      <c r="A22" s="26" t="s">
        <v>762</v>
      </c>
      <c r="B22" s="11">
        <v>3.27</v>
      </c>
      <c r="C22" s="12">
        <v>172.0</v>
      </c>
      <c r="D22" s="13">
        <v>3.4871593E7</v>
      </c>
      <c r="E22" s="13">
        <v>2.7540606E7</v>
      </c>
      <c r="F22" s="14">
        <f t="shared" si="1"/>
        <v>7330987</v>
      </c>
      <c r="G22" s="15" t="str">
        <f>IF(E22=0,"YES",IF(D22/E22&gt;=1.15, IF(D22+E22&gt;=one_percentage,"YES","NO"),"NO"))</f>
        <v>YES</v>
      </c>
      <c r="H22" s="16">
        <v>29500.0</v>
      </c>
      <c r="I22" s="17" t="str">
        <f t="shared" si="3"/>
        <v>NOT FUNDED</v>
      </c>
      <c r="J22" s="18">
        <f t="shared" si="4"/>
        <v>8800</v>
      </c>
      <c r="K22" s="19" t="str">
        <f t="shared" si="2"/>
        <v>Over Budget</v>
      </c>
    </row>
    <row r="23">
      <c r="A23" s="26" t="s">
        <v>763</v>
      </c>
      <c r="B23" s="11">
        <v>2.08</v>
      </c>
      <c r="C23" s="12">
        <v>106.0</v>
      </c>
      <c r="D23" s="13">
        <v>1.7764247E7</v>
      </c>
      <c r="E23" s="13">
        <v>2.1072506E7</v>
      </c>
      <c r="F23" s="14">
        <f t="shared" si="1"/>
        <v>-3308259</v>
      </c>
      <c r="G23" s="15" t="str">
        <f>IF(E23=0,"YES",IF(D23/E23&gt;=1.15, IF(D23+E23&gt;=one_percentage,"YES","NO"),"NO"))</f>
        <v>NO</v>
      </c>
      <c r="H23" s="16">
        <v>42.0</v>
      </c>
      <c r="I23" s="17" t="str">
        <f t="shared" si="3"/>
        <v>NOT FUNDED</v>
      </c>
      <c r="J23" s="18">
        <f t="shared" si="4"/>
        <v>8800</v>
      </c>
      <c r="K23" s="19" t="str">
        <f t="shared" si="2"/>
        <v>Approval Threshold</v>
      </c>
    </row>
    <row r="24">
      <c r="A24" s="26" t="s">
        <v>764</v>
      </c>
      <c r="B24" s="11">
        <v>2.89</v>
      </c>
      <c r="C24" s="12">
        <v>99.0</v>
      </c>
      <c r="D24" s="13">
        <v>1.8025553E7</v>
      </c>
      <c r="E24" s="13">
        <v>2.1913966E7</v>
      </c>
      <c r="F24" s="14">
        <f t="shared" si="1"/>
        <v>-3888413</v>
      </c>
      <c r="G24" s="15" t="str">
        <f>IF(E24=0,"YES",IF(D24/E24&gt;=1.15, IF(D24+E24&gt;=one_percentage,"YES","NO"),"NO"))</f>
        <v>NO</v>
      </c>
      <c r="H24" s="16">
        <v>20000.0</v>
      </c>
      <c r="I24" s="17" t="str">
        <f t="shared" si="3"/>
        <v>NOT FUNDED</v>
      </c>
      <c r="J24" s="18">
        <f t="shared" si="4"/>
        <v>8800</v>
      </c>
      <c r="K24" s="19" t="str">
        <f t="shared" si="2"/>
        <v>Approval Threshold</v>
      </c>
    </row>
    <row r="25">
      <c r="A25" s="26" t="s">
        <v>765</v>
      </c>
      <c r="B25" s="11">
        <v>1.57</v>
      </c>
      <c r="C25" s="12">
        <v>114.0</v>
      </c>
      <c r="D25" s="13">
        <v>1.7867289E7</v>
      </c>
      <c r="E25" s="13">
        <v>2.238546E7</v>
      </c>
      <c r="F25" s="14">
        <f t="shared" si="1"/>
        <v>-4518171</v>
      </c>
      <c r="G25" s="15" t="str">
        <f>IF(E25=0,"YES",IF(D25/E25&gt;=1.15, IF(D25+E25&gt;=one_percentage,"YES","NO"),"NO"))</f>
        <v>NO</v>
      </c>
      <c r="H25" s="16">
        <v>8000.0</v>
      </c>
      <c r="I25" s="17" t="str">
        <f t="shared" si="3"/>
        <v>NOT FUNDED</v>
      </c>
      <c r="J25" s="18">
        <f t="shared" si="4"/>
        <v>8800</v>
      </c>
      <c r="K25" s="19" t="str">
        <f t="shared" si="2"/>
        <v>Approval Threshold</v>
      </c>
    </row>
    <row r="26">
      <c r="A26" s="26" t="s">
        <v>766</v>
      </c>
      <c r="B26" s="11">
        <v>2.89</v>
      </c>
      <c r="C26" s="12">
        <v>107.0</v>
      </c>
      <c r="D26" s="13">
        <v>1.6143207E7</v>
      </c>
      <c r="E26" s="13">
        <v>2.1246169E7</v>
      </c>
      <c r="F26" s="14">
        <f t="shared" si="1"/>
        <v>-5102962</v>
      </c>
      <c r="G26" s="15" t="str">
        <f>IF(E26=0,"YES",IF(D26/E26&gt;=1.15, IF(D26+E26&gt;=one_percentage,"YES","NO"),"NO"))</f>
        <v>NO</v>
      </c>
      <c r="H26" s="16">
        <v>30000.0</v>
      </c>
      <c r="I26" s="17" t="str">
        <f t="shared" si="3"/>
        <v>NOT FUNDED</v>
      </c>
      <c r="J26" s="18">
        <f t="shared" si="4"/>
        <v>8800</v>
      </c>
      <c r="K26" s="19" t="str">
        <f t="shared" si="2"/>
        <v>Approval Threshold</v>
      </c>
    </row>
    <row r="27">
      <c r="A27" s="26" t="s">
        <v>767</v>
      </c>
      <c r="B27" s="11">
        <v>2.22</v>
      </c>
      <c r="C27" s="12">
        <v>106.0</v>
      </c>
      <c r="D27" s="13">
        <v>1.5714205E7</v>
      </c>
      <c r="E27" s="13">
        <v>2.1430994E7</v>
      </c>
      <c r="F27" s="14">
        <f t="shared" si="1"/>
        <v>-5716789</v>
      </c>
      <c r="G27" s="15" t="str">
        <f>IF(E27=0,"YES",IF(D27/E27&gt;=1.15, IF(D27+E27&gt;=one_percentage,"YES","NO"),"NO"))</f>
        <v>NO</v>
      </c>
      <c r="H27" s="16">
        <v>25000.0</v>
      </c>
      <c r="I27" s="17" t="str">
        <f t="shared" si="3"/>
        <v>NOT FUNDED</v>
      </c>
      <c r="J27" s="18">
        <f t="shared" si="4"/>
        <v>8800</v>
      </c>
      <c r="K27" s="19" t="str">
        <f t="shared" si="2"/>
        <v>Approval Threshold</v>
      </c>
    </row>
    <row r="28">
      <c r="A28" s="26" t="s">
        <v>768</v>
      </c>
      <c r="B28" s="11">
        <v>2.22</v>
      </c>
      <c r="C28" s="12">
        <v>121.0</v>
      </c>
      <c r="D28" s="13">
        <v>1.6531562E7</v>
      </c>
      <c r="E28" s="13">
        <v>2.2782748E7</v>
      </c>
      <c r="F28" s="14">
        <f t="shared" si="1"/>
        <v>-6251186</v>
      </c>
      <c r="G28" s="15" t="str">
        <f>IF(E28=0,"YES",IF(D28/E28&gt;=1.15, IF(D28+E28&gt;=one_percentage,"YES","NO"),"NO"))</f>
        <v>NO</v>
      </c>
      <c r="H28" s="16">
        <v>20000.0</v>
      </c>
      <c r="I28" s="17" t="str">
        <f t="shared" si="3"/>
        <v>NOT FUNDED</v>
      </c>
      <c r="J28" s="18">
        <f t="shared" si="4"/>
        <v>8800</v>
      </c>
      <c r="K28" s="19" t="str">
        <f t="shared" si="2"/>
        <v>Approval Threshold</v>
      </c>
    </row>
    <row r="29">
      <c r="A29" s="26" t="s">
        <v>769</v>
      </c>
      <c r="B29" s="11">
        <v>1.5</v>
      </c>
      <c r="C29" s="12">
        <v>116.0</v>
      </c>
      <c r="D29" s="13">
        <v>1.6831037E7</v>
      </c>
      <c r="E29" s="13">
        <v>2.398362E7</v>
      </c>
      <c r="F29" s="14">
        <f t="shared" si="1"/>
        <v>-7152583</v>
      </c>
      <c r="G29" s="15" t="str">
        <f>IF(E29=0,"YES",IF(D29/E29&gt;=1.15, IF(D29+E29&gt;=one_percentage,"YES","NO"),"NO"))</f>
        <v>NO</v>
      </c>
      <c r="H29" s="16">
        <v>35000.0</v>
      </c>
      <c r="I29" s="17" t="str">
        <f t="shared" si="3"/>
        <v>NOT FUNDED</v>
      </c>
      <c r="J29" s="18">
        <f t="shared" si="4"/>
        <v>8800</v>
      </c>
      <c r="K29" s="19" t="str">
        <f t="shared" si="2"/>
        <v>Approval Threshold</v>
      </c>
    </row>
    <row r="30">
      <c r="A30" s="26" t="s">
        <v>770</v>
      </c>
      <c r="B30" s="11">
        <v>1.16</v>
      </c>
      <c r="C30" s="12">
        <v>126.0</v>
      </c>
      <c r="D30" s="13">
        <v>1.5125337E7</v>
      </c>
      <c r="E30" s="13">
        <v>2.5728704E7</v>
      </c>
      <c r="F30" s="14">
        <f t="shared" si="1"/>
        <v>-10603367</v>
      </c>
      <c r="G30" s="15" t="str">
        <f>IF(E30=0,"YES",IF(D30/E30&gt;=1.15, IF(D30+E30&gt;=one_percentage,"YES","NO"),"NO"))</f>
        <v>NO</v>
      </c>
      <c r="H30" s="16">
        <v>100000.0</v>
      </c>
      <c r="I30" s="17" t="str">
        <f t="shared" si="3"/>
        <v>NOT FUNDED</v>
      </c>
      <c r="J30" s="18">
        <f t="shared" si="4"/>
        <v>8800</v>
      </c>
      <c r="K30" s="19" t="str">
        <f t="shared" si="2"/>
        <v>Approval Threshold</v>
      </c>
    </row>
    <row r="31">
      <c r="A31" s="26" t="s">
        <v>771</v>
      </c>
      <c r="B31" s="11">
        <v>1.11</v>
      </c>
      <c r="C31" s="12">
        <v>141.0</v>
      </c>
      <c r="D31" s="13">
        <v>1.4616469E7</v>
      </c>
      <c r="E31" s="13">
        <v>3.1616506E7</v>
      </c>
      <c r="F31" s="14">
        <f t="shared" si="1"/>
        <v>-17000037</v>
      </c>
      <c r="G31" s="15" t="str">
        <f>IF(E31=0,"YES",IF(D31/E31&gt;=1.15, IF(D31+E31&gt;=one_percentage,"YES","NO"),"NO"))</f>
        <v>NO</v>
      </c>
      <c r="H31" s="16">
        <v>120000.0</v>
      </c>
      <c r="I31" s="17" t="str">
        <f t="shared" si="3"/>
        <v>NOT FUNDED</v>
      </c>
      <c r="J31" s="18">
        <f t="shared" si="4"/>
        <v>8800</v>
      </c>
      <c r="K31" s="19" t="str">
        <f t="shared" si="2"/>
        <v>Approval Threshold</v>
      </c>
    </row>
  </sheetData>
  <autoFilter ref="$A$1:$H$31">
    <sortState ref="A1:H31">
      <sortCondition descending="1" ref="F1:F31"/>
      <sortCondition ref="A1:A31"/>
    </sortState>
  </autoFilter>
  <conditionalFormatting sqref="I2:I31">
    <cfRule type="cellIs" dxfId="0" priority="1" operator="equal">
      <formula>"FUNDED"</formula>
    </cfRule>
  </conditionalFormatting>
  <conditionalFormatting sqref="I2:I31">
    <cfRule type="cellIs" dxfId="1" priority="2" operator="equal">
      <formula>"NOT FUNDED"</formula>
    </cfRule>
  </conditionalFormatting>
  <conditionalFormatting sqref="K2:K31">
    <cfRule type="cellIs" dxfId="0" priority="3" operator="greaterThan">
      <formula>999</formula>
    </cfRule>
  </conditionalFormatting>
  <conditionalFormatting sqref="K2:K31">
    <cfRule type="cellIs" dxfId="0" priority="4" operator="greaterThan">
      <formula>999</formula>
    </cfRule>
  </conditionalFormatting>
  <conditionalFormatting sqref="K2:K31">
    <cfRule type="containsText" dxfId="1" priority="5" operator="containsText" text="NOT FUNDED">
      <formula>NOT(ISERROR(SEARCH(("NOT FUNDED"),(K2))))</formula>
    </cfRule>
  </conditionalFormatting>
  <conditionalFormatting sqref="K2:K31">
    <cfRule type="cellIs" dxfId="2" priority="6" operator="equal">
      <formula>"Over Budget"</formula>
    </cfRule>
  </conditionalFormatting>
  <conditionalFormatting sqref="K2:K31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772</v>
      </c>
      <c r="B2" s="11">
        <v>4.71</v>
      </c>
      <c r="C2" s="12">
        <v>843.0</v>
      </c>
      <c r="D2" s="13">
        <v>2.16467733E8</v>
      </c>
      <c r="E2" s="13">
        <v>8867505.0</v>
      </c>
      <c r="F2" s="14">
        <f t="shared" ref="F2:F30" si="1">D2-E2</f>
        <v>207600228</v>
      </c>
      <c r="G2" s="15" t="str">
        <f>IF(E2=0,"YES",IF(D2/E2&gt;=1.15, IF(D2+E2&gt;=one_percentage,"YES","NO"),"NO"))</f>
        <v>YES</v>
      </c>
      <c r="H2" s="16">
        <v>75000.0</v>
      </c>
      <c r="I2" s="17" t="str">
        <f>If(opensource_dev&gt;=H2,IF(G2="Yes","FUNDED","NOT FUNDED"),"NOT FUNDED")</f>
        <v>FUNDED</v>
      </c>
      <c r="J2" s="18">
        <f>If(opensource_dev&gt;=H2,opensource_dev-H2,opensource_dev)</f>
        <v>125000</v>
      </c>
      <c r="K2" s="19" t="str">
        <f t="shared" ref="K2:K30" si="2">If(G2="YES",IF(I2="FUNDED","","Over Budget"),"Approval Threshold")</f>
        <v/>
      </c>
    </row>
    <row r="3">
      <c r="A3" s="26" t="s">
        <v>773</v>
      </c>
      <c r="B3" s="11">
        <v>4.17</v>
      </c>
      <c r="C3" s="12">
        <v>479.0</v>
      </c>
      <c r="D3" s="13">
        <v>1.7765802E8</v>
      </c>
      <c r="E3" s="13">
        <v>2.2593115E7</v>
      </c>
      <c r="F3" s="14">
        <f t="shared" si="1"/>
        <v>155064905</v>
      </c>
      <c r="G3" s="15" t="str">
        <f>IF(E3=0,"YES",IF(D3/E3&gt;=1.15, IF(D3+E3&gt;=one_percentage,"YES","NO"),"NO"))</f>
        <v>YES</v>
      </c>
      <c r="H3" s="16">
        <v>40000.0</v>
      </c>
      <c r="I3" s="17" t="str">
        <f t="shared" ref="I3:I30" si="3">If(J2&gt;=H3,IF(G3="Yes","FUNDED","NOT FUNDED"),"NOT FUNDED")</f>
        <v>FUNDED</v>
      </c>
      <c r="J3" s="18">
        <f t="shared" ref="J3:J30" si="4">If(I3="FUNDED",IF(J2&gt;=H3,(J2-H3),J2),J2)</f>
        <v>85000</v>
      </c>
      <c r="K3" s="19" t="str">
        <f t="shared" si="2"/>
        <v/>
      </c>
    </row>
    <row r="4">
      <c r="A4" s="26" t="s">
        <v>774</v>
      </c>
      <c r="B4" s="11">
        <v>4.67</v>
      </c>
      <c r="C4" s="12">
        <v>602.0</v>
      </c>
      <c r="D4" s="13">
        <v>1.60386994E8</v>
      </c>
      <c r="E4" s="13">
        <v>9793632.0</v>
      </c>
      <c r="F4" s="14">
        <f t="shared" si="1"/>
        <v>150593362</v>
      </c>
      <c r="G4" s="15" t="str">
        <f>IF(E4=0,"YES",IF(D4/E4&gt;=1.15, IF(D4+E4&gt;=one_percentage,"YES","NO"),"NO"))</f>
        <v>YES</v>
      </c>
      <c r="H4" s="16">
        <v>119000.0</v>
      </c>
      <c r="I4" s="17" t="str">
        <f t="shared" si="3"/>
        <v>NOT FUNDED</v>
      </c>
      <c r="J4" s="18">
        <f t="shared" si="4"/>
        <v>85000</v>
      </c>
      <c r="K4" s="19" t="str">
        <f t="shared" si="2"/>
        <v>Over Budget</v>
      </c>
    </row>
    <row r="5">
      <c r="A5" s="26" t="s">
        <v>775</v>
      </c>
      <c r="B5" s="11">
        <v>5.0</v>
      </c>
      <c r="C5" s="12">
        <v>664.0</v>
      </c>
      <c r="D5" s="13">
        <v>1.42629562E8</v>
      </c>
      <c r="E5" s="13">
        <v>9374330.0</v>
      </c>
      <c r="F5" s="14">
        <f t="shared" si="1"/>
        <v>133255232</v>
      </c>
      <c r="G5" s="15" t="str">
        <f>IF(E5=0,"YES",IF(D5/E5&gt;=1.15, IF(D5+E5&gt;=one_percentage,"YES","NO"),"NO"))</f>
        <v>YES</v>
      </c>
      <c r="H5" s="16">
        <v>16400.0</v>
      </c>
      <c r="I5" s="17" t="str">
        <f t="shared" si="3"/>
        <v>FUNDED</v>
      </c>
      <c r="J5" s="18">
        <f t="shared" si="4"/>
        <v>68600</v>
      </c>
      <c r="K5" s="19" t="str">
        <f t="shared" si="2"/>
        <v/>
      </c>
    </row>
    <row r="6">
      <c r="A6" s="26" t="s">
        <v>776</v>
      </c>
      <c r="B6" s="11">
        <v>4.8</v>
      </c>
      <c r="C6" s="12">
        <v>457.0</v>
      </c>
      <c r="D6" s="13">
        <v>1.0536559E8</v>
      </c>
      <c r="E6" s="13">
        <v>7749918.0</v>
      </c>
      <c r="F6" s="14">
        <f t="shared" si="1"/>
        <v>97615672</v>
      </c>
      <c r="G6" s="15" t="str">
        <f>IF(E6=0,"YES",IF(D6/E6&gt;=1.15, IF(D6+E6&gt;=one_percentage,"YES","NO"),"NO"))</f>
        <v>YES</v>
      </c>
      <c r="H6" s="16">
        <v>12500.0</v>
      </c>
      <c r="I6" s="17" t="str">
        <f t="shared" si="3"/>
        <v>FUNDED</v>
      </c>
      <c r="J6" s="18">
        <f t="shared" si="4"/>
        <v>56100</v>
      </c>
      <c r="K6" s="19" t="str">
        <f t="shared" si="2"/>
        <v/>
      </c>
    </row>
    <row r="7">
      <c r="A7" s="26" t="s">
        <v>777</v>
      </c>
      <c r="B7" s="11">
        <v>4.78</v>
      </c>
      <c r="C7" s="12">
        <v>269.0</v>
      </c>
      <c r="D7" s="13">
        <v>9.3272288E7</v>
      </c>
      <c r="E7" s="13">
        <v>6320126.0</v>
      </c>
      <c r="F7" s="14">
        <f t="shared" si="1"/>
        <v>86952162</v>
      </c>
      <c r="G7" s="15" t="str">
        <f>IF(E7=0,"YES",IF(D7/E7&gt;=1.15, IF(D7+E7&gt;=one_percentage,"YES","NO"),"NO"))</f>
        <v>YES</v>
      </c>
      <c r="H7" s="16">
        <v>7400.0</v>
      </c>
      <c r="I7" s="17" t="str">
        <f t="shared" si="3"/>
        <v>FUNDED</v>
      </c>
      <c r="J7" s="18">
        <f t="shared" si="4"/>
        <v>48700</v>
      </c>
      <c r="K7" s="19" t="str">
        <f t="shared" si="2"/>
        <v/>
      </c>
    </row>
    <row r="8">
      <c r="A8" s="26" t="s">
        <v>778</v>
      </c>
      <c r="B8" s="11">
        <v>5.0</v>
      </c>
      <c r="C8" s="12">
        <v>358.0</v>
      </c>
      <c r="D8" s="13">
        <v>8.5188219E7</v>
      </c>
      <c r="E8" s="13">
        <v>1.1151566E7</v>
      </c>
      <c r="F8" s="14">
        <f t="shared" si="1"/>
        <v>74036653</v>
      </c>
      <c r="G8" s="15" t="str">
        <f>IF(E8=0,"YES",IF(D8/E8&gt;=1.15, IF(D8+E8&gt;=one_percentage,"YES","NO"),"NO"))</f>
        <v>YES</v>
      </c>
      <c r="H8" s="16">
        <v>3000.0</v>
      </c>
      <c r="I8" s="17" t="str">
        <f t="shared" si="3"/>
        <v>FUNDED</v>
      </c>
      <c r="J8" s="18">
        <f t="shared" si="4"/>
        <v>45700</v>
      </c>
      <c r="K8" s="19" t="str">
        <f t="shared" si="2"/>
        <v/>
      </c>
    </row>
    <row r="9">
      <c r="A9" s="26" t="s">
        <v>779</v>
      </c>
      <c r="B9" s="11">
        <v>4.25</v>
      </c>
      <c r="C9" s="12">
        <v>203.0</v>
      </c>
      <c r="D9" s="13">
        <v>7.8952451E7</v>
      </c>
      <c r="E9" s="13">
        <v>5872027.0</v>
      </c>
      <c r="F9" s="14">
        <f t="shared" si="1"/>
        <v>73080424</v>
      </c>
      <c r="G9" s="15" t="str">
        <f>IF(E9=0,"YES",IF(D9/E9&gt;=1.15, IF(D9+E9&gt;=one_percentage,"YES","NO"),"NO"))</f>
        <v>YES</v>
      </c>
      <c r="H9" s="16">
        <v>76000.0</v>
      </c>
      <c r="I9" s="17" t="str">
        <f t="shared" si="3"/>
        <v>NOT FUNDED</v>
      </c>
      <c r="J9" s="18">
        <f t="shared" si="4"/>
        <v>45700</v>
      </c>
      <c r="K9" s="19" t="str">
        <f t="shared" si="2"/>
        <v>Over Budget</v>
      </c>
    </row>
    <row r="10">
      <c r="A10" s="26" t="s">
        <v>780</v>
      </c>
      <c r="B10" s="11">
        <v>4.89</v>
      </c>
      <c r="C10" s="12">
        <v>293.0</v>
      </c>
      <c r="D10" s="13">
        <v>7.9246467E7</v>
      </c>
      <c r="E10" s="13">
        <v>9244837.0</v>
      </c>
      <c r="F10" s="14">
        <f t="shared" si="1"/>
        <v>70001630</v>
      </c>
      <c r="G10" s="15" t="str">
        <f>IF(E10=0,"YES",IF(D10/E10&gt;=1.15, IF(D10+E10&gt;=one_percentage,"YES","NO"),"NO"))</f>
        <v>YES</v>
      </c>
      <c r="H10" s="16">
        <v>5500.0</v>
      </c>
      <c r="I10" s="17" t="str">
        <f t="shared" si="3"/>
        <v>FUNDED</v>
      </c>
      <c r="J10" s="18">
        <f t="shared" si="4"/>
        <v>40200</v>
      </c>
      <c r="K10" s="19" t="str">
        <f t="shared" si="2"/>
        <v/>
      </c>
    </row>
    <row r="11">
      <c r="A11" s="28" t="s">
        <v>781</v>
      </c>
      <c r="B11" s="11">
        <v>4.67</v>
      </c>
      <c r="C11" s="12">
        <v>257.0</v>
      </c>
      <c r="D11" s="13">
        <v>7.3346287E7</v>
      </c>
      <c r="E11" s="13">
        <v>5667624.0</v>
      </c>
      <c r="F11" s="14">
        <f t="shared" si="1"/>
        <v>67678663</v>
      </c>
      <c r="G11" s="15" t="str">
        <f>IF(E11=0,"YES",IF(D11/E11&gt;=1.15, IF(D11+E11&gt;=one_percentage,"YES","NO"),"NO"))</f>
        <v>YES</v>
      </c>
      <c r="H11" s="16">
        <v>15000.0</v>
      </c>
      <c r="I11" s="17" t="str">
        <f t="shared" si="3"/>
        <v>FUNDED</v>
      </c>
      <c r="J11" s="18">
        <f t="shared" si="4"/>
        <v>25200</v>
      </c>
      <c r="K11" s="19" t="str">
        <f t="shared" si="2"/>
        <v/>
      </c>
    </row>
    <row r="12">
      <c r="A12" s="26" t="s">
        <v>782</v>
      </c>
      <c r="B12" s="11">
        <v>4.33</v>
      </c>
      <c r="C12" s="12">
        <v>216.0</v>
      </c>
      <c r="D12" s="13">
        <v>7.1945722E7</v>
      </c>
      <c r="E12" s="13">
        <v>9394903.0</v>
      </c>
      <c r="F12" s="14">
        <f t="shared" si="1"/>
        <v>62550819</v>
      </c>
      <c r="G12" s="15" t="str">
        <f>IF(E12=0,"YES",IF(D12/E12&gt;=1.15, IF(D12+E12&gt;=one_percentage,"YES","NO"),"NO"))</f>
        <v>YES</v>
      </c>
      <c r="H12" s="16">
        <v>3500.0</v>
      </c>
      <c r="I12" s="17" t="str">
        <f t="shared" si="3"/>
        <v>FUNDED</v>
      </c>
      <c r="J12" s="18">
        <f t="shared" si="4"/>
        <v>21700</v>
      </c>
      <c r="K12" s="19" t="str">
        <f t="shared" si="2"/>
        <v/>
      </c>
    </row>
    <row r="13">
      <c r="A13" s="26" t="s">
        <v>783</v>
      </c>
      <c r="B13" s="11">
        <v>4.33</v>
      </c>
      <c r="C13" s="12">
        <v>177.0</v>
      </c>
      <c r="D13" s="13">
        <v>6.2183205E7</v>
      </c>
      <c r="E13" s="13">
        <v>6338755.0</v>
      </c>
      <c r="F13" s="14">
        <f t="shared" si="1"/>
        <v>55844450</v>
      </c>
      <c r="G13" s="15" t="str">
        <f>IF(E13=0,"YES",IF(D13/E13&gt;=1.15, IF(D13+E13&gt;=one_percentage,"YES","NO"),"NO"))</f>
        <v>YES</v>
      </c>
      <c r="H13" s="16">
        <v>2000.0</v>
      </c>
      <c r="I13" s="17" t="str">
        <f t="shared" si="3"/>
        <v>FUNDED</v>
      </c>
      <c r="J13" s="18">
        <f t="shared" si="4"/>
        <v>19700</v>
      </c>
      <c r="K13" s="19" t="str">
        <f t="shared" si="2"/>
        <v/>
      </c>
    </row>
    <row r="14">
      <c r="A14" s="26" t="s">
        <v>784</v>
      </c>
      <c r="B14" s="11">
        <v>3.6</v>
      </c>
      <c r="C14" s="12">
        <v>105.0</v>
      </c>
      <c r="D14" s="13">
        <v>4.7396E7</v>
      </c>
      <c r="E14" s="13">
        <v>6366578.0</v>
      </c>
      <c r="F14" s="14">
        <f t="shared" si="1"/>
        <v>41029422</v>
      </c>
      <c r="G14" s="15" t="str">
        <f>IF(E14=0,"YES",IF(D14/E14&gt;=1.15, IF(D14+E14&gt;=one_percentage,"YES","NO"),"NO"))</f>
        <v>YES</v>
      </c>
      <c r="H14" s="16">
        <v>4211.0</v>
      </c>
      <c r="I14" s="17" t="str">
        <f t="shared" si="3"/>
        <v>FUNDED</v>
      </c>
      <c r="J14" s="18">
        <f t="shared" si="4"/>
        <v>15489</v>
      </c>
      <c r="K14" s="19" t="str">
        <f t="shared" si="2"/>
        <v/>
      </c>
    </row>
    <row r="15">
      <c r="A15" s="26" t="s">
        <v>785</v>
      </c>
      <c r="B15" s="11">
        <v>4.07</v>
      </c>
      <c r="C15" s="12">
        <v>143.0</v>
      </c>
      <c r="D15" s="13">
        <v>5.4808984E7</v>
      </c>
      <c r="E15" s="13">
        <v>1.5076497E7</v>
      </c>
      <c r="F15" s="14">
        <f t="shared" si="1"/>
        <v>39732487</v>
      </c>
      <c r="G15" s="15" t="str">
        <f>IF(E15=0,"YES",IF(D15/E15&gt;=1.15, IF(D15+E15&gt;=one_percentage,"YES","NO"),"NO"))</f>
        <v>YES</v>
      </c>
      <c r="H15" s="16">
        <v>10080.0</v>
      </c>
      <c r="I15" s="17" t="str">
        <f t="shared" si="3"/>
        <v>FUNDED</v>
      </c>
      <c r="J15" s="18">
        <f t="shared" si="4"/>
        <v>5409</v>
      </c>
      <c r="K15" s="19" t="str">
        <f t="shared" si="2"/>
        <v/>
      </c>
    </row>
    <row r="16">
      <c r="A16" s="26" t="s">
        <v>786</v>
      </c>
      <c r="B16" s="11">
        <v>4.13</v>
      </c>
      <c r="C16" s="12">
        <v>195.0</v>
      </c>
      <c r="D16" s="13">
        <v>5.4824762E7</v>
      </c>
      <c r="E16" s="13">
        <v>1.8655442E7</v>
      </c>
      <c r="F16" s="14">
        <f t="shared" si="1"/>
        <v>36169320</v>
      </c>
      <c r="G16" s="15" t="str">
        <f>IF(E16=0,"YES",IF(D16/E16&gt;=1.15, IF(D16+E16&gt;=one_percentage,"YES","NO"),"NO"))</f>
        <v>YES</v>
      </c>
      <c r="H16" s="16">
        <v>63000.0</v>
      </c>
      <c r="I16" s="17" t="str">
        <f t="shared" si="3"/>
        <v>NOT FUNDED</v>
      </c>
      <c r="J16" s="18">
        <f t="shared" si="4"/>
        <v>5409</v>
      </c>
      <c r="K16" s="19" t="str">
        <f t="shared" si="2"/>
        <v>Over Budget</v>
      </c>
    </row>
    <row r="17">
      <c r="A17" s="26" t="s">
        <v>787</v>
      </c>
      <c r="B17" s="11">
        <v>4.78</v>
      </c>
      <c r="C17" s="12">
        <v>269.0</v>
      </c>
      <c r="D17" s="13">
        <v>5.2644389E7</v>
      </c>
      <c r="E17" s="13">
        <v>1.9749965E7</v>
      </c>
      <c r="F17" s="14">
        <f t="shared" si="1"/>
        <v>32894424</v>
      </c>
      <c r="G17" s="15" t="str">
        <f>IF(E17=0,"YES",IF(D17/E17&gt;=1.15, IF(D17+E17&gt;=one_percentage,"YES","NO"),"NO"))</f>
        <v>YES</v>
      </c>
      <c r="H17" s="16">
        <v>64000.0</v>
      </c>
      <c r="I17" s="17" t="str">
        <f t="shared" si="3"/>
        <v>NOT FUNDED</v>
      </c>
      <c r="J17" s="18">
        <f t="shared" si="4"/>
        <v>5409</v>
      </c>
      <c r="K17" s="19" t="str">
        <f t="shared" si="2"/>
        <v>Over Budget</v>
      </c>
    </row>
    <row r="18">
      <c r="A18" s="26" t="s">
        <v>788</v>
      </c>
      <c r="B18" s="11">
        <v>4.25</v>
      </c>
      <c r="C18" s="12">
        <v>200.0</v>
      </c>
      <c r="D18" s="13">
        <v>4.7711176E7</v>
      </c>
      <c r="E18" s="13">
        <v>1.770795E7</v>
      </c>
      <c r="F18" s="14">
        <f t="shared" si="1"/>
        <v>30003226</v>
      </c>
      <c r="G18" s="15" t="str">
        <f>IF(E18=0,"YES",IF(D18/E18&gt;=1.15, IF(D18+E18&gt;=one_percentage,"YES","NO"),"NO"))</f>
        <v>YES</v>
      </c>
      <c r="H18" s="16">
        <v>45000.0</v>
      </c>
      <c r="I18" s="17" t="str">
        <f t="shared" si="3"/>
        <v>NOT FUNDED</v>
      </c>
      <c r="J18" s="18">
        <f t="shared" si="4"/>
        <v>5409</v>
      </c>
      <c r="K18" s="19" t="str">
        <f t="shared" si="2"/>
        <v>Over Budget</v>
      </c>
    </row>
    <row r="19">
      <c r="A19" s="26" t="s">
        <v>789</v>
      </c>
      <c r="B19" s="11">
        <v>4.67</v>
      </c>
      <c r="C19" s="12">
        <v>209.0</v>
      </c>
      <c r="D19" s="13">
        <v>5.122659E7</v>
      </c>
      <c r="E19" s="13">
        <v>2.4056593E7</v>
      </c>
      <c r="F19" s="14">
        <f t="shared" si="1"/>
        <v>27169997</v>
      </c>
      <c r="G19" s="15" t="str">
        <f>IF(E19=0,"YES",IF(D19/E19&gt;=1.15, IF(D19+E19&gt;=one_percentage,"YES","NO"),"NO"))</f>
        <v>YES</v>
      </c>
      <c r="H19" s="16">
        <v>97000.0</v>
      </c>
      <c r="I19" s="17" t="str">
        <f t="shared" si="3"/>
        <v>NOT FUNDED</v>
      </c>
      <c r="J19" s="18">
        <f t="shared" si="4"/>
        <v>5409</v>
      </c>
      <c r="K19" s="19" t="str">
        <f t="shared" si="2"/>
        <v>Over Budget</v>
      </c>
    </row>
    <row r="20">
      <c r="A20" s="26" t="s">
        <v>790</v>
      </c>
      <c r="B20" s="11">
        <v>3.83</v>
      </c>
      <c r="C20" s="12">
        <v>115.0</v>
      </c>
      <c r="D20" s="13">
        <v>3.8158627E7</v>
      </c>
      <c r="E20" s="13">
        <v>1.4500997E7</v>
      </c>
      <c r="F20" s="14">
        <f t="shared" si="1"/>
        <v>23657630</v>
      </c>
      <c r="G20" s="15" t="str">
        <f>IF(E20=0,"YES",IF(D20/E20&gt;=1.15, IF(D20+E20&gt;=one_percentage,"YES","NO"),"NO"))</f>
        <v>YES</v>
      </c>
      <c r="H20" s="16">
        <v>9375.0</v>
      </c>
      <c r="I20" s="17" t="str">
        <f t="shared" si="3"/>
        <v>NOT FUNDED</v>
      </c>
      <c r="J20" s="18">
        <f t="shared" si="4"/>
        <v>5409</v>
      </c>
      <c r="K20" s="19" t="str">
        <f t="shared" si="2"/>
        <v>Over Budget</v>
      </c>
    </row>
    <row r="21">
      <c r="A21" s="26" t="s">
        <v>791</v>
      </c>
      <c r="B21" s="11">
        <v>2.27</v>
      </c>
      <c r="C21" s="12">
        <v>105.0</v>
      </c>
      <c r="D21" s="13">
        <v>2.8183832E7</v>
      </c>
      <c r="E21" s="13">
        <v>1.1163907E7</v>
      </c>
      <c r="F21" s="14">
        <f t="shared" si="1"/>
        <v>17019925</v>
      </c>
      <c r="G21" s="15" t="str">
        <f>IF(E21=0,"YES",IF(D21/E21&gt;=1.15, IF(D21+E21&gt;=one_percentage,"YES","NO"),"NO"))</f>
        <v>YES</v>
      </c>
      <c r="H21" s="16">
        <v>5214.0</v>
      </c>
      <c r="I21" s="17" t="str">
        <f t="shared" si="3"/>
        <v>FUNDED</v>
      </c>
      <c r="J21" s="18">
        <f t="shared" si="4"/>
        <v>195</v>
      </c>
      <c r="K21" s="19" t="str">
        <f t="shared" si="2"/>
        <v/>
      </c>
    </row>
    <row r="22">
      <c r="A22" s="26" t="s">
        <v>792</v>
      </c>
      <c r="B22" s="11">
        <v>4.25</v>
      </c>
      <c r="C22" s="12">
        <v>138.0</v>
      </c>
      <c r="D22" s="13">
        <v>3.4256077E7</v>
      </c>
      <c r="E22" s="13">
        <v>1.9428368E7</v>
      </c>
      <c r="F22" s="14">
        <f t="shared" si="1"/>
        <v>14827709</v>
      </c>
      <c r="G22" s="15" t="str">
        <f>IF(E22=0,"YES",IF(D22/E22&gt;=1.15, IF(D22+E22&gt;=one_percentage,"YES","NO"),"NO"))</f>
        <v>YES</v>
      </c>
      <c r="H22" s="16">
        <v>7000.0</v>
      </c>
      <c r="I22" s="17" t="str">
        <f t="shared" si="3"/>
        <v>NOT FUNDED</v>
      </c>
      <c r="J22" s="18">
        <f t="shared" si="4"/>
        <v>195</v>
      </c>
      <c r="K22" s="19" t="str">
        <f t="shared" si="2"/>
        <v>Over Budget</v>
      </c>
    </row>
    <row r="23">
      <c r="A23" s="26" t="s">
        <v>793</v>
      </c>
      <c r="B23" s="11">
        <v>4.11</v>
      </c>
      <c r="C23" s="12">
        <v>112.0</v>
      </c>
      <c r="D23" s="13">
        <v>2.9414421E7</v>
      </c>
      <c r="E23" s="13">
        <v>1.6956243E7</v>
      </c>
      <c r="F23" s="14">
        <f t="shared" si="1"/>
        <v>12458178</v>
      </c>
      <c r="G23" s="15" t="str">
        <f>IF(E23=0,"YES",IF(D23/E23&gt;=1.15, IF(D23+E23&gt;=one_percentage,"YES","NO"),"NO"))</f>
        <v>YES</v>
      </c>
      <c r="H23" s="16">
        <v>9000.0</v>
      </c>
      <c r="I23" s="17" t="str">
        <f t="shared" si="3"/>
        <v>NOT FUNDED</v>
      </c>
      <c r="J23" s="18">
        <f t="shared" si="4"/>
        <v>195</v>
      </c>
      <c r="K23" s="19" t="str">
        <f t="shared" si="2"/>
        <v>Over Budget</v>
      </c>
    </row>
    <row r="24">
      <c r="A24" s="26" t="s">
        <v>794</v>
      </c>
      <c r="B24" s="11">
        <v>2.83</v>
      </c>
      <c r="C24" s="12">
        <v>116.0</v>
      </c>
      <c r="D24" s="13">
        <v>2.7157784E7</v>
      </c>
      <c r="E24" s="13">
        <v>2.2782144E7</v>
      </c>
      <c r="F24" s="14">
        <f t="shared" si="1"/>
        <v>4375640</v>
      </c>
      <c r="G24" s="15" t="str">
        <f>IF(E24=0,"YES",IF(D24/E24&gt;=1.15, IF(D24+E24&gt;=one_percentage,"YES","NO"),"NO"))</f>
        <v>YES</v>
      </c>
      <c r="H24" s="16">
        <v>44661.0</v>
      </c>
      <c r="I24" s="17" t="str">
        <f t="shared" si="3"/>
        <v>NOT FUNDED</v>
      </c>
      <c r="J24" s="18">
        <f t="shared" si="4"/>
        <v>195</v>
      </c>
      <c r="K24" s="19" t="str">
        <f t="shared" si="2"/>
        <v>Over Budget</v>
      </c>
    </row>
    <row r="25">
      <c r="A25" s="26" t="s">
        <v>795</v>
      </c>
      <c r="B25" s="11">
        <v>3.78</v>
      </c>
      <c r="C25" s="12">
        <v>133.0</v>
      </c>
      <c r="D25" s="13">
        <v>2.0843094E7</v>
      </c>
      <c r="E25" s="13">
        <v>1.890305E7</v>
      </c>
      <c r="F25" s="14">
        <f t="shared" si="1"/>
        <v>1940044</v>
      </c>
      <c r="G25" s="15" t="str">
        <f>IF(E25=0,"YES",IF(D25/E25&gt;=1.15, IF(D25+E25&gt;=one_percentage,"YES","NO"),"NO"))</f>
        <v>NO</v>
      </c>
      <c r="H25" s="16">
        <v>18000.0</v>
      </c>
      <c r="I25" s="17" t="str">
        <f t="shared" si="3"/>
        <v>NOT FUNDED</v>
      </c>
      <c r="J25" s="18">
        <f t="shared" si="4"/>
        <v>195</v>
      </c>
      <c r="K25" s="19" t="str">
        <f t="shared" si="2"/>
        <v>Approval Threshold</v>
      </c>
    </row>
    <row r="26">
      <c r="A26" s="26" t="s">
        <v>796</v>
      </c>
      <c r="B26" s="11">
        <v>2.53</v>
      </c>
      <c r="C26" s="12">
        <v>137.0</v>
      </c>
      <c r="D26" s="13">
        <v>1.9681069E7</v>
      </c>
      <c r="E26" s="13">
        <v>2.1913623E7</v>
      </c>
      <c r="F26" s="14">
        <f t="shared" si="1"/>
        <v>-2232554</v>
      </c>
      <c r="G26" s="15" t="str">
        <f>IF(E26=0,"YES",IF(D26/E26&gt;=1.15, IF(D26+E26&gt;=one_percentage,"YES","NO"),"NO"))</f>
        <v>NO</v>
      </c>
      <c r="H26" s="16">
        <v>12980.0</v>
      </c>
      <c r="I26" s="17" t="str">
        <f t="shared" si="3"/>
        <v>NOT FUNDED</v>
      </c>
      <c r="J26" s="18">
        <f t="shared" si="4"/>
        <v>195</v>
      </c>
      <c r="K26" s="19" t="str">
        <f t="shared" si="2"/>
        <v>Approval Threshold</v>
      </c>
    </row>
    <row r="27">
      <c r="A27" s="26" t="s">
        <v>797</v>
      </c>
      <c r="B27" s="11">
        <v>2.83</v>
      </c>
      <c r="C27" s="12">
        <v>93.0</v>
      </c>
      <c r="D27" s="13">
        <v>1.7417588E7</v>
      </c>
      <c r="E27" s="13">
        <v>2.0225216E7</v>
      </c>
      <c r="F27" s="14">
        <f t="shared" si="1"/>
        <v>-2807628</v>
      </c>
      <c r="G27" s="15" t="str">
        <f>IF(E27=0,"YES",IF(D27/E27&gt;=1.15, IF(D27+E27&gt;=one_percentage,"YES","NO"),"NO"))</f>
        <v>NO</v>
      </c>
      <c r="H27" s="16">
        <v>14329.0</v>
      </c>
      <c r="I27" s="17" t="str">
        <f t="shared" si="3"/>
        <v>NOT FUNDED</v>
      </c>
      <c r="J27" s="18">
        <f t="shared" si="4"/>
        <v>195</v>
      </c>
      <c r="K27" s="19" t="str">
        <f t="shared" si="2"/>
        <v>Approval Threshold</v>
      </c>
    </row>
    <row r="28">
      <c r="A28" s="26" t="s">
        <v>798</v>
      </c>
      <c r="B28" s="11">
        <v>3.56</v>
      </c>
      <c r="C28" s="12">
        <v>122.0</v>
      </c>
      <c r="D28" s="13">
        <v>1.9070348E7</v>
      </c>
      <c r="E28" s="13">
        <v>2.7883141E7</v>
      </c>
      <c r="F28" s="14">
        <f t="shared" si="1"/>
        <v>-8812793</v>
      </c>
      <c r="G28" s="15" t="str">
        <f>IF(E28=0,"YES",IF(D28/E28&gt;=1.15, IF(D28+E28&gt;=one_percentage,"YES","NO"),"NO"))</f>
        <v>NO</v>
      </c>
      <c r="H28" s="16">
        <v>4380.0</v>
      </c>
      <c r="I28" s="17" t="str">
        <f t="shared" si="3"/>
        <v>NOT FUNDED</v>
      </c>
      <c r="J28" s="18">
        <f t="shared" si="4"/>
        <v>195</v>
      </c>
      <c r="K28" s="19" t="str">
        <f t="shared" si="2"/>
        <v>Approval Threshold</v>
      </c>
    </row>
    <row r="29">
      <c r="A29" s="26" t="s">
        <v>799</v>
      </c>
      <c r="B29" s="11">
        <v>2.56</v>
      </c>
      <c r="C29" s="12">
        <v>127.0</v>
      </c>
      <c r="D29" s="13">
        <v>1.7494329E7</v>
      </c>
      <c r="E29" s="13">
        <v>2.7951003E7</v>
      </c>
      <c r="F29" s="14">
        <f t="shared" si="1"/>
        <v>-10456674</v>
      </c>
      <c r="G29" s="15" t="str">
        <f>IF(E29=0,"YES",IF(D29/E29&gt;=1.15, IF(D29+E29&gt;=one_percentage,"YES","NO"),"NO"))</f>
        <v>NO</v>
      </c>
      <c r="H29" s="16">
        <v>90000.0</v>
      </c>
      <c r="I29" s="17" t="str">
        <f t="shared" si="3"/>
        <v>NOT FUNDED</v>
      </c>
      <c r="J29" s="18">
        <f t="shared" si="4"/>
        <v>195</v>
      </c>
      <c r="K29" s="19" t="str">
        <f t="shared" si="2"/>
        <v>Approval Threshold</v>
      </c>
    </row>
    <row r="30">
      <c r="A30" s="26" t="s">
        <v>800</v>
      </c>
      <c r="B30" s="11">
        <v>1.6</v>
      </c>
      <c r="C30" s="12">
        <v>148.0</v>
      </c>
      <c r="D30" s="13">
        <v>1.5418995E7</v>
      </c>
      <c r="E30" s="13">
        <v>3.7427273E7</v>
      </c>
      <c r="F30" s="14">
        <f t="shared" si="1"/>
        <v>-22008278</v>
      </c>
      <c r="G30" s="15" t="str">
        <f>IF(E30=0,"YES",IF(D30/E30&gt;=1.15, IF(D30+E30&gt;=one_percentage,"YES","NO"),"NO"))</f>
        <v>NO</v>
      </c>
      <c r="H30" s="16">
        <v>30000.0</v>
      </c>
      <c r="I30" s="17" t="str">
        <f t="shared" si="3"/>
        <v>NOT FUNDED</v>
      </c>
      <c r="J30" s="18">
        <f t="shared" si="4"/>
        <v>195</v>
      </c>
      <c r="K30" s="19" t="str">
        <f t="shared" si="2"/>
        <v>Approval Threshold</v>
      </c>
    </row>
  </sheetData>
  <autoFilter ref="$A$1:$H$30">
    <sortState ref="A1:H30">
      <sortCondition descending="1" ref="F1:F30"/>
      <sortCondition ref="A1:A30"/>
    </sortState>
  </autoFilter>
  <conditionalFormatting sqref="I2:I30">
    <cfRule type="cellIs" dxfId="0" priority="1" operator="equal">
      <formula>"FUNDED"</formula>
    </cfRule>
  </conditionalFormatting>
  <conditionalFormatting sqref="I2:I30">
    <cfRule type="cellIs" dxfId="1" priority="2" operator="equal">
      <formula>"NOT FUNDED"</formula>
    </cfRule>
  </conditionalFormatting>
  <conditionalFormatting sqref="K2:K30">
    <cfRule type="cellIs" dxfId="0" priority="3" operator="greaterThan">
      <formula>999</formula>
    </cfRule>
  </conditionalFormatting>
  <conditionalFormatting sqref="K2:K30">
    <cfRule type="cellIs" dxfId="0" priority="4" operator="greaterThan">
      <formula>999</formula>
    </cfRule>
  </conditionalFormatting>
  <conditionalFormatting sqref="K2:K30">
    <cfRule type="containsText" dxfId="1" priority="5" operator="containsText" text="NOT FUNDED">
      <formula>NOT(ISERROR(SEARCH(("NOT FUNDED"),(K2))))</formula>
    </cfRule>
  </conditionalFormatting>
  <conditionalFormatting sqref="K2:K30">
    <cfRule type="cellIs" dxfId="2" priority="6" operator="equal">
      <formula>"Over Budget"</formula>
    </cfRule>
  </conditionalFormatting>
  <conditionalFormatting sqref="K2:K30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</hyperlinks>
  <drawing r:id="rId30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801</v>
      </c>
      <c r="B2" s="11">
        <v>4.44</v>
      </c>
      <c r="C2" s="25">
        <v>314.0</v>
      </c>
      <c r="D2" s="13">
        <v>2.11089963E8</v>
      </c>
      <c r="E2" s="13">
        <v>3656788.0</v>
      </c>
      <c r="F2" s="14">
        <f t="shared" ref="F2:F63" si="1">D2-E2</f>
        <v>207433175</v>
      </c>
      <c r="G2" s="15" t="str">
        <f>IF(E2=0,"YES",IF(D2/E2&gt;=1.15, IF(D2+E2&gt;=one_percentage,"YES","NO"),"NO"))</f>
        <v>YES</v>
      </c>
      <c r="H2" s="16">
        <v>80000.0</v>
      </c>
      <c r="I2" s="17" t="str">
        <f>If(scaleup_hubs&gt;=H2,IF(G2="Yes","FUNDED","NOT FUNDED"),"NOT FUNDED")</f>
        <v>FUNDED</v>
      </c>
      <c r="J2" s="18">
        <f>If(scaleup_hubs&gt;=H2,scaleup_hubs-H2,scaleup_hubs)</f>
        <v>270000</v>
      </c>
      <c r="K2" s="19" t="str">
        <f t="shared" ref="K2:K63" si="2">If(G2="YES",IF(I2="FUNDED","","Over Budget"),"Approval Threshold")</f>
        <v/>
      </c>
    </row>
    <row r="3">
      <c r="A3" s="26" t="s">
        <v>802</v>
      </c>
      <c r="B3" s="11">
        <v>3.67</v>
      </c>
      <c r="C3" s="25">
        <v>209.0</v>
      </c>
      <c r="D3" s="13">
        <v>1.6662515E8</v>
      </c>
      <c r="E3" s="13">
        <v>4849345.0</v>
      </c>
      <c r="F3" s="14">
        <f t="shared" si="1"/>
        <v>161775805</v>
      </c>
      <c r="G3" s="15" t="str">
        <f>IF(E3=0,"YES",IF(D3/E3&gt;=1.15, IF(D3+E3&gt;=one_percentage,"YES","NO"),"NO"))</f>
        <v>YES</v>
      </c>
      <c r="H3" s="16">
        <v>10000.0</v>
      </c>
      <c r="I3" s="17" t="str">
        <f t="shared" ref="I3:I63" si="3">If(J2&gt;=H3,IF(G3="Yes","FUNDED","NOT FUNDED"),"NOT FUNDED")</f>
        <v>FUNDED</v>
      </c>
      <c r="J3" s="18">
        <f t="shared" ref="J3:J63" si="4">If(I3="FUNDED",IF(J2&gt;=H3,(J2-H3),J2),J2)</f>
        <v>260000</v>
      </c>
      <c r="K3" s="19" t="str">
        <f t="shared" si="2"/>
        <v/>
      </c>
    </row>
    <row r="4">
      <c r="A4" s="26" t="s">
        <v>803</v>
      </c>
      <c r="B4" s="11">
        <v>4.0</v>
      </c>
      <c r="C4" s="12">
        <v>215.0</v>
      </c>
      <c r="D4" s="13">
        <v>1.52083302E8</v>
      </c>
      <c r="E4" s="13">
        <v>3719740.0</v>
      </c>
      <c r="F4" s="14">
        <f t="shared" si="1"/>
        <v>148363562</v>
      </c>
      <c r="G4" s="15" t="str">
        <f>IF(E4=0,"YES",IF(D4/E4&gt;=1.15, IF(D4+E4&gt;=one_percentage,"YES","NO"),"NO"))</f>
        <v>YES</v>
      </c>
      <c r="H4" s="16">
        <v>1500.0</v>
      </c>
      <c r="I4" s="17" t="str">
        <f t="shared" si="3"/>
        <v>FUNDED</v>
      </c>
      <c r="J4" s="18">
        <f t="shared" si="4"/>
        <v>258500</v>
      </c>
      <c r="K4" s="19" t="str">
        <f t="shared" si="2"/>
        <v/>
      </c>
    </row>
    <row r="5">
      <c r="A5" s="26" t="s">
        <v>804</v>
      </c>
      <c r="B5" s="11">
        <v>3.56</v>
      </c>
      <c r="C5" s="12">
        <v>181.0</v>
      </c>
      <c r="D5" s="13">
        <v>1.35410871E8</v>
      </c>
      <c r="E5" s="13">
        <v>4348743.0</v>
      </c>
      <c r="F5" s="14">
        <f t="shared" si="1"/>
        <v>131062128</v>
      </c>
      <c r="G5" s="15" t="str">
        <f>IF(E5=0,"YES",IF(D5/E5&gt;=1.15, IF(D5+E5&gt;=one_percentage,"YES","NO"),"NO"))</f>
        <v>YES</v>
      </c>
      <c r="H5" s="16">
        <v>2000.0</v>
      </c>
      <c r="I5" s="17" t="str">
        <f t="shared" si="3"/>
        <v>FUNDED</v>
      </c>
      <c r="J5" s="18">
        <f t="shared" si="4"/>
        <v>256500</v>
      </c>
      <c r="K5" s="19" t="str">
        <f t="shared" si="2"/>
        <v/>
      </c>
    </row>
    <row r="6">
      <c r="A6" s="26" t="s">
        <v>805</v>
      </c>
      <c r="B6" s="11">
        <v>4.83</v>
      </c>
      <c r="C6" s="12">
        <v>370.0</v>
      </c>
      <c r="D6" s="13">
        <v>1.32345623E8</v>
      </c>
      <c r="E6" s="13">
        <v>3055258.0</v>
      </c>
      <c r="F6" s="14">
        <f t="shared" si="1"/>
        <v>129290365</v>
      </c>
      <c r="G6" s="15" t="str">
        <f>IF(E6=0,"YES",IF(D6/E6&gt;=1.15, IF(D6+E6&gt;=one_percentage,"YES","NO"),"NO"))</f>
        <v>YES</v>
      </c>
      <c r="H6" s="16">
        <v>23960.0</v>
      </c>
      <c r="I6" s="17" t="str">
        <f t="shared" si="3"/>
        <v>FUNDED</v>
      </c>
      <c r="J6" s="18">
        <f t="shared" si="4"/>
        <v>232540</v>
      </c>
      <c r="K6" s="19" t="str">
        <f t="shared" si="2"/>
        <v/>
      </c>
    </row>
    <row r="7">
      <c r="A7" s="26" t="s">
        <v>806</v>
      </c>
      <c r="B7" s="11">
        <v>4.83</v>
      </c>
      <c r="C7" s="12">
        <v>626.0</v>
      </c>
      <c r="D7" s="13">
        <v>1.31380435E8</v>
      </c>
      <c r="E7" s="13">
        <v>1.5011936E7</v>
      </c>
      <c r="F7" s="14">
        <f t="shared" si="1"/>
        <v>116368499</v>
      </c>
      <c r="G7" s="15" t="str">
        <f>IF(E7=0,"YES",IF(D7/E7&gt;=1.15, IF(D7+E7&gt;=one_percentage,"YES","NO"),"NO"))</f>
        <v>YES</v>
      </c>
      <c r="H7" s="16">
        <v>18000.0</v>
      </c>
      <c r="I7" s="17" t="str">
        <f t="shared" si="3"/>
        <v>FUNDED</v>
      </c>
      <c r="J7" s="18">
        <f t="shared" si="4"/>
        <v>214540</v>
      </c>
      <c r="K7" s="19" t="str">
        <f t="shared" si="2"/>
        <v/>
      </c>
    </row>
    <row r="8">
      <c r="A8" s="26" t="s">
        <v>807</v>
      </c>
      <c r="B8" s="11">
        <v>4.78</v>
      </c>
      <c r="C8" s="25">
        <v>319.0</v>
      </c>
      <c r="D8" s="13">
        <v>1.1568433E8</v>
      </c>
      <c r="E8" s="13">
        <v>6207555.0</v>
      </c>
      <c r="F8" s="14">
        <f t="shared" si="1"/>
        <v>109476775</v>
      </c>
      <c r="G8" s="15" t="str">
        <f>IF(E8=0,"YES",IF(D8/E8&gt;=1.15, IF(D8+E8&gt;=one_percentage,"YES","NO"),"NO"))</f>
        <v>YES</v>
      </c>
      <c r="H8" s="16">
        <v>25000.0</v>
      </c>
      <c r="I8" s="17" t="str">
        <f t="shared" si="3"/>
        <v>FUNDED</v>
      </c>
      <c r="J8" s="18">
        <f t="shared" si="4"/>
        <v>189540</v>
      </c>
      <c r="K8" s="19" t="str">
        <f t="shared" si="2"/>
        <v/>
      </c>
    </row>
    <row r="9">
      <c r="A9" s="26" t="s">
        <v>808</v>
      </c>
      <c r="B9" s="11">
        <v>4.67</v>
      </c>
      <c r="C9" s="12">
        <v>247.0</v>
      </c>
      <c r="D9" s="13">
        <v>1.0612092E8</v>
      </c>
      <c r="E9" s="13">
        <v>2583699.0</v>
      </c>
      <c r="F9" s="14">
        <f t="shared" si="1"/>
        <v>103537221</v>
      </c>
      <c r="G9" s="15" t="str">
        <f>IF(E9=0,"YES",IF(D9/E9&gt;=1.15, IF(D9+E9&gt;=one_percentage,"YES","NO"),"NO"))</f>
        <v>YES</v>
      </c>
      <c r="H9" s="16">
        <v>38255.0</v>
      </c>
      <c r="I9" s="17" t="str">
        <f t="shared" si="3"/>
        <v>FUNDED</v>
      </c>
      <c r="J9" s="18">
        <f t="shared" si="4"/>
        <v>151285</v>
      </c>
      <c r="K9" s="19" t="str">
        <f t="shared" si="2"/>
        <v/>
      </c>
    </row>
    <row r="10">
      <c r="A10" s="26" t="s">
        <v>809</v>
      </c>
      <c r="B10" s="11">
        <v>4.61</v>
      </c>
      <c r="C10" s="25">
        <v>241.0</v>
      </c>
      <c r="D10" s="13">
        <v>1.00257577E8</v>
      </c>
      <c r="E10" s="13">
        <v>2955251.0</v>
      </c>
      <c r="F10" s="14">
        <f t="shared" si="1"/>
        <v>97302326</v>
      </c>
      <c r="G10" s="15" t="str">
        <f>IF(E10=0,"YES",IF(D10/E10&gt;=1.15, IF(D10+E10&gt;=one_percentage,"YES","NO"),"NO"))</f>
        <v>YES</v>
      </c>
      <c r="H10" s="16">
        <v>21000.0</v>
      </c>
      <c r="I10" s="17" t="str">
        <f t="shared" si="3"/>
        <v>FUNDED</v>
      </c>
      <c r="J10" s="18">
        <f t="shared" si="4"/>
        <v>130285</v>
      </c>
      <c r="K10" s="19" t="str">
        <f t="shared" si="2"/>
        <v/>
      </c>
    </row>
    <row r="11">
      <c r="A11" s="26" t="s">
        <v>810</v>
      </c>
      <c r="B11" s="11">
        <v>4.78</v>
      </c>
      <c r="C11" s="12">
        <v>274.0</v>
      </c>
      <c r="D11" s="13">
        <v>9.1428158E7</v>
      </c>
      <c r="E11" s="13">
        <v>2849964.0</v>
      </c>
      <c r="F11" s="14">
        <f t="shared" si="1"/>
        <v>88578194</v>
      </c>
      <c r="G11" s="15" t="str">
        <f>IF(E11=0,"YES",IF(D11/E11&gt;=1.15, IF(D11+E11&gt;=one_percentage,"YES","NO"),"NO"))</f>
        <v>YES</v>
      </c>
      <c r="H11" s="16">
        <v>4350.0</v>
      </c>
      <c r="I11" s="17" t="str">
        <f t="shared" si="3"/>
        <v>FUNDED</v>
      </c>
      <c r="J11" s="18">
        <f t="shared" si="4"/>
        <v>125935</v>
      </c>
      <c r="K11" s="19" t="str">
        <f t="shared" si="2"/>
        <v/>
      </c>
    </row>
    <row r="12">
      <c r="A12" s="26" t="s">
        <v>811</v>
      </c>
      <c r="B12" s="11">
        <v>4.5</v>
      </c>
      <c r="C12" s="12">
        <v>231.0</v>
      </c>
      <c r="D12" s="13">
        <v>8.864252E7</v>
      </c>
      <c r="E12" s="13">
        <v>1474387.0</v>
      </c>
      <c r="F12" s="14">
        <f t="shared" si="1"/>
        <v>87168133</v>
      </c>
      <c r="G12" s="15" t="str">
        <f>IF(E12=0,"YES",IF(D12/E12&gt;=1.15, IF(D12+E12&gt;=one_percentage,"YES","NO"),"NO"))</f>
        <v>YES</v>
      </c>
      <c r="H12" s="16">
        <v>10420.0</v>
      </c>
      <c r="I12" s="17" t="str">
        <f t="shared" si="3"/>
        <v>FUNDED</v>
      </c>
      <c r="J12" s="18">
        <f t="shared" si="4"/>
        <v>115515</v>
      </c>
      <c r="K12" s="19" t="str">
        <f t="shared" si="2"/>
        <v/>
      </c>
    </row>
    <row r="13">
      <c r="A13" s="26" t="s">
        <v>812</v>
      </c>
      <c r="B13" s="11">
        <v>4.75</v>
      </c>
      <c r="C13" s="25">
        <v>281.0</v>
      </c>
      <c r="D13" s="13">
        <v>9.4025871E7</v>
      </c>
      <c r="E13" s="13">
        <v>9975942.0</v>
      </c>
      <c r="F13" s="14">
        <f t="shared" si="1"/>
        <v>84049929</v>
      </c>
      <c r="G13" s="15" t="str">
        <f>IF(E13=0,"YES",IF(D13/E13&gt;=1.15, IF(D13+E13&gt;=one_percentage,"YES","NO"),"NO"))</f>
        <v>YES</v>
      </c>
      <c r="H13" s="16">
        <v>30000.0</v>
      </c>
      <c r="I13" s="17" t="str">
        <f t="shared" si="3"/>
        <v>FUNDED</v>
      </c>
      <c r="J13" s="18">
        <f t="shared" si="4"/>
        <v>85515</v>
      </c>
      <c r="K13" s="19" t="str">
        <f t="shared" si="2"/>
        <v/>
      </c>
    </row>
    <row r="14">
      <c r="A14" s="26" t="s">
        <v>813</v>
      </c>
      <c r="B14" s="11">
        <v>4.67</v>
      </c>
      <c r="C14" s="12">
        <v>218.0</v>
      </c>
      <c r="D14" s="13">
        <v>8.0451561E7</v>
      </c>
      <c r="E14" s="13">
        <v>686282.0</v>
      </c>
      <c r="F14" s="14">
        <f t="shared" si="1"/>
        <v>79765279</v>
      </c>
      <c r="G14" s="15" t="str">
        <f>IF(E14=0,"YES",IF(D14/E14&gt;=1.15, IF(D14+E14&gt;=one_percentage,"YES","NO"),"NO"))</f>
        <v>YES</v>
      </c>
      <c r="H14" s="16">
        <v>5850.0</v>
      </c>
      <c r="I14" s="17" t="str">
        <f t="shared" si="3"/>
        <v>FUNDED</v>
      </c>
      <c r="J14" s="18">
        <f t="shared" si="4"/>
        <v>79665</v>
      </c>
      <c r="K14" s="19" t="str">
        <f t="shared" si="2"/>
        <v/>
      </c>
    </row>
    <row r="15">
      <c r="A15" s="26" t="s">
        <v>814</v>
      </c>
      <c r="B15" s="11">
        <v>4.44</v>
      </c>
      <c r="C15" s="25">
        <v>214.0</v>
      </c>
      <c r="D15" s="13">
        <v>8.0480668E7</v>
      </c>
      <c r="E15" s="13">
        <v>2203768.0</v>
      </c>
      <c r="F15" s="14">
        <f t="shared" si="1"/>
        <v>78276900</v>
      </c>
      <c r="G15" s="15" t="str">
        <f>IF(E15=0,"YES",IF(D15/E15&gt;=1.15, IF(D15+E15&gt;=one_percentage,"YES","NO"),"NO"))</f>
        <v>YES</v>
      </c>
      <c r="H15" s="16">
        <v>10777.0</v>
      </c>
      <c r="I15" s="17" t="str">
        <f t="shared" si="3"/>
        <v>FUNDED</v>
      </c>
      <c r="J15" s="18">
        <f t="shared" si="4"/>
        <v>68888</v>
      </c>
      <c r="K15" s="19" t="str">
        <f t="shared" si="2"/>
        <v/>
      </c>
    </row>
    <row r="16">
      <c r="A16" s="26" t="s">
        <v>815</v>
      </c>
      <c r="B16" s="11">
        <v>4.62</v>
      </c>
      <c r="C16" s="25">
        <v>231.0</v>
      </c>
      <c r="D16" s="13">
        <v>7.9042353E7</v>
      </c>
      <c r="E16" s="13">
        <v>958950.0</v>
      </c>
      <c r="F16" s="14">
        <f t="shared" si="1"/>
        <v>78083403</v>
      </c>
      <c r="G16" s="15" t="str">
        <f>IF(E16=0,"YES",IF(D16/E16&gt;=1.15, IF(D16+E16&gt;=one_percentage,"YES","NO"),"NO"))</f>
        <v>YES</v>
      </c>
      <c r="H16" s="16">
        <v>7590.0</v>
      </c>
      <c r="I16" s="17" t="str">
        <f t="shared" si="3"/>
        <v>FUNDED</v>
      </c>
      <c r="J16" s="18">
        <f t="shared" si="4"/>
        <v>61298</v>
      </c>
      <c r="K16" s="19" t="str">
        <f t="shared" si="2"/>
        <v/>
      </c>
    </row>
    <row r="17">
      <c r="A17" s="26" t="s">
        <v>816</v>
      </c>
      <c r="B17" s="11">
        <v>4.08</v>
      </c>
      <c r="C17" s="25">
        <v>162.0</v>
      </c>
      <c r="D17" s="13">
        <v>7.9545628E7</v>
      </c>
      <c r="E17" s="13">
        <v>2160374.0</v>
      </c>
      <c r="F17" s="14">
        <f t="shared" si="1"/>
        <v>77385254</v>
      </c>
      <c r="G17" s="15" t="str">
        <f>IF(E17=0,"YES",IF(D17/E17&gt;=1.15, IF(D17+E17&gt;=one_percentage,"YES","NO"),"NO"))</f>
        <v>YES</v>
      </c>
      <c r="H17" s="16">
        <v>11880.0</v>
      </c>
      <c r="I17" s="17" t="str">
        <f t="shared" si="3"/>
        <v>FUNDED</v>
      </c>
      <c r="J17" s="18">
        <f t="shared" si="4"/>
        <v>49418</v>
      </c>
      <c r="K17" s="19" t="str">
        <f t="shared" si="2"/>
        <v/>
      </c>
    </row>
    <row r="18">
      <c r="A18" s="26" t="s">
        <v>817</v>
      </c>
      <c r="B18" s="11">
        <v>4.67</v>
      </c>
      <c r="C18" s="12">
        <v>238.0</v>
      </c>
      <c r="D18" s="13">
        <v>8.1349963E7</v>
      </c>
      <c r="E18" s="13">
        <v>4285677.0</v>
      </c>
      <c r="F18" s="14">
        <f t="shared" si="1"/>
        <v>77064286</v>
      </c>
      <c r="G18" s="15" t="str">
        <f>IF(E18=0,"YES",IF(D18/E18&gt;=1.15, IF(D18+E18&gt;=one_percentage,"YES","NO"),"NO"))</f>
        <v>YES</v>
      </c>
      <c r="H18" s="16">
        <v>6765.0</v>
      </c>
      <c r="I18" s="17" t="str">
        <f t="shared" si="3"/>
        <v>FUNDED</v>
      </c>
      <c r="J18" s="18">
        <f t="shared" si="4"/>
        <v>42653</v>
      </c>
      <c r="K18" s="19" t="str">
        <f t="shared" si="2"/>
        <v/>
      </c>
    </row>
    <row r="19">
      <c r="A19" s="26" t="s">
        <v>818</v>
      </c>
      <c r="B19" s="11">
        <v>3.06</v>
      </c>
      <c r="C19" s="12">
        <v>167.0</v>
      </c>
      <c r="D19" s="13">
        <v>7.89611E7</v>
      </c>
      <c r="E19" s="13">
        <v>1.2940857E7</v>
      </c>
      <c r="F19" s="14">
        <f t="shared" si="1"/>
        <v>66020243</v>
      </c>
      <c r="G19" s="15" t="str">
        <f>IF(E19=0,"YES",IF(D19/E19&gt;=1.15, IF(D19+E19&gt;=one_percentage,"YES","NO"),"NO"))</f>
        <v>YES</v>
      </c>
      <c r="H19" s="16">
        <v>50000.0</v>
      </c>
      <c r="I19" s="17" t="str">
        <f t="shared" si="3"/>
        <v>NOT FUNDED</v>
      </c>
      <c r="J19" s="18">
        <f t="shared" si="4"/>
        <v>42653</v>
      </c>
      <c r="K19" s="19" t="str">
        <f t="shared" si="2"/>
        <v>Over Budget</v>
      </c>
    </row>
    <row r="20">
      <c r="A20" s="26" t="s">
        <v>819</v>
      </c>
      <c r="B20" s="11">
        <v>4.67</v>
      </c>
      <c r="C20" s="25">
        <v>233.0</v>
      </c>
      <c r="D20" s="13">
        <v>7.491799E7</v>
      </c>
      <c r="E20" s="13">
        <v>1.0130716E7</v>
      </c>
      <c r="F20" s="14">
        <f t="shared" si="1"/>
        <v>64787274</v>
      </c>
      <c r="G20" s="15" t="str">
        <f>IF(E20=0,"YES",IF(D20/E20&gt;=1.15, IF(D20+E20&gt;=one_percentage,"YES","NO"),"NO"))</f>
        <v>YES</v>
      </c>
      <c r="H20" s="16">
        <v>56400.0</v>
      </c>
      <c r="I20" s="17" t="str">
        <f t="shared" si="3"/>
        <v>NOT FUNDED</v>
      </c>
      <c r="J20" s="18">
        <f t="shared" si="4"/>
        <v>42653</v>
      </c>
      <c r="K20" s="19" t="str">
        <f t="shared" si="2"/>
        <v>Over Budget</v>
      </c>
    </row>
    <row r="21">
      <c r="A21" s="26" t="s">
        <v>820</v>
      </c>
      <c r="B21" s="11">
        <v>4.33</v>
      </c>
      <c r="C21" s="12">
        <v>154.0</v>
      </c>
      <c r="D21" s="13">
        <v>6.7721768E7</v>
      </c>
      <c r="E21" s="13">
        <v>3358357.0</v>
      </c>
      <c r="F21" s="14">
        <f t="shared" si="1"/>
        <v>64363411</v>
      </c>
      <c r="G21" s="15" t="str">
        <f>IF(E21=0,"YES",IF(D21/E21&gt;=1.15, IF(D21+E21&gt;=one_percentage,"YES","NO"),"NO"))</f>
        <v>YES</v>
      </c>
      <c r="H21" s="16">
        <v>9636.0</v>
      </c>
      <c r="I21" s="17" t="str">
        <f t="shared" si="3"/>
        <v>FUNDED</v>
      </c>
      <c r="J21" s="18">
        <f t="shared" si="4"/>
        <v>33017</v>
      </c>
      <c r="K21" s="19" t="str">
        <f t="shared" si="2"/>
        <v/>
      </c>
    </row>
    <row r="22">
      <c r="A22" s="26" t="s">
        <v>821</v>
      </c>
      <c r="B22" s="11">
        <v>4.0</v>
      </c>
      <c r="C22" s="12">
        <v>128.0</v>
      </c>
      <c r="D22" s="13">
        <v>6.5370806E7</v>
      </c>
      <c r="E22" s="13">
        <v>2281096.0</v>
      </c>
      <c r="F22" s="14">
        <f t="shared" si="1"/>
        <v>63089710</v>
      </c>
      <c r="G22" s="15" t="str">
        <f>IF(E22=0,"YES",IF(D22/E22&gt;=1.15, IF(D22+E22&gt;=one_percentage,"YES","NO"),"NO"))</f>
        <v>YES</v>
      </c>
      <c r="H22" s="16">
        <v>9420.0</v>
      </c>
      <c r="I22" s="17" t="str">
        <f t="shared" si="3"/>
        <v>FUNDED</v>
      </c>
      <c r="J22" s="18">
        <f t="shared" si="4"/>
        <v>23597</v>
      </c>
      <c r="K22" s="19" t="str">
        <f t="shared" si="2"/>
        <v/>
      </c>
    </row>
    <row r="23">
      <c r="A23" s="26" t="s">
        <v>822</v>
      </c>
      <c r="B23" s="11">
        <v>3.87</v>
      </c>
      <c r="C23" s="25">
        <v>128.0</v>
      </c>
      <c r="D23" s="13">
        <v>6.3821303E7</v>
      </c>
      <c r="E23" s="13">
        <v>3797236.0</v>
      </c>
      <c r="F23" s="14">
        <f t="shared" si="1"/>
        <v>60024067</v>
      </c>
      <c r="G23" s="15" t="str">
        <f>IF(E23=0,"YES",IF(D23/E23&gt;=1.15, IF(D23+E23&gt;=one_percentage,"YES","NO"),"NO"))</f>
        <v>YES</v>
      </c>
      <c r="H23" s="16">
        <v>4000.0</v>
      </c>
      <c r="I23" s="17" t="str">
        <f t="shared" si="3"/>
        <v>FUNDED</v>
      </c>
      <c r="J23" s="18">
        <f t="shared" si="4"/>
        <v>19597</v>
      </c>
      <c r="K23" s="19" t="str">
        <f t="shared" si="2"/>
        <v/>
      </c>
    </row>
    <row r="24">
      <c r="A24" s="26" t="s">
        <v>823</v>
      </c>
      <c r="B24" s="11">
        <v>4.78</v>
      </c>
      <c r="C24" s="12">
        <v>365.0</v>
      </c>
      <c r="D24" s="13">
        <v>7.8675484E7</v>
      </c>
      <c r="E24" s="13">
        <v>2.0956067E7</v>
      </c>
      <c r="F24" s="14">
        <f t="shared" si="1"/>
        <v>57719417</v>
      </c>
      <c r="G24" s="15" t="str">
        <f>IF(E24=0,"YES",IF(D24/E24&gt;=1.15, IF(D24+E24&gt;=one_percentage,"YES","NO"),"NO"))</f>
        <v>YES</v>
      </c>
      <c r="H24" s="16">
        <v>21500.0</v>
      </c>
      <c r="I24" s="17" t="str">
        <f t="shared" si="3"/>
        <v>NOT FUNDED</v>
      </c>
      <c r="J24" s="18">
        <f t="shared" si="4"/>
        <v>19597</v>
      </c>
      <c r="K24" s="19" t="str">
        <f t="shared" si="2"/>
        <v>Over Budget</v>
      </c>
    </row>
    <row r="25">
      <c r="A25" s="26" t="s">
        <v>824</v>
      </c>
      <c r="B25" s="11">
        <v>4.73</v>
      </c>
      <c r="C25" s="12">
        <v>305.0</v>
      </c>
      <c r="D25" s="13">
        <v>7.1221281E7</v>
      </c>
      <c r="E25" s="13">
        <v>1.4473394E7</v>
      </c>
      <c r="F25" s="14">
        <f t="shared" si="1"/>
        <v>56747887</v>
      </c>
      <c r="G25" s="15" t="str">
        <f>IF(E25=0,"YES",IF(D25/E25&gt;=1.15, IF(D25+E25&gt;=one_percentage,"YES","NO"),"NO"))</f>
        <v>YES</v>
      </c>
      <c r="H25" s="16">
        <v>37400.0</v>
      </c>
      <c r="I25" s="17" t="str">
        <f t="shared" si="3"/>
        <v>NOT FUNDED</v>
      </c>
      <c r="J25" s="18">
        <f t="shared" si="4"/>
        <v>19597</v>
      </c>
      <c r="K25" s="19" t="str">
        <f t="shared" si="2"/>
        <v>Over Budget</v>
      </c>
    </row>
    <row r="26">
      <c r="A26" s="26" t="s">
        <v>825</v>
      </c>
      <c r="B26" s="11">
        <v>3.67</v>
      </c>
      <c r="C26" s="12">
        <v>120.0</v>
      </c>
      <c r="D26" s="13">
        <v>6.1006734E7</v>
      </c>
      <c r="E26" s="13">
        <v>4375759.0</v>
      </c>
      <c r="F26" s="14">
        <f t="shared" si="1"/>
        <v>56630975</v>
      </c>
      <c r="G26" s="15" t="str">
        <f>IF(E26=0,"YES",IF(D26/E26&gt;=1.15, IF(D26+E26&gt;=one_percentage,"YES","NO"),"NO"))</f>
        <v>YES</v>
      </c>
      <c r="H26" s="16">
        <v>17500.0</v>
      </c>
      <c r="I26" s="17" t="str">
        <f t="shared" si="3"/>
        <v>FUNDED</v>
      </c>
      <c r="J26" s="18">
        <f t="shared" si="4"/>
        <v>2097</v>
      </c>
      <c r="K26" s="19" t="str">
        <f t="shared" si="2"/>
        <v/>
      </c>
    </row>
    <row r="27">
      <c r="A27" s="26" t="s">
        <v>826</v>
      </c>
      <c r="B27" s="11">
        <v>4.4</v>
      </c>
      <c r="C27" s="25">
        <v>183.0</v>
      </c>
      <c r="D27" s="13">
        <v>6.1951447E7</v>
      </c>
      <c r="E27" s="13">
        <v>6910211.0</v>
      </c>
      <c r="F27" s="14">
        <f t="shared" si="1"/>
        <v>55041236</v>
      </c>
      <c r="G27" s="15" t="str">
        <f>IF(E27=0,"YES",IF(D27/E27&gt;=1.15, IF(D27+E27&gt;=one_percentage,"YES","NO"),"NO"))</f>
        <v>YES</v>
      </c>
      <c r="H27" s="16">
        <v>15948.0</v>
      </c>
      <c r="I27" s="17" t="str">
        <f t="shared" si="3"/>
        <v>NOT FUNDED</v>
      </c>
      <c r="J27" s="18">
        <f t="shared" si="4"/>
        <v>2097</v>
      </c>
      <c r="K27" s="19" t="str">
        <f t="shared" si="2"/>
        <v>Over Budget</v>
      </c>
    </row>
    <row r="28">
      <c r="A28" s="26" t="s">
        <v>827</v>
      </c>
      <c r="B28" s="11">
        <v>4.21</v>
      </c>
      <c r="C28" s="12">
        <v>144.0</v>
      </c>
      <c r="D28" s="13">
        <v>5.9410996E7</v>
      </c>
      <c r="E28" s="13">
        <v>4708504.0</v>
      </c>
      <c r="F28" s="14">
        <f t="shared" si="1"/>
        <v>54702492</v>
      </c>
      <c r="G28" s="15" t="str">
        <f>IF(E28=0,"YES",IF(D28/E28&gt;=1.15, IF(D28+E28&gt;=one_percentage,"YES","NO"),"NO"))</f>
        <v>YES</v>
      </c>
      <c r="H28" s="16">
        <v>7012.0</v>
      </c>
      <c r="I28" s="17" t="str">
        <f t="shared" si="3"/>
        <v>NOT FUNDED</v>
      </c>
      <c r="J28" s="18">
        <f t="shared" si="4"/>
        <v>2097</v>
      </c>
      <c r="K28" s="19" t="str">
        <f t="shared" si="2"/>
        <v>Over Budget</v>
      </c>
    </row>
    <row r="29">
      <c r="A29" s="28" t="s">
        <v>828</v>
      </c>
      <c r="B29" s="11">
        <v>4.83</v>
      </c>
      <c r="C29" s="12">
        <v>289.0</v>
      </c>
      <c r="D29" s="13">
        <v>6.8257814E7</v>
      </c>
      <c r="E29" s="13">
        <v>2.1150527E7</v>
      </c>
      <c r="F29" s="14">
        <f t="shared" si="1"/>
        <v>47107287</v>
      </c>
      <c r="G29" s="15" t="str">
        <f>IF(E29=0,"YES",IF(D29/E29&gt;=1.15, IF(D29+E29&gt;=one_percentage,"YES","NO"),"NO"))</f>
        <v>YES</v>
      </c>
      <c r="H29" s="16">
        <v>25755.0</v>
      </c>
      <c r="I29" s="17" t="str">
        <f t="shared" si="3"/>
        <v>NOT FUNDED</v>
      </c>
      <c r="J29" s="18">
        <f t="shared" si="4"/>
        <v>2097</v>
      </c>
      <c r="K29" s="19" t="str">
        <f t="shared" si="2"/>
        <v>Over Budget</v>
      </c>
    </row>
    <row r="30">
      <c r="A30" s="26" t="s">
        <v>829</v>
      </c>
      <c r="B30" s="11">
        <v>4.67</v>
      </c>
      <c r="C30" s="12">
        <v>234.0</v>
      </c>
      <c r="D30" s="13">
        <v>6.0819734E7</v>
      </c>
      <c r="E30" s="13">
        <v>1.4060511E7</v>
      </c>
      <c r="F30" s="14">
        <f t="shared" si="1"/>
        <v>46759223</v>
      </c>
      <c r="G30" s="15" t="str">
        <f>IF(E30=0,"YES",IF(D30/E30&gt;=1.15, IF(D30+E30&gt;=one_percentage,"YES","NO"),"NO"))</f>
        <v>YES</v>
      </c>
      <c r="H30" s="16">
        <v>25000.0</v>
      </c>
      <c r="I30" s="17" t="str">
        <f t="shared" si="3"/>
        <v>NOT FUNDED</v>
      </c>
      <c r="J30" s="18">
        <f t="shared" si="4"/>
        <v>2097</v>
      </c>
      <c r="K30" s="19" t="str">
        <f t="shared" si="2"/>
        <v>Over Budget</v>
      </c>
    </row>
    <row r="31">
      <c r="A31" s="26" t="s">
        <v>830</v>
      </c>
      <c r="B31" s="11">
        <v>4.33</v>
      </c>
      <c r="C31" s="12">
        <v>134.0</v>
      </c>
      <c r="D31" s="13">
        <v>5.1791321E7</v>
      </c>
      <c r="E31" s="13">
        <v>9752214.0</v>
      </c>
      <c r="F31" s="14">
        <f t="shared" si="1"/>
        <v>42039107</v>
      </c>
      <c r="G31" s="15" t="str">
        <f>IF(E31=0,"YES",IF(D31/E31&gt;=1.15, IF(D31+E31&gt;=one_percentage,"YES","NO"),"NO"))</f>
        <v>YES</v>
      </c>
      <c r="H31" s="16">
        <v>25000.0</v>
      </c>
      <c r="I31" s="17" t="str">
        <f t="shared" si="3"/>
        <v>NOT FUNDED</v>
      </c>
      <c r="J31" s="18">
        <f t="shared" si="4"/>
        <v>2097</v>
      </c>
      <c r="K31" s="19" t="str">
        <f t="shared" si="2"/>
        <v>Over Budget</v>
      </c>
    </row>
    <row r="32">
      <c r="A32" s="26" t="s">
        <v>831</v>
      </c>
      <c r="B32" s="11">
        <v>4.42</v>
      </c>
      <c r="C32" s="12">
        <v>129.0</v>
      </c>
      <c r="D32" s="13">
        <v>4.8738596E7</v>
      </c>
      <c r="E32" s="13">
        <v>1.2013428E7</v>
      </c>
      <c r="F32" s="14">
        <f t="shared" si="1"/>
        <v>36725168</v>
      </c>
      <c r="G32" s="15" t="str">
        <f>IF(E32=0,"YES",IF(D32/E32&gt;=1.15, IF(D32+E32&gt;=one_percentage,"YES","NO"),"NO"))</f>
        <v>YES</v>
      </c>
      <c r="H32" s="16">
        <v>51648.0</v>
      </c>
      <c r="I32" s="17" t="str">
        <f t="shared" si="3"/>
        <v>NOT FUNDED</v>
      </c>
      <c r="J32" s="18">
        <f t="shared" si="4"/>
        <v>2097</v>
      </c>
      <c r="K32" s="19" t="str">
        <f t="shared" si="2"/>
        <v>Over Budget</v>
      </c>
    </row>
    <row r="33">
      <c r="A33" s="26" t="s">
        <v>832</v>
      </c>
      <c r="B33" s="11">
        <v>4.39</v>
      </c>
      <c r="C33" s="12">
        <v>133.0</v>
      </c>
      <c r="D33" s="13">
        <v>5.2316329E7</v>
      </c>
      <c r="E33" s="13">
        <v>1.8068206E7</v>
      </c>
      <c r="F33" s="14">
        <f t="shared" si="1"/>
        <v>34248123</v>
      </c>
      <c r="G33" s="15" t="str">
        <f>IF(E33=0,"YES",IF(D33/E33&gt;=1.15, IF(D33+E33&gt;=one_percentage,"YES","NO"),"NO"))</f>
        <v>YES</v>
      </c>
      <c r="H33" s="16">
        <v>24000.0</v>
      </c>
      <c r="I33" s="17" t="str">
        <f t="shared" si="3"/>
        <v>NOT FUNDED</v>
      </c>
      <c r="J33" s="18">
        <f t="shared" si="4"/>
        <v>2097</v>
      </c>
      <c r="K33" s="19" t="str">
        <f t="shared" si="2"/>
        <v>Over Budget</v>
      </c>
    </row>
    <row r="34">
      <c r="A34" s="26" t="s">
        <v>833</v>
      </c>
      <c r="B34" s="11">
        <v>4.19</v>
      </c>
      <c r="C34" s="12">
        <v>149.0</v>
      </c>
      <c r="D34" s="13">
        <v>3.3378197E7</v>
      </c>
      <c r="E34" s="13">
        <v>1.5723305E7</v>
      </c>
      <c r="F34" s="14">
        <f t="shared" si="1"/>
        <v>17654892</v>
      </c>
      <c r="G34" s="15" t="str">
        <f>IF(E34=0,"YES",IF(D34/E34&gt;=1.15, IF(D34+E34&gt;=one_percentage,"YES","NO"),"NO"))</f>
        <v>YES</v>
      </c>
      <c r="H34" s="16">
        <v>33780.0</v>
      </c>
      <c r="I34" s="17" t="str">
        <f t="shared" si="3"/>
        <v>NOT FUNDED</v>
      </c>
      <c r="J34" s="18">
        <f t="shared" si="4"/>
        <v>2097</v>
      </c>
      <c r="K34" s="19" t="str">
        <f t="shared" si="2"/>
        <v>Over Budget</v>
      </c>
    </row>
    <row r="35">
      <c r="A35" s="26" t="s">
        <v>834</v>
      </c>
      <c r="B35" s="11">
        <v>4.08</v>
      </c>
      <c r="C35" s="25">
        <v>154.0</v>
      </c>
      <c r="D35" s="13">
        <v>3.5391635E7</v>
      </c>
      <c r="E35" s="13">
        <v>1.9846933E7</v>
      </c>
      <c r="F35" s="14">
        <f t="shared" si="1"/>
        <v>15544702</v>
      </c>
      <c r="G35" s="15" t="str">
        <f>IF(E35=0,"YES",IF(D35/E35&gt;=1.15, IF(D35+E35&gt;=one_percentage,"YES","NO"),"NO"))</f>
        <v>YES</v>
      </c>
      <c r="H35" s="16">
        <v>16860.0</v>
      </c>
      <c r="I35" s="17" t="str">
        <f t="shared" si="3"/>
        <v>NOT FUNDED</v>
      </c>
      <c r="J35" s="18">
        <f t="shared" si="4"/>
        <v>2097</v>
      </c>
      <c r="K35" s="19" t="str">
        <f t="shared" si="2"/>
        <v>Over Budget</v>
      </c>
    </row>
    <row r="36">
      <c r="A36" s="26" t="s">
        <v>835</v>
      </c>
      <c r="B36" s="11">
        <v>3.87</v>
      </c>
      <c r="C36" s="12">
        <v>115.0</v>
      </c>
      <c r="D36" s="13">
        <v>3.73963E7</v>
      </c>
      <c r="E36" s="13">
        <v>2.3264205E7</v>
      </c>
      <c r="F36" s="14">
        <f t="shared" si="1"/>
        <v>14132095</v>
      </c>
      <c r="G36" s="15" t="str">
        <f>IF(E36=0,"YES",IF(D36/E36&gt;=1.15, IF(D36+E36&gt;=one_percentage,"YES","NO"),"NO"))</f>
        <v>YES</v>
      </c>
      <c r="H36" s="16">
        <v>45000.0</v>
      </c>
      <c r="I36" s="17" t="str">
        <f t="shared" si="3"/>
        <v>NOT FUNDED</v>
      </c>
      <c r="J36" s="18">
        <f t="shared" si="4"/>
        <v>2097</v>
      </c>
      <c r="K36" s="19" t="str">
        <f t="shared" si="2"/>
        <v>Over Budget</v>
      </c>
    </row>
    <row r="37">
      <c r="A37" s="26" t="s">
        <v>836</v>
      </c>
      <c r="B37" s="11">
        <v>4.0</v>
      </c>
      <c r="C37" s="25">
        <v>118.0</v>
      </c>
      <c r="D37" s="13">
        <v>2.9447627E7</v>
      </c>
      <c r="E37" s="13">
        <v>1.5942857E7</v>
      </c>
      <c r="F37" s="14">
        <f t="shared" si="1"/>
        <v>13504770</v>
      </c>
      <c r="G37" s="15" t="str">
        <f>IF(E37=0,"YES",IF(D37/E37&gt;=1.15, IF(D37+E37&gt;=one_percentage,"YES","NO"),"NO"))</f>
        <v>YES</v>
      </c>
      <c r="H37" s="16">
        <v>4440.0</v>
      </c>
      <c r="I37" s="17" t="str">
        <f t="shared" si="3"/>
        <v>NOT FUNDED</v>
      </c>
      <c r="J37" s="18">
        <f t="shared" si="4"/>
        <v>2097</v>
      </c>
      <c r="K37" s="19" t="str">
        <f t="shared" si="2"/>
        <v>Over Budget</v>
      </c>
    </row>
    <row r="38">
      <c r="A38" s="26" t="s">
        <v>837</v>
      </c>
      <c r="B38" s="11">
        <v>4.4</v>
      </c>
      <c r="C38" s="12">
        <v>123.0</v>
      </c>
      <c r="D38" s="13">
        <v>3.8862187E7</v>
      </c>
      <c r="E38" s="13">
        <v>2.5853132E7</v>
      </c>
      <c r="F38" s="14">
        <f t="shared" si="1"/>
        <v>13009055</v>
      </c>
      <c r="G38" s="15" t="str">
        <f>IF(E38=0,"YES",IF(D38/E38&gt;=1.15, IF(D38+E38&gt;=one_percentage,"YES","NO"),"NO"))</f>
        <v>YES</v>
      </c>
      <c r="H38" s="16">
        <v>34600.0</v>
      </c>
      <c r="I38" s="17" t="str">
        <f t="shared" si="3"/>
        <v>NOT FUNDED</v>
      </c>
      <c r="J38" s="18">
        <f t="shared" si="4"/>
        <v>2097</v>
      </c>
      <c r="K38" s="19" t="str">
        <f t="shared" si="2"/>
        <v>Over Budget</v>
      </c>
    </row>
    <row r="39">
      <c r="A39" s="26" t="s">
        <v>838</v>
      </c>
      <c r="B39" s="11">
        <v>3.78</v>
      </c>
      <c r="C39" s="25">
        <v>140.0</v>
      </c>
      <c r="D39" s="13">
        <v>2.9539856E7</v>
      </c>
      <c r="E39" s="13">
        <v>1.8336677E7</v>
      </c>
      <c r="F39" s="14">
        <f t="shared" si="1"/>
        <v>11203179</v>
      </c>
      <c r="G39" s="15" t="str">
        <f>IF(E39=0,"YES",IF(D39/E39&gt;=1.15, IF(D39+E39&gt;=one_percentage,"YES","NO"),"NO"))</f>
        <v>YES</v>
      </c>
      <c r="H39" s="16">
        <v>25000.0</v>
      </c>
      <c r="I39" s="17" t="str">
        <f t="shared" si="3"/>
        <v>NOT FUNDED</v>
      </c>
      <c r="J39" s="18">
        <f t="shared" si="4"/>
        <v>2097</v>
      </c>
      <c r="K39" s="19" t="str">
        <f t="shared" si="2"/>
        <v>Over Budget</v>
      </c>
    </row>
    <row r="40">
      <c r="A40" s="26" t="s">
        <v>839</v>
      </c>
      <c r="B40" s="11">
        <v>4.44</v>
      </c>
      <c r="C40" s="12">
        <v>150.0</v>
      </c>
      <c r="D40" s="13">
        <v>3.094428E7</v>
      </c>
      <c r="E40" s="13">
        <v>2.0041675E7</v>
      </c>
      <c r="F40" s="14">
        <f t="shared" si="1"/>
        <v>10902605</v>
      </c>
      <c r="G40" s="15" t="str">
        <f>IF(E40=0,"YES",IF(D40/E40&gt;=1.15, IF(D40+E40&gt;=one_percentage,"YES","NO"),"NO"))</f>
        <v>YES</v>
      </c>
      <c r="H40" s="16">
        <v>98000.0</v>
      </c>
      <c r="I40" s="17" t="str">
        <f t="shared" si="3"/>
        <v>NOT FUNDED</v>
      </c>
      <c r="J40" s="18">
        <f t="shared" si="4"/>
        <v>2097</v>
      </c>
      <c r="K40" s="19" t="str">
        <f t="shared" si="2"/>
        <v>Over Budget</v>
      </c>
    </row>
    <row r="41">
      <c r="A41" s="26" t="s">
        <v>840</v>
      </c>
      <c r="B41" s="11">
        <v>4.4</v>
      </c>
      <c r="C41" s="25">
        <v>130.0</v>
      </c>
      <c r="D41" s="13">
        <v>2.939768E7</v>
      </c>
      <c r="E41" s="13">
        <v>1.9244133E7</v>
      </c>
      <c r="F41" s="14">
        <f t="shared" si="1"/>
        <v>10153547</v>
      </c>
      <c r="G41" s="15" t="str">
        <f>IF(E41=0,"YES",IF(D41/E41&gt;=1.15, IF(D41+E41&gt;=one_percentage,"YES","NO"),"NO"))</f>
        <v>YES</v>
      </c>
      <c r="H41" s="16">
        <v>25000.0</v>
      </c>
      <c r="I41" s="17" t="str">
        <f t="shared" si="3"/>
        <v>NOT FUNDED</v>
      </c>
      <c r="J41" s="18">
        <f t="shared" si="4"/>
        <v>2097</v>
      </c>
      <c r="K41" s="19" t="str">
        <f t="shared" si="2"/>
        <v>Over Budget</v>
      </c>
    </row>
    <row r="42">
      <c r="A42" s="26" t="s">
        <v>841</v>
      </c>
      <c r="B42" s="11">
        <v>3.75</v>
      </c>
      <c r="C42" s="12">
        <v>122.0</v>
      </c>
      <c r="D42" s="13">
        <v>3.1479599E7</v>
      </c>
      <c r="E42" s="13">
        <v>2.2685054E7</v>
      </c>
      <c r="F42" s="14">
        <f t="shared" si="1"/>
        <v>8794545</v>
      </c>
      <c r="G42" s="15" t="str">
        <f>IF(E42=0,"YES",IF(D42/E42&gt;=1.15, IF(D42+E42&gt;=one_percentage,"YES","NO"),"NO"))</f>
        <v>YES</v>
      </c>
      <c r="H42" s="16">
        <v>27500.0</v>
      </c>
      <c r="I42" s="17" t="str">
        <f t="shared" si="3"/>
        <v>NOT FUNDED</v>
      </c>
      <c r="J42" s="18">
        <f t="shared" si="4"/>
        <v>2097</v>
      </c>
      <c r="K42" s="19" t="str">
        <f t="shared" si="2"/>
        <v>Over Budget</v>
      </c>
    </row>
    <row r="43">
      <c r="A43" s="26" t="s">
        <v>842</v>
      </c>
      <c r="B43" s="11">
        <v>3.56</v>
      </c>
      <c r="C43" s="12">
        <v>119.0</v>
      </c>
      <c r="D43" s="13">
        <v>2.7897779E7</v>
      </c>
      <c r="E43" s="13">
        <v>1.9250253E7</v>
      </c>
      <c r="F43" s="14">
        <f t="shared" si="1"/>
        <v>8647526</v>
      </c>
      <c r="G43" s="15" t="str">
        <f>IF(E43=0,"YES",IF(D43/E43&gt;=1.15, IF(D43+E43&gt;=one_percentage,"YES","NO"),"NO"))</f>
        <v>YES</v>
      </c>
      <c r="H43" s="16">
        <v>20000.0</v>
      </c>
      <c r="I43" s="17" t="str">
        <f t="shared" si="3"/>
        <v>NOT FUNDED</v>
      </c>
      <c r="J43" s="18">
        <f t="shared" si="4"/>
        <v>2097</v>
      </c>
      <c r="K43" s="19" t="str">
        <f t="shared" si="2"/>
        <v>Over Budget</v>
      </c>
    </row>
    <row r="44">
      <c r="A44" s="26" t="s">
        <v>843</v>
      </c>
      <c r="B44" s="11">
        <v>4.0</v>
      </c>
      <c r="C44" s="12">
        <v>132.0</v>
      </c>
      <c r="D44" s="13">
        <v>3.0215831E7</v>
      </c>
      <c r="E44" s="13">
        <v>2.2262799E7</v>
      </c>
      <c r="F44" s="14">
        <f t="shared" si="1"/>
        <v>7953032</v>
      </c>
      <c r="G44" s="15" t="str">
        <f>IF(E44=0,"YES",IF(D44/E44&gt;=1.15, IF(D44+E44&gt;=one_percentage,"YES","NO"),"NO"))</f>
        <v>YES</v>
      </c>
      <c r="H44" s="16">
        <v>12000.0</v>
      </c>
      <c r="I44" s="17" t="str">
        <f t="shared" si="3"/>
        <v>NOT FUNDED</v>
      </c>
      <c r="J44" s="18">
        <f t="shared" si="4"/>
        <v>2097</v>
      </c>
      <c r="K44" s="19" t="str">
        <f t="shared" si="2"/>
        <v>Over Budget</v>
      </c>
    </row>
    <row r="45">
      <c r="A45" s="26" t="s">
        <v>844</v>
      </c>
      <c r="B45" s="11">
        <v>4.0</v>
      </c>
      <c r="C45" s="12">
        <v>117.0</v>
      </c>
      <c r="D45" s="13">
        <v>2.9051465E7</v>
      </c>
      <c r="E45" s="13">
        <v>2.3586942E7</v>
      </c>
      <c r="F45" s="14">
        <f t="shared" si="1"/>
        <v>5464523</v>
      </c>
      <c r="G45" s="15" t="str">
        <f>IF(E45=0,"YES",IF(D45/E45&gt;=1.15, IF(D45+E45&gt;=one_percentage,"YES","NO"),"NO"))</f>
        <v>YES</v>
      </c>
      <c r="H45" s="16">
        <v>15700.0</v>
      </c>
      <c r="I45" s="17" t="str">
        <f t="shared" si="3"/>
        <v>NOT FUNDED</v>
      </c>
      <c r="J45" s="18">
        <f t="shared" si="4"/>
        <v>2097</v>
      </c>
      <c r="K45" s="19" t="str">
        <f t="shared" si="2"/>
        <v>Over Budget</v>
      </c>
    </row>
    <row r="46">
      <c r="A46" s="26" t="s">
        <v>845</v>
      </c>
      <c r="B46" s="11">
        <v>3.67</v>
      </c>
      <c r="C46" s="12">
        <v>101.0</v>
      </c>
      <c r="D46" s="13">
        <v>2.7668957E7</v>
      </c>
      <c r="E46" s="13">
        <v>2.2740721E7</v>
      </c>
      <c r="F46" s="14">
        <f t="shared" si="1"/>
        <v>4928236</v>
      </c>
      <c r="G46" s="15" t="str">
        <f>IF(E46=0,"YES",IF(D46/E46&gt;=1.15, IF(D46+E46&gt;=one_percentage,"YES","NO"),"NO"))</f>
        <v>YES</v>
      </c>
      <c r="H46" s="16">
        <v>3500.0</v>
      </c>
      <c r="I46" s="17" t="str">
        <f t="shared" si="3"/>
        <v>NOT FUNDED</v>
      </c>
      <c r="J46" s="18">
        <f t="shared" si="4"/>
        <v>2097</v>
      </c>
      <c r="K46" s="19" t="str">
        <f t="shared" si="2"/>
        <v>Over Budget</v>
      </c>
    </row>
    <row r="47">
      <c r="A47" s="26" t="s">
        <v>846</v>
      </c>
      <c r="B47" s="11">
        <v>3.2</v>
      </c>
      <c r="C47" s="12">
        <v>101.0</v>
      </c>
      <c r="D47" s="13">
        <v>2.104502E7</v>
      </c>
      <c r="E47" s="13">
        <v>1.8567704E7</v>
      </c>
      <c r="F47" s="14">
        <f t="shared" si="1"/>
        <v>2477316</v>
      </c>
      <c r="G47" s="15" t="str">
        <f>IF(E47=0,"YES",IF(D47/E47&gt;=1.15, IF(D47+E47&gt;=one_percentage,"YES","NO"),"NO"))</f>
        <v>NO</v>
      </c>
      <c r="H47" s="16">
        <v>7000.0</v>
      </c>
      <c r="I47" s="17" t="str">
        <f t="shared" si="3"/>
        <v>NOT FUNDED</v>
      </c>
      <c r="J47" s="18">
        <f t="shared" si="4"/>
        <v>2097</v>
      </c>
      <c r="K47" s="19" t="str">
        <f t="shared" si="2"/>
        <v>Approval Threshold</v>
      </c>
    </row>
    <row r="48">
      <c r="A48" s="26" t="s">
        <v>847</v>
      </c>
      <c r="B48" s="11">
        <v>3.44</v>
      </c>
      <c r="C48" s="25">
        <v>109.0</v>
      </c>
      <c r="D48" s="13">
        <v>1.8619246E7</v>
      </c>
      <c r="E48" s="13">
        <v>1.7974111E7</v>
      </c>
      <c r="F48" s="14">
        <f t="shared" si="1"/>
        <v>645135</v>
      </c>
      <c r="G48" s="15" t="str">
        <f>IF(E48=0,"YES",IF(D48/E48&gt;=1.15, IF(D48+E48&gt;=one_percentage,"YES","NO"),"NO"))</f>
        <v>NO</v>
      </c>
      <c r="H48" s="16">
        <v>30000.0</v>
      </c>
      <c r="I48" s="17" t="str">
        <f t="shared" si="3"/>
        <v>NOT FUNDED</v>
      </c>
      <c r="J48" s="18">
        <f t="shared" si="4"/>
        <v>2097</v>
      </c>
      <c r="K48" s="19" t="str">
        <f t="shared" si="2"/>
        <v>Approval Threshold</v>
      </c>
    </row>
    <row r="49">
      <c r="A49" s="26" t="s">
        <v>848</v>
      </c>
      <c r="B49" s="11">
        <v>2.9</v>
      </c>
      <c r="C49" s="25">
        <v>108.0</v>
      </c>
      <c r="D49" s="13">
        <v>1.8139651E7</v>
      </c>
      <c r="E49" s="13">
        <v>1.9006811E7</v>
      </c>
      <c r="F49" s="14">
        <f t="shared" si="1"/>
        <v>-867160</v>
      </c>
      <c r="G49" s="15" t="str">
        <f>IF(E49=0,"YES",IF(D49/E49&gt;=1.15, IF(D49+E49&gt;=one_percentage,"YES","NO"),"NO"))</f>
        <v>NO</v>
      </c>
      <c r="H49" s="16">
        <v>30000.0</v>
      </c>
      <c r="I49" s="17" t="str">
        <f t="shared" si="3"/>
        <v>NOT FUNDED</v>
      </c>
      <c r="J49" s="18">
        <f t="shared" si="4"/>
        <v>2097</v>
      </c>
      <c r="K49" s="19" t="str">
        <f t="shared" si="2"/>
        <v>Approval Threshold</v>
      </c>
    </row>
    <row r="50">
      <c r="A50" s="26" t="s">
        <v>849</v>
      </c>
      <c r="B50" s="11">
        <v>2.42</v>
      </c>
      <c r="C50" s="12">
        <v>104.0</v>
      </c>
      <c r="D50" s="13">
        <v>1.6123275E7</v>
      </c>
      <c r="E50" s="13">
        <v>1.850251E7</v>
      </c>
      <c r="F50" s="14">
        <f t="shared" si="1"/>
        <v>-2379235</v>
      </c>
      <c r="G50" s="15" t="str">
        <f>IF(E50=0,"YES",IF(D50/E50&gt;=1.15, IF(D50+E50&gt;=one_percentage,"YES","NO"),"NO"))</f>
        <v>NO</v>
      </c>
      <c r="H50" s="16">
        <v>18000.0</v>
      </c>
      <c r="I50" s="17" t="str">
        <f t="shared" si="3"/>
        <v>NOT FUNDED</v>
      </c>
      <c r="J50" s="18">
        <f t="shared" si="4"/>
        <v>2097</v>
      </c>
      <c r="K50" s="19" t="str">
        <f t="shared" si="2"/>
        <v>Approval Threshold</v>
      </c>
    </row>
    <row r="51">
      <c r="A51" s="26" t="s">
        <v>850</v>
      </c>
      <c r="B51" s="11">
        <v>2.33</v>
      </c>
      <c r="C51" s="12">
        <v>100.0</v>
      </c>
      <c r="D51" s="13">
        <v>1.7026975E7</v>
      </c>
      <c r="E51" s="13">
        <v>1.9849075E7</v>
      </c>
      <c r="F51" s="14">
        <f t="shared" si="1"/>
        <v>-2822100</v>
      </c>
      <c r="G51" s="15" t="str">
        <f>IF(E51=0,"YES",IF(D51/E51&gt;=1.15, IF(D51+E51&gt;=one_percentage,"YES","NO"),"NO"))</f>
        <v>NO</v>
      </c>
      <c r="H51" s="16">
        <v>75000.0</v>
      </c>
      <c r="I51" s="17" t="str">
        <f t="shared" si="3"/>
        <v>NOT FUNDED</v>
      </c>
      <c r="J51" s="18">
        <f t="shared" si="4"/>
        <v>2097</v>
      </c>
      <c r="K51" s="19" t="str">
        <f t="shared" si="2"/>
        <v>Approval Threshold</v>
      </c>
    </row>
    <row r="52">
      <c r="A52" s="26" t="s">
        <v>851</v>
      </c>
      <c r="B52" s="11">
        <v>2.58</v>
      </c>
      <c r="C52" s="12">
        <v>96.0</v>
      </c>
      <c r="D52" s="13">
        <v>1.5788662E7</v>
      </c>
      <c r="E52" s="13">
        <v>1.8638628E7</v>
      </c>
      <c r="F52" s="14">
        <f t="shared" si="1"/>
        <v>-2849966</v>
      </c>
      <c r="G52" s="15" t="str">
        <f>IF(E52=0,"YES",IF(D52/E52&gt;=1.15, IF(D52+E52&gt;=one_percentage,"YES","NO"),"NO"))</f>
        <v>NO</v>
      </c>
      <c r="H52" s="16">
        <v>6000.0</v>
      </c>
      <c r="I52" s="17" t="str">
        <f t="shared" si="3"/>
        <v>NOT FUNDED</v>
      </c>
      <c r="J52" s="18">
        <f t="shared" si="4"/>
        <v>2097</v>
      </c>
      <c r="K52" s="19" t="str">
        <f t="shared" si="2"/>
        <v>Approval Threshold</v>
      </c>
    </row>
    <row r="53">
      <c r="A53" s="26" t="s">
        <v>852</v>
      </c>
      <c r="B53" s="11">
        <v>2.22</v>
      </c>
      <c r="C53" s="12">
        <v>106.0</v>
      </c>
      <c r="D53" s="13">
        <v>1.6326078E7</v>
      </c>
      <c r="E53" s="13">
        <v>1.9768167E7</v>
      </c>
      <c r="F53" s="14">
        <f t="shared" si="1"/>
        <v>-3442089</v>
      </c>
      <c r="G53" s="15" t="str">
        <f>IF(E53=0,"YES",IF(D53/E53&gt;=1.15, IF(D53+E53&gt;=one_percentage,"YES","NO"),"NO"))</f>
        <v>NO</v>
      </c>
      <c r="H53" s="16">
        <v>29500.0</v>
      </c>
      <c r="I53" s="17" t="str">
        <f t="shared" si="3"/>
        <v>NOT FUNDED</v>
      </c>
      <c r="J53" s="18">
        <f t="shared" si="4"/>
        <v>2097</v>
      </c>
      <c r="K53" s="19" t="str">
        <f t="shared" si="2"/>
        <v>Approval Threshold</v>
      </c>
    </row>
    <row r="54">
      <c r="A54" s="26" t="s">
        <v>853</v>
      </c>
      <c r="B54" s="11">
        <v>2.1</v>
      </c>
      <c r="C54" s="25">
        <v>107.0</v>
      </c>
      <c r="D54" s="13">
        <v>1.6497442E7</v>
      </c>
      <c r="E54" s="13">
        <v>2.060628E7</v>
      </c>
      <c r="F54" s="14">
        <f t="shared" si="1"/>
        <v>-4108838</v>
      </c>
      <c r="G54" s="15" t="str">
        <f>IF(E54=0,"YES",IF(D54/E54&gt;=1.15, IF(D54+E54&gt;=one_percentage,"YES","NO"),"NO"))</f>
        <v>NO</v>
      </c>
      <c r="H54" s="16">
        <v>29400.0</v>
      </c>
      <c r="I54" s="17" t="str">
        <f t="shared" si="3"/>
        <v>NOT FUNDED</v>
      </c>
      <c r="J54" s="18">
        <f t="shared" si="4"/>
        <v>2097</v>
      </c>
      <c r="K54" s="19" t="str">
        <f t="shared" si="2"/>
        <v>Approval Threshold</v>
      </c>
    </row>
    <row r="55">
      <c r="A55" s="29" t="s">
        <v>854</v>
      </c>
      <c r="B55" s="11">
        <v>3.38</v>
      </c>
      <c r="C55" s="12">
        <v>107.0</v>
      </c>
      <c r="D55" s="13">
        <v>1.9865295E7</v>
      </c>
      <c r="E55" s="13">
        <v>2.4511127E7</v>
      </c>
      <c r="F55" s="14">
        <f t="shared" si="1"/>
        <v>-4645832</v>
      </c>
      <c r="G55" s="15" t="str">
        <f>IF(E55=0,"YES",IF(D55/E55&gt;=1.15, IF(D55+E55&gt;=one_percentage,"YES","NO"),"NO"))</f>
        <v>NO</v>
      </c>
      <c r="H55" s="16">
        <v>35000.0</v>
      </c>
      <c r="I55" s="17" t="str">
        <f t="shared" si="3"/>
        <v>NOT FUNDED</v>
      </c>
      <c r="J55" s="18">
        <f t="shared" si="4"/>
        <v>2097</v>
      </c>
      <c r="K55" s="19" t="str">
        <f t="shared" si="2"/>
        <v>Approval Threshold</v>
      </c>
    </row>
    <row r="56">
      <c r="A56" s="26" t="s">
        <v>855</v>
      </c>
      <c r="B56" s="11">
        <v>2.67</v>
      </c>
      <c r="C56" s="12">
        <v>108.0</v>
      </c>
      <c r="D56" s="13">
        <v>1.5744838E7</v>
      </c>
      <c r="E56" s="13">
        <v>2.0411014E7</v>
      </c>
      <c r="F56" s="14">
        <f t="shared" si="1"/>
        <v>-4666176</v>
      </c>
      <c r="G56" s="15" t="str">
        <f>IF(E56=0,"YES",IF(D56/E56&gt;=1.15, IF(D56+E56&gt;=one_percentage,"YES","NO"),"NO"))</f>
        <v>NO</v>
      </c>
      <c r="H56" s="16">
        <v>90000.0</v>
      </c>
      <c r="I56" s="17" t="str">
        <f t="shared" si="3"/>
        <v>NOT FUNDED</v>
      </c>
      <c r="J56" s="18">
        <f t="shared" si="4"/>
        <v>2097</v>
      </c>
      <c r="K56" s="19" t="str">
        <f t="shared" si="2"/>
        <v>Approval Threshold</v>
      </c>
    </row>
    <row r="57">
      <c r="A57" s="26" t="s">
        <v>856</v>
      </c>
      <c r="B57" s="11">
        <v>1.53</v>
      </c>
      <c r="C57" s="12">
        <v>103.0</v>
      </c>
      <c r="D57" s="13">
        <v>1.4660724E7</v>
      </c>
      <c r="E57" s="13">
        <v>2.0792701E7</v>
      </c>
      <c r="F57" s="14">
        <f t="shared" si="1"/>
        <v>-6131977</v>
      </c>
      <c r="G57" s="15" t="str">
        <f>IF(E57=0,"YES",IF(D57/E57&gt;=1.15, IF(D57+E57&gt;=one_percentage,"YES","NO"),"NO"))</f>
        <v>NO</v>
      </c>
      <c r="H57" s="16">
        <v>2500.0</v>
      </c>
      <c r="I57" s="17" t="str">
        <f t="shared" si="3"/>
        <v>NOT FUNDED</v>
      </c>
      <c r="J57" s="18">
        <f t="shared" si="4"/>
        <v>2097</v>
      </c>
      <c r="K57" s="19" t="str">
        <f t="shared" si="2"/>
        <v>Approval Threshold</v>
      </c>
    </row>
    <row r="58">
      <c r="A58" s="26" t="s">
        <v>857</v>
      </c>
      <c r="B58" s="11">
        <v>2.2</v>
      </c>
      <c r="C58" s="12">
        <v>99.0</v>
      </c>
      <c r="D58" s="13">
        <v>1.4739958E7</v>
      </c>
      <c r="E58" s="13">
        <v>2.1150859E7</v>
      </c>
      <c r="F58" s="14">
        <f t="shared" si="1"/>
        <v>-6410901</v>
      </c>
      <c r="G58" s="15" t="str">
        <f>IF(E58=0,"YES",IF(D58/E58&gt;=1.15, IF(D58+E58&gt;=one_percentage,"YES","NO"),"NO"))</f>
        <v>NO</v>
      </c>
      <c r="H58" s="16">
        <v>30000.0</v>
      </c>
      <c r="I58" s="17" t="str">
        <f t="shared" si="3"/>
        <v>NOT FUNDED</v>
      </c>
      <c r="J58" s="18">
        <f t="shared" si="4"/>
        <v>2097</v>
      </c>
      <c r="K58" s="19" t="str">
        <f t="shared" si="2"/>
        <v>Approval Threshold</v>
      </c>
    </row>
    <row r="59">
      <c r="A59" s="26" t="s">
        <v>858</v>
      </c>
      <c r="B59" s="11">
        <v>1.58</v>
      </c>
      <c r="C59" s="12">
        <v>103.0</v>
      </c>
      <c r="D59" s="13">
        <v>1.6839913E7</v>
      </c>
      <c r="E59" s="13">
        <v>2.3493724E7</v>
      </c>
      <c r="F59" s="14">
        <f t="shared" si="1"/>
        <v>-6653811</v>
      </c>
      <c r="G59" s="15" t="str">
        <f>IF(E59=0,"YES",IF(D59/E59&gt;=1.15, IF(D59+E59&gt;=one_percentage,"YES","NO"),"NO"))</f>
        <v>NO</v>
      </c>
      <c r="H59" s="16">
        <v>34100.0</v>
      </c>
      <c r="I59" s="17" t="str">
        <f t="shared" si="3"/>
        <v>NOT FUNDED</v>
      </c>
      <c r="J59" s="18">
        <f t="shared" si="4"/>
        <v>2097</v>
      </c>
      <c r="K59" s="19" t="str">
        <f t="shared" si="2"/>
        <v>Approval Threshold</v>
      </c>
    </row>
    <row r="60">
      <c r="A60" s="26" t="s">
        <v>859</v>
      </c>
      <c r="B60" s="11">
        <v>3.33</v>
      </c>
      <c r="C60" s="25">
        <v>106.0</v>
      </c>
      <c r="D60" s="13">
        <v>1.8038687E7</v>
      </c>
      <c r="E60" s="13">
        <v>2.5814733E7</v>
      </c>
      <c r="F60" s="14">
        <f t="shared" si="1"/>
        <v>-7776046</v>
      </c>
      <c r="G60" s="15" t="str">
        <f>IF(E60=0,"YES",IF(D60/E60&gt;=1.15, IF(D60+E60&gt;=one_percentage,"YES","NO"),"NO"))</f>
        <v>NO</v>
      </c>
      <c r="H60" s="16">
        <v>28000.0</v>
      </c>
      <c r="I60" s="17" t="str">
        <f t="shared" si="3"/>
        <v>NOT FUNDED</v>
      </c>
      <c r="J60" s="18">
        <f t="shared" si="4"/>
        <v>2097</v>
      </c>
      <c r="K60" s="19" t="str">
        <f t="shared" si="2"/>
        <v>Approval Threshold</v>
      </c>
    </row>
    <row r="61">
      <c r="A61" s="26" t="s">
        <v>860</v>
      </c>
      <c r="B61" s="11">
        <v>1.13</v>
      </c>
      <c r="C61" s="12">
        <v>113.0</v>
      </c>
      <c r="D61" s="13">
        <v>1.650785E7</v>
      </c>
      <c r="E61" s="13">
        <v>2.4877348E7</v>
      </c>
      <c r="F61" s="14">
        <f t="shared" si="1"/>
        <v>-8369498</v>
      </c>
      <c r="G61" s="15" t="str">
        <f>IF(E61=0,"YES",IF(D61/E61&gt;=1.15, IF(D61+E61&gt;=one_percentage,"YES","NO"),"NO"))</f>
        <v>NO</v>
      </c>
      <c r="H61" s="16">
        <v>5000.0</v>
      </c>
      <c r="I61" s="17" t="str">
        <f t="shared" si="3"/>
        <v>NOT FUNDED</v>
      </c>
      <c r="J61" s="18">
        <f t="shared" si="4"/>
        <v>2097</v>
      </c>
      <c r="K61" s="19" t="str">
        <f t="shared" si="2"/>
        <v>Approval Threshold</v>
      </c>
    </row>
    <row r="62">
      <c r="A62" s="26" t="s">
        <v>861</v>
      </c>
      <c r="B62" s="11">
        <v>1.47</v>
      </c>
      <c r="C62" s="12">
        <v>114.0</v>
      </c>
      <c r="D62" s="13">
        <v>1.4509351E7</v>
      </c>
      <c r="E62" s="13">
        <v>2.4253936E7</v>
      </c>
      <c r="F62" s="14">
        <f t="shared" si="1"/>
        <v>-9744585</v>
      </c>
      <c r="G62" s="15" t="str">
        <f>IF(E62=0,"YES",IF(D62/E62&gt;=1.15, IF(D62+E62&gt;=one_percentage,"YES","NO"),"NO"))</f>
        <v>NO</v>
      </c>
      <c r="H62" s="16">
        <v>40000.0</v>
      </c>
      <c r="I62" s="17" t="str">
        <f t="shared" si="3"/>
        <v>NOT FUNDED</v>
      </c>
      <c r="J62" s="18">
        <f t="shared" si="4"/>
        <v>2097</v>
      </c>
      <c r="K62" s="19" t="str">
        <f t="shared" si="2"/>
        <v>Approval Threshold</v>
      </c>
    </row>
    <row r="63">
      <c r="A63" s="26" t="s">
        <v>862</v>
      </c>
      <c r="B63" s="11">
        <v>3.17</v>
      </c>
      <c r="C63" s="12">
        <v>102.0</v>
      </c>
      <c r="D63" s="13">
        <v>1.639061E7</v>
      </c>
      <c r="E63" s="13">
        <v>2.6185566E7</v>
      </c>
      <c r="F63" s="14">
        <f t="shared" si="1"/>
        <v>-9794956</v>
      </c>
      <c r="G63" s="15" t="str">
        <f>IF(E63=0,"YES",IF(D63/E63&gt;=1.15, IF(D63+E63&gt;=one_percentage,"YES","NO"),"NO"))</f>
        <v>NO</v>
      </c>
      <c r="H63" s="16">
        <v>67500.0</v>
      </c>
      <c r="I63" s="17" t="str">
        <f t="shared" si="3"/>
        <v>NOT FUNDED</v>
      </c>
      <c r="J63" s="18">
        <f t="shared" si="4"/>
        <v>2097</v>
      </c>
      <c r="K63" s="19" t="str">
        <f t="shared" si="2"/>
        <v>Approval Threshold</v>
      </c>
    </row>
  </sheetData>
  <autoFilter ref="$A$1:$H$63">
    <sortState ref="A1:H63">
      <sortCondition descending="1" ref="F1:F63"/>
      <sortCondition ref="A1:A63"/>
    </sortState>
  </autoFilter>
  <conditionalFormatting sqref="I2:I63">
    <cfRule type="cellIs" dxfId="0" priority="1" operator="equal">
      <formula>"FUNDED"</formula>
    </cfRule>
  </conditionalFormatting>
  <conditionalFormatting sqref="I2:I63">
    <cfRule type="cellIs" dxfId="1" priority="2" operator="equal">
      <formula>"NOT FUNDED"</formula>
    </cfRule>
  </conditionalFormatting>
  <conditionalFormatting sqref="K2:K63">
    <cfRule type="cellIs" dxfId="0" priority="3" operator="greaterThan">
      <formula>999</formula>
    </cfRule>
  </conditionalFormatting>
  <conditionalFormatting sqref="K2:K63">
    <cfRule type="cellIs" dxfId="0" priority="4" operator="greaterThan">
      <formula>999</formula>
    </cfRule>
  </conditionalFormatting>
  <conditionalFormatting sqref="K2:K63">
    <cfRule type="containsText" dxfId="1" priority="5" operator="containsText" text="NOT FUNDED">
      <formula>NOT(ISERROR(SEARCH(("NOT FUNDED"),(K2))))</formula>
    </cfRule>
  </conditionalFormatting>
  <conditionalFormatting sqref="K2:K63">
    <cfRule type="cellIs" dxfId="2" priority="6" operator="equal">
      <formula>"Over Budget"</formula>
    </cfRule>
  </conditionalFormatting>
  <conditionalFormatting sqref="K2:K6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</hyperlinks>
  <drawing r:id="rId6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863</v>
      </c>
      <c r="B2" s="11">
        <v>4.8</v>
      </c>
      <c r="C2" s="12">
        <v>645.0</v>
      </c>
      <c r="D2" s="13">
        <v>1.94175663E8</v>
      </c>
      <c r="E2" s="13">
        <v>2596764.0</v>
      </c>
      <c r="F2" s="14">
        <f t="shared" ref="F2:F17" si="1">D2-E2</f>
        <v>191578899</v>
      </c>
      <c r="G2" s="15" t="str">
        <f>IF(E2=0,"YES",IF(D2/E2&gt;=1.15, IF(D2+E2&gt;=one_percentage,"YES","NO"),"NO"))</f>
        <v>YES</v>
      </c>
      <c r="H2" s="16">
        <v>12000.0</v>
      </c>
      <c r="I2" s="17" t="str">
        <f>If(seeding_cardano&gt;=H2,IF(G2="Yes","FUNDED","NOT FUNDED"),"NOT FUNDED")</f>
        <v>FUNDED</v>
      </c>
      <c r="J2" s="18">
        <f>If(seeding_cardano&gt;=H2,seeding_cardano-H2,seeding_cardano)</f>
        <v>188000</v>
      </c>
      <c r="K2" s="19" t="str">
        <f t="shared" ref="K2:K17" si="2">If(G2="YES",IF(I2="FUNDED","","Over Budget"),"Approval Threshold")</f>
        <v/>
      </c>
    </row>
    <row r="3">
      <c r="A3" s="26" t="s">
        <v>864</v>
      </c>
      <c r="B3" s="11">
        <v>4.67</v>
      </c>
      <c r="C3" s="12">
        <v>579.0</v>
      </c>
      <c r="D3" s="13">
        <v>1.68758501E8</v>
      </c>
      <c r="E3" s="13">
        <v>2456039.0</v>
      </c>
      <c r="F3" s="14">
        <f t="shared" si="1"/>
        <v>166302462</v>
      </c>
      <c r="G3" s="15" t="str">
        <f>IF(E3=0,"YES",IF(D3/E3&gt;=1.15, IF(D3+E3&gt;=one_percentage,"YES","NO"),"NO"))</f>
        <v>YES</v>
      </c>
      <c r="H3" s="16">
        <v>50000.0</v>
      </c>
      <c r="I3" s="17" t="str">
        <f t="shared" ref="I3:I17" si="3">If(J2&gt;=H3,IF(G3="Yes","FUNDED","NOT FUNDED"),"NOT FUNDED")</f>
        <v>FUNDED</v>
      </c>
      <c r="J3" s="18">
        <f t="shared" ref="J3:J17" si="4">If(I3="FUNDED",IF(J2&gt;=H3,(J2-H3),J2),J2)</f>
        <v>138000</v>
      </c>
      <c r="K3" s="19" t="str">
        <f t="shared" si="2"/>
        <v/>
      </c>
    </row>
    <row r="4">
      <c r="A4" s="26" t="s">
        <v>865</v>
      </c>
      <c r="B4" s="11">
        <v>4.27</v>
      </c>
      <c r="C4" s="12">
        <v>234.0</v>
      </c>
      <c r="D4" s="13">
        <v>1.1378423E8</v>
      </c>
      <c r="E4" s="13">
        <v>3750169.0</v>
      </c>
      <c r="F4" s="14">
        <f t="shared" si="1"/>
        <v>110034061</v>
      </c>
      <c r="G4" s="15" t="str">
        <f>IF(E4=0,"YES",IF(D4/E4&gt;=1.15, IF(D4+E4&gt;=one_percentage,"YES","NO"),"NO"))</f>
        <v>YES</v>
      </c>
      <c r="H4" s="16">
        <v>26500.0</v>
      </c>
      <c r="I4" s="17" t="str">
        <f t="shared" si="3"/>
        <v>FUNDED</v>
      </c>
      <c r="J4" s="18">
        <f t="shared" si="4"/>
        <v>111500</v>
      </c>
      <c r="K4" s="19" t="str">
        <f t="shared" si="2"/>
        <v/>
      </c>
    </row>
    <row r="5">
      <c r="A5" s="26" t="s">
        <v>130</v>
      </c>
      <c r="B5" s="11">
        <v>3.56</v>
      </c>
      <c r="C5" s="12">
        <v>170.0</v>
      </c>
      <c r="D5" s="13">
        <v>8.4641357E7</v>
      </c>
      <c r="E5" s="13">
        <v>7968031.0</v>
      </c>
      <c r="F5" s="14">
        <f t="shared" si="1"/>
        <v>76673326</v>
      </c>
      <c r="G5" s="15" t="str">
        <f>IF(E5=0,"YES",IF(D5/E5&gt;=1.15, IF(D5+E5&gt;=one_percentage,"YES","NO"),"NO"))</f>
        <v>YES</v>
      </c>
      <c r="H5" s="16">
        <v>24000.0</v>
      </c>
      <c r="I5" s="17" t="str">
        <f t="shared" si="3"/>
        <v>FUNDED</v>
      </c>
      <c r="J5" s="18">
        <f t="shared" si="4"/>
        <v>87500</v>
      </c>
      <c r="K5" s="19" t="str">
        <f t="shared" si="2"/>
        <v/>
      </c>
    </row>
    <row r="6">
      <c r="A6" s="26" t="s">
        <v>866</v>
      </c>
      <c r="B6" s="11">
        <v>3.5</v>
      </c>
      <c r="C6" s="12">
        <v>159.0</v>
      </c>
      <c r="D6" s="13">
        <v>6.8022355E7</v>
      </c>
      <c r="E6" s="13">
        <v>5717702.0</v>
      </c>
      <c r="F6" s="14">
        <f t="shared" si="1"/>
        <v>62304653</v>
      </c>
      <c r="G6" s="15" t="str">
        <f>IF(E6=0,"YES",IF(D6/E6&gt;=1.15, IF(D6+E6&gt;=one_percentage,"YES","NO"),"NO"))</f>
        <v>YES</v>
      </c>
      <c r="H6" s="16">
        <v>49800.0</v>
      </c>
      <c r="I6" s="17" t="str">
        <f t="shared" si="3"/>
        <v>FUNDED</v>
      </c>
      <c r="J6" s="18">
        <f t="shared" si="4"/>
        <v>37700</v>
      </c>
      <c r="K6" s="19" t="str">
        <f t="shared" si="2"/>
        <v/>
      </c>
    </row>
    <row r="7">
      <c r="A7" s="26" t="s">
        <v>867</v>
      </c>
      <c r="B7" s="11">
        <v>4.42</v>
      </c>
      <c r="C7" s="12">
        <v>259.0</v>
      </c>
      <c r="D7" s="13">
        <v>6.3670377E7</v>
      </c>
      <c r="E7" s="13">
        <v>1.6199775E7</v>
      </c>
      <c r="F7" s="14">
        <f t="shared" si="1"/>
        <v>47470602</v>
      </c>
      <c r="G7" s="15" t="str">
        <f>IF(E7=0,"YES",IF(D7/E7&gt;=1.15, IF(D7+E7&gt;=one_percentage,"YES","NO"),"NO"))</f>
        <v>YES</v>
      </c>
      <c r="H7" s="16">
        <v>30000.0</v>
      </c>
      <c r="I7" s="17" t="str">
        <f t="shared" si="3"/>
        <v>FUNDED</v>
      </c>
      <c r="J7" s="18">
        <f t="shared" si="4"/>
        <v>7700</v>
      </c>
      <c r="K7" s="19" t="str">
        <f t="shared" si="2"/>
        <v/>
      </c>
    </row>
    <row r="8">
      <c r="A8" s="26" t="s">
        <v>868</v>
      </c>
      <c r="B8" s="11">
        <v>4.33</v>
      </c>
      <c r="C8" s="12">
        <v>268.0</v>
      </c>
      <c r="D8" s="13">
        <v>6.9332086E7</v>
      </c>
      <c r="E8" s="13">
        <v>2.2264576E7</v>
      </c>
      <c r="F8" s="14">
        <f t="shared" si="1"/>
        <v>47067510</v>
      </c>
      <c r="G8" s="15" t="str">
        <f>IF(E8=0,"YES",IF(D8/E8&gt;=1.15, IF(D8+E8&gt;=one_percentage,"YES","NO"),"NO"))</f>
        <v>YES</v>
      </c>
      <c r="H8" s="16">
        <v>35100.0</v>
      </c>
      <c r="I8" s="17" t="str">
        <f t="shared" si="3"/>
        <v>NOT FUNDED</v>
      </c>
      <c r="J8" s="18">
        <f t="shared" si="4"/>
        <v>7700</v>
      </c>
      <c r="K8" s="19" t="str">
        <f t="shared" si="2"/>
        <v>Over Budget</v>
      </c>
    </row>
    <row r="9">
      <c r="A9" s="26" t="s">
        <v>869</v>
      </c>
      <c r="B9" s="11">
        <v>3.67</v>
      </c>
      <c r="C9" s="12">
        <v>275.0</v>
      </c>
      <c r="D9" s="13">
        <v>5.9253648E7</v>
      </c>
      <c r="E9" s="13">
        <v>1.8856147E7</v>
      </c>
      <c r="F9" s="14">
        <f t="shared" si="1"/>
        <v>40397501</v>
      </c>
      <c r="G9" s="15" t="str">
        <f>IF(E9=0,"YES",IF(D9/E9&gt;=1.15, IF(D9+E9&gt;=one_percentage,"YES","NO"),"NO"))</f>
        <v>YES</v>
      </c>
      <c r="H9" s="16">
        <v>18000.0</v>
      </c>
      <c r="I9" s="17" t="str">
        <f t="shared" si="3"/>
        <v>NOT FUNDED</v>
      </c>
      <c r="J9" s="18">
        <f t="shared" si="4"/>
        <v>7700</v>
      </c>
      <c r="K9" s="19" t="str">
        <f t="shared" si="2"/>
        <v>Over Budget</v>
      </c>
    </row>
    <row r="10">
      <c r="A10" s="26" t="s">
        <v>870</v>
      </c>
      <c r="B10" s="11">
        <v>3.67</v>
      </c>
      <c r="C10" s="12">
        <v>238.0</v>
      </c>
      <c r="D10" s="13">
        <v>6.2167841E7</v>
      </c>
      <c r="E10" s="13">
        <v>2.3486905E7</v>
      </c>
      <c r="F10" s="14">
        <f t="shared" si="1"/>
        <v>38680936</v>
      </c>
      <c r="G10" s="15" t="str">
        <f>IF(E10=0,"YES",IF(D10/E10&gt;=1.15, IF(D10+E10&gt;=one_percentage,"YES","NO"),"NO"))</f>
        <v>YES</v>
      </c>
      <c r="H10" s="16">
        <v>50000.0</v>
      </c>
      <c r="I10" s="17" t="str">
        <f t="shared" si="3"/>
        <v>NOT FUNDED</v>
      </c>
      <c r="J10" s="18">
        <f t="shared" si="4"/>
        <v>7700</v>
      </c>
      <c r="K10" s="19" t="str">
        <f t="shared" si="2"/>
        <v>Over Budget</v>
      </c>
    </row>
    <row r="11">
      <c r="A11" s="26" t="s">
        <v>871</v>
      </c>
      <c r="B11" s="11">
        <v>3.33</v>
      </c>
      <c r="C11" s="12">
        <v>136.0</v>
      </c>
      <c r="D11" s="13">
        <v>4.1766547E7</v>
      </c>
      <c r="E11" s="13">
        <v>1.7752114E7</v>
      </c>
      <c r="F11" s="14">
        <f t="shared" si="1"/>
        <v>24014433</v>
      </c>
      <c r="G11" s="15" t="str">
        <f>IF(E11=0,"YES",IF(D11/E11&gt;=1.15, IF(D11+E11&gt;=one_percentage,"YES","NO"),"NO"))</f>
        <v>YES</v>
      </c>
      <c r="H11" s="16">
        <v>30000.0</v>
      </c>
      <c r="I11" s="17" t="str">
        <f t="shared" si="3"/>
        <v>NOT FUNDED</v>
      </c>
      <c r="J11" s="18">
        <f t="shared" si="4"/>
        <v>7700</v>
      </c>
      <c r="K11" s="19" t="str">
        <f t="shared" si="2"/>
        <v>Over Budget</v>
      </c>
    </row>
    <row r="12">
      <c r="A12" s="26" t="s">
        <v>872</v>
      </c>
      <c r="B12" s="11">
        <v>4.27</v>
      </c>
      <c r="C12" s="12">
        <v>199.0</v>
      </c>
      <c r="D12" s="13">
        <v>3.8339045E7</v>
      </c>
      <c r="E12" s="13">
        <v>1.5030737E7</v>
      </c>
      <c r="F12" s="14">
        <f t="shared" si="1"/>
        <v>23308308</v>
      </c>
      <c r="G12" s="15" t="str">
        <f>IF(E12=0,"YES",IF(D12/E12&gt;=1.15, IF(D12+E12&gt;=one_percentage,"YES","NO"),"NO"))</f>
        <v>YES</v>
      </c>
      <c r="H12" s="16">
        <v>3840.0</v>
      </c>
      <c r="I12" s="17" t="str">
        <f t="shared" si="3"/>
        <v>FUNDED</v>
      </c>
      <c r="J12" s="18">
        <f t="shared" si="4"/>
        <v>3860</v>
      </c>
      <c r="K12" s="19" t="str">
        <f t="shared" si="2"/>
        <v/>
      </c>
    </row>
    <row r="13">
      <c r="A13" s="26" t="s">
        <v>873</v>
      </c>
      <c r="B13" s="11">
        <v>2.78</v>
      </c>
      <c r="C13" s="12">
        <v>116.0</v>
      </c>
      <c r="D13" s="13">
        <v>2.6377757E7</v>
      </c>
      <c r="E13" s="13">
        <v>2.0678029E7</v>
      </c>
      <c r="F13" s="14">
        <f t="shared" si="1"/>
        <v>5699728</v>
      </c>
      <c r="G13" s="15" t="str">
        <f>IF(E13=0,"YES",IF(D13/E13&gt;=1.15, IF(D13+E13&gt;=one_percentage,"YES","NO"),"NO"))</f>
        <v>YES</v>
      </c>
      <c r="H13" s="16">
        <v>48500.0</v>
      </c>
      <c r="I13" s="17" t="str">
        <f t="shared" si="3"/>
        <v>NOT FUNDED</v>
      </c>
      <c r="J13" s="18">
        <f t="shared" si="4"/>
        <v>3860</v>
      </c>
      <c r="K13" s="19" t="str">
        <f t="shared" si="2"/>
        <v>Over Budget</v>
      </c>
    </row>
    <row r="14">
      <c r="A14" s="26" t="s">
        <v>874</v>
      </c>
      <c r="B14" s="11">
        <v>2.71</v>
      </c>
      <c r="C14" s="12">
        <v>136.0</v>
      </c>
      <c r="D14" s="13">
        <v>2.0941091E7</v>
      </c>
      <c r="E14" s="13">
        <v>1.8756867E7</v>
      </c>
      <c r="F14" s="14">
        <f t="shared" si="1"/>
        <v>2184224</v>
      </c>
      <c r="G14" s="15" t="str">
        <f>IF(E14=0,"YES",IF(D14/E14&gt;=1.15, IF(D14+E14&gt;=one_percentage,"YES","NO"),"NO"))</f>
        <v>NO</v>
      </c>
      <c r="H14" s="16">
        <v>10000.0</v>
      </c>
      <c r="I14" s="17" t="str">
        <f t="shared" si="3"/>
        <v>NOT FUNDED</v>
      </c>
      <c r="J14" s="18">
        <f t="shared" si="4"/>
        <v>3860</v>
      </c>
      <c r="K14" s="19" t="str">
        <f t="shared" si="2"/>
        <v>Approval Threshold</v>
      </c>
    </row>
    <row r="15">
      <c r="A15" s="26" t="s">
        <v>875</v>
      </c>
      <c r="B15" s="11">
        <v>2.62</v>
      </c>
      <c r="C15" s="12">
        <v>133.0</v>
      </c>
      <c r="D15" s="13">
        <v>2.4330477E7</v>
      </c>
      <c r="E15" s="13">
        <v>2.4271325E7</v>
      </c>
      <c r="F15" s="14">
        <f t="shared" si="1"/>
        <v>59152</v>
      </c>
      <c r="G15" s="15" t="str">
        <f>IF(E15=0,"YES",IF(D15/E15&gt;=1.15, IF(D15+E15&gt;=one_percentage,"YES","NO"),"NO"))</f>
        <v>NO</v>
      </c>
      <c r="H15" s="16">
        <v>20000.0</v>
      </c>
      <c r="I15" s="17" t="str">
        <f t="shared" si="3"/>
        <v>NOT FUNDED</v>
      </c>
      <c r="J15" s="18">
        <f t="shared" si="4"/>
        <v>3860</v>
      </c>
      <c r="K15" s="19" t="str">
        <f t="shared" si="2"/>
        <v>Approval Threshold</v>
      </c>
    </row>
    <row r="16">
      <c r="A16" s="26" t="s">
        <v>876</v>
      </c>
      <c r="B16" s="11">
        <v>2.75</v>
      </c>
      <c r="C16" s="12">
        <v>127.0</v>
      </c>
      <c r="D16" s="13">
        <v>1.7826962E7</v>
      </c>
      <c r="E16" s="13">
        <v>2.3429949E7</v>
      </c>
      <c r="F16" s="14">
        <f t="shared" si="1"/>
        <v>-5602987</v>
      </c>
      <c r="G16" s="15" t="str">
        <f>IF(E16=0,"YES",IF(D16/E16&gt;=1.15, IF(D16+E16&gt;=one_percentage,"YES","NO"),"NO"))</f>
        <v>NO</v>
      </c>
      <c r="H16" s="16">
        <v>185000.0</v>
      </c>
      <c r="I16" s="17" t="str">
        <f t="shared" si="3"/>
        <v>NOT FUNDED</v>
      </c>
      <c r="J16" s="18">
        <f t="shared" si="4"/>
        <v>3860</v>
      </c>
      <c r="K16" s="19" t="str">
        <f t="shared" si="2"/>
        <v>Approval Threshold</v>
      </c>
    </row>
    <row r="17">
      <c r="A17" s="26" t="s">
        <v>877</v>
      </c>
      <c r="B17" s="11">
        <v>1.0</v>
      </c>
      <c r="C17" s="12">
        <v>151.0</v>
      </c>
      <c r="D17" s="13">
        <v>1.7021147E7</v>
      </c>
      <c r="E17" s="13">
        <v>2.7872387E7</v>
      </c>
      <c r="F17" s="14">
        <f t="shared" si="1"/>
        <v>-10851240</v>
      </c>
      <c r="G17" s="15" t="str">
        <f>IF(E17=0,"YES",IF(D17/E17&gt;=1.15, IF(D17+E17&gt;=one_percentage,"YES","NO"),"NO"))</f>
        <v>NO</v>
      </c>
      <c r="H17" s="16">
        <v>200000.0</v>
      </c>
      <c r="I17" s="17" t="str">
        <f t="shared" si="3"/>
        <v>NOT FUNDED</v>
      </c>
      <c r="J17" s="18">
        <f t="shared" si="4"/>
        <v>3860</v>
      </c>
      <c r="K17" s="19" t="str">
        <f t="shared" si="2"/>
        <v>Approval Threshold</v>
      </c>
    </row>
  </sheetData>
  <autoFilter ref="$A$1:$H$17">
    <sortState ref="A1:H17">
      <sortCondition descending="1" ref="F1:F17"/>
      <sortCondition ref="A1:A17"/>
    </sortState>
  </autoFilter>
  <conditionalFormatting sqref="I2:I17">
    <cfRule type="cellIs" dxfId="0" priority="1" operator="equal">
      <formula>"FUNDED"</formula>
    </cfRule>
  </conditionalFormatting>
  <conditionalFormatting sqref="I2:I17">
    <cfRule type="cellIs" dxfId="1" priority="2" operator="equal">
      <formula>"NOT FUNDED"</formula>
    </cfRule>
  </conditionalFormatting>
  <conditionalFormatting sqref="K2:K17">
    <cfRule type="cellIs" dxfId="0" priority="3" operator="greaterThan">
      <formula>999</formula>
    </cfRule>
  </conditionalFormatting>
  <conditionalFormatting sqref="K2:K17">
    <cfRule type="cellIs" dxfId="0" priority="4" operator="greaterThan">
      <formula>999</formula>
    </cfRule>
  </conditionalFormatting>
  <conditionalFormatting sqref="K2:K17">
    <cfRule type="containsText" dxfId="1" priority="5" operator="containsText" text="NOT FUNDED">
      <formula>NOT(ISERROR(SEARCH(("NOT FUNDED"),(K2))))</formula>
    </cfRule>
  </conditionalFormatting>
  <conditionalFormatting sqref="K2:K17">
    <cfRule type="cellIs" dxfId="2" priority="6" operator="equal">
      <formula>"Over Budget"</formula>
    </cfRule>
  </conditionalFormatting>
  <conditionalFormatting sqref="K2:K1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878</v>
      </c>
      <c r="B2" s="11">
        <v>4.75</v>
      </c>
      <c r="C2" s="12">
        <v>1321.0</v>
      </c>
      <c r="D2" s="13">
        <v>2.22760136E8</v>
      </c>
      <c r="E2" s="13">
        <v>4041667.0</v>
      </c>
      <c r="F2" s="14">
        <f t="shared" ref="F2:F68" si="1">D2-E2</f>
        <v>218718469</v>
      </c>
      <c r="G2" s="15" t="str">
        <f>IF(E2=0,"YES",IF(D2/E2&gt;=1.15, IF(D2+E2&gt;=one_percentage,"YES","NO"),"NO"))</f>
        <v>YES</v>
      </c>
      <c r="H2" s="16">
        <v>1000000.0</v>
      </c>
      <c r="I2" s="17" t="str">
        <f>If(challenge_setting&gt;=H2,IF(G2="Yes","FUNDED","NOT FUNDED"),"NOT FUNDED")</f>
        <v>FUNDED</v>
      </c>
      <c r="J2" s="18">
        <f>If(challenge_setting&gt;=H2,challenge_setting-H2,challenge_setting)</f>
        <v>11800000</v>
      </c>
      <c r="K2" s="19" t="str">
        <f t="shared" ref="K2:K68" si="2">If(G2="YES",IF(I2="FUNDED","","Over Budget"),"Approval Threshold")</f>
        <v/>
      </c>
    </row>
    <row r="3">
      <c r="A3" s="26" t="s">
        <v>879</v>
      </c>
      <c r="B3" s="11">
        <v>4.67</v>
      </c>
      <c r="C3" s="25">
        <v>863.0</v>
      </c>
      <c r="D3" s="13">
        <v>1.74132281E8</v>
      </c>
      <c r="E3" s="13">
        <v>6229949.0</v>
      </c>
      <c r="F3" s="14">
        <f t="shared" si="1"/>
        <v>167902332</v>
      </c>
      <c r="G3" s="15" t="str">
        <f>IF(E3=0,"YES",IF(D3/E3&gt;=1.15, IF(D3+E3&gt;=one_percentage,"YES","NO"),"NO"))</f>
        <v>YES</v>
      </c>
      <c r="H3" s="16">
        <v>1200000.0</v>
      </c>
      <c r="I3" s="17" t="str">
        <f t="shared" ref="I3:I68" si="3">If(J2&gt;=H3,IF(G3="Yes","FUNDED","NOT FUNDED"),"NOT FUNDED")</f>
        <v>FUNDED</v>
      </c>
      <c r="J3" s="18">
        <f t="shared" ref="J3:J68" si="4">If(I3="FUNDED",IF(J2&gt;=H3,(J2-H3),J2),J2)</f>
        <v>10600000</v>
      </c>
      <c r="K3" s="19" t="str">
        <f t="shared" si="2"/>
        <v/>
      </c>
    </row>
    <row r="4">
      <c r="A4" s="26" t="s">
        <v>880</v>
      </c>
      <c r="B4" s="11">
        <v>5.0</v>
      </c>
      <c r="C4" s="12">
        <v>1097.0</v>
      </c>
      <c r="D4" s="13">
        <v>1.68796638E8</v>
      </c>
      <c r="E4" s="13">
        <v>1.407159E7</v>
      </c>
      <c r="F4" s="14">
        <f t="shared" si="1"/>
        <v>154725048</v>
      </c>
      <c r="G4" s="15" t="str">
        <f>IF(E4=0,"YES",IF(D4/E4&gt;=1.15, IF(D4+E4&gt;=one_percentage,"YES","NO"),"NO"))</f>
        <v>YES</v>
      </c>
      <c r="H4" s="16">
        <v>800000.0</v>
      </c>
      <c r="I4" s="17" t="str">
        <f t="shared" si="3"/>
        <v>FUNDED</v>
      </c>
      <c r="J4" s="18">
        <f t="shared" si="4"/>
        <v>9800000</v>
      </c>
      <c r="K4" s="19" t="str">
        <f t="shared" si="2"/>
        <v/>
      </c>
    </row>
    <row r="5">
      <c r="A5" s="26" t="s">
        <v>881</v>
      </c>
      <c r="B5" s="11">
        <v>4.61</v>
      </c>
      <c r="C5" s="25">
        <v>710.0</v>
      </c>
      <c r="D5" s="13">
        <v>1.59383147E8</v>
      </c>
      <c r="E5" s="13">
        <v>7069246.0</v>
      </c>
      <c r="F5" s="14">
        <f t="shared" si="1"/>
        <v>152313901</v>
      </c>
      <c r="G5" s="15" t="str">
        <f>IF(E5=0,"YES",IF(D5/E5&gt;=1.15, IF(D5+E5&gt;=one_percentage,"YES","NO"),"NO"))</f>
        <v>YES</v>
      </c>
      <c r="H5" s="16">
        <v>400000.0</v>
      </c>
      <c r="I5" s="17" t="str">
        <f t="shared" si="3"/>
        <v>FUNDED</v>
      </c>
      <c r="J5" s="18">
        <f t="shared" si="4"/>
        <v>9400000</v>
      </c>
      <c r="K5" s="19" t="str">
        <f t="shared" si="2"/>
        <v/>
      </c>
    </row>
    <row r="6">
      <c r="A6" s="26" t="s">
        <v>882</v>
      </c>
      <c r="B6" s="11">
        <v>4.56</v>
      </c>
      <c r="C6" s="12">
        <v>910.0</v>
      </c>
      <c r="D6" s="13">
        <v>1.59832496E8</v>
      </c>
      <c r="E6" s="13">
        <v>9948739.0</v>
      </c>
      <c r="F6" s="14">
        <f t="shared" si="1"/>
        <v>149883757</v>
      </c>
      <c r="G6" s="15" t="str">
        <f>IF(E6=0,"YES",IF(D6/E6&gt;=1.15, IF(D6+E6&gt;=one_percentage,"YES","NO"),"NO"))</f>
        <v>YES</v>
      </c>
      <c r="H6" s="16">
        <v>1000000.0</v>
      </c>
      <c r="I6" s="17" t="str">
        <f t="shared" si="3"/>
        <v>FUNDED</v>
      </c>
      <c r="J6" s="18">
        <f t="shared" si="4"/>
        <v>8400000</v>
      </c>
      <c r="K6" s="19" t="str">
        <f t="shared" si="2"/>
        <v/>
      </c>
    </row>
    <row r="7">
      <c r="A7" s="26" t="s">
        <v>883</v>
      </c>
      <c r="B7" s="11">
        <v>4.33</v>
      </c>
      <c r="C7" s="12">
        <v>573.0</v>
      </c>
      <c r="D7" s="13">
        <v>1.34361137E8</v>
      </c>
      <c r="E7" s="13">
        <v>4700367.0</v>
      </c>
      <c r="F7" s="14">
        <f t="shared" si="1"/>
        <v>129660770</v>
      </c>
      <c r="G7" s="15" t="str">
        <f>IF(E7=0,"YES",IF(D7/E7&gt;=1.15, IF(D7+E7&gt;=one_percentage,"YES","NO"),"NO"))</f>
        <v>YES</v>
      </c>
      <c r="H7" s="16">
        <v>2500000.0</v>
      </c>
      <c r="I7" s="17" t="str">
        <f t="shared" si="3"/>
        <v>FUNDED</v>
      </c>
      <c r="J7" s="18">
        <f t="shared" si="4"/>
        <v>5900000</v>
      </c>
      <c r="K7" s="19" t="str">
        <f t="shared" si="2"/>
        <v/>
      </c>
    </row>
    <row r="8">
      <c r="A8" s="26" t="s">
        <v>884</v>
      </c>
      <c r="B8" s="11">
        <v>4.92</v>
      </c>
      <c r="C8" s="25">
        <v>692.0</v>
      </c>
      <c r="D8" s="13">
        <v>1.37765348E8</v>
      </c>
      <c r="E8" s="13">
        <v>9100144.0</v>
      </c>
      <c r="F8" s="14">
        <f t="shared" si="1"/>
        <v>128665204</v>
      </c>
      <c r="G8" s="15" t="str">
        <f>IF(E8=0,"YES",IF(D8/E8&gt;=1.15, IF(D8+E8&gt;=one_percentage,"YES","NO"),"NO"))</f>
        <v>YES</v>
      </c>
      <c r="H8" s="16">
        <v>500000.0</v>
      </c>
      <c r="I8" s="17" t="str">
        <f t="shared" si="3"/>
        <v>FUNDED</v>
      </c>
      <c r="J8" s="18">
        <f t="shared" si="4"/>
        <v>5400000</v>
      </c>
      <c r="K8" s="19" t="str">
        <f t="shared" si="2"/>
        <v/>
      </c>
    </row>
    <row r="9">
      <c r="A9" s="26" t="s">
        <v>885</v>
      </c>
      <c r="B9" s="11">
        <v>4.46</v>
      </c>
      <c r="C9" s="25">
        <v>446.0</v>
      </c>
      <c r="D9" s="13">
        <v>1.16367465E8</v>
      </c>
      <c r="E9" s="13">
        <v>8607869.0</v>
      </c>
      <c r="F9" s="14">
        <f t="shared" si="1"/>
        <v>107759596</v>
      </c>
      <c r="G9" s="15" t="str">
        <f>IF(E9=0,"YES",IF(D9/E9&gt;=1.15, IF(D9+E9&gt;=one_percentage,"YES","NO"),"NO"))</f>
        <v>YES</v>
      </c>
      <c r="H9" s="16">
        <v>500000.0</v>
      </c>
      <c r="I9" s="17" t="str">
        <f t="shared" si="3"/>
        <v>FUNDED</v>
      </c>
      <c r="J9" s="18">
        <f t="shared" si="4"/>
        <v>4900000</v>
      </c>
      <c r="K9" s="19" t="str">
        <f t="shared" si="2"/>
        <v/>
      </c>
    </row>
    <row r="10">
      <c r="A10" s="26" t="s">
        <v>886</v>
      </c>
      <c r="B10" s="11">
        <v>4.29</v>
      </c>
      <c r="C10" s="25">
        <v>301.0</v>
      </c>
      <c r="D10" s="13">
        <v>1.1015661E8</v>
      </c>
      <c r="E10" s="13">
        <v>5254946.0</v>
      </c>
      <c r="F10" s="14">
        <f t="shared" si="1"/>
        <v>104901664</v>
      </c>
      <c r="G10" s="15" t="str">
        <f>IF(E10=0,"YES",IF(D10/E10&gt;=1.15, IF(D10+E10&gt;=one_percentage,"YES","NO"),"NO"))</f>
        <v>YES</v>
      </c>
      <c r="H10" s="16">
        <v>500000.0</v>
      </c>
      <c r="I10" s="17" t="str">
        <f t="shared" si="3"/>
        <v>FUNDED</v>
      </c>
      <c r="J10" s="18">
        <f t="shared" si="4"/>
        <v>4400000</v>
      </c>
      <c r="K10" s="19" t="str">
        <f t="shared" si="2"/>
        <v/>
      </c>
    </row>
    <row r="11">
      <c r="A11" s="26" t="s">
        <v>887</v>
      </c>
      <c r="B11" s="11">
        <v>4.48</v>
      </c>
      <c r="C11" s="12">
        <v>465.0</v>
      </c>
      <c r="D11" s="13">
        <v>1.08198356E8</v>
      </c>
      <c r="E11" s="13">
        <v>1.0641759E7</v>
      </c>
      <c r="F11" s="14">
        <f t="shared" si="1"/>
        <v>97556597</v>
      </c>
      <c r="G11" s="15" t="str">
        <f>IF(E11=0,"YES",IF(D11/E11&gt;=1.15, IF(D11+E11&gt;=one_percentage,"YES","NO"),"NO"))</f>
        <v>YES</v>
      </c>
      <c r="H11" s="16">
        <v>250000.0</v>
      </c>
      <c r="I11" s="17" t="str">
        <f t="shared" si="3"/>
        <v>FUNDED</v>
      </c>
      <c r="J11" s="18">
        <f t="shared" si="4"/>
        <v>4150000</v>
      </c>
      <c r="K11" s="19" t="str">
        <f t="shared" si="2"/>
        <v/>
      </c>
    </row>
    <row r="12">
      <c r="A12" s="26" t="s">
        <v>888</v>
      </c>
      <c r="B12" s="11">
        <v>4.21</v>
      </c>
      <c r="C12" s="12">
        <v>347.0</v>
      </c>
      <c r="D12" s="13">
        <v>1.04310346E8</v>
      </c>
      <c r="E12" s="13">
        <v>6823911.0</v>
      </c>
      <c r="F12" s="14">
        <f t="shared" si="1"/>
        <v>97486435</v>
      </c>
      <c r="G12" s="15" t="str">
        <f>IF(E12=0,"YES",IF(D12/E12&gt;=1.15, IF(D12+E12&gt;=one_percentage,"YES","NO"),"NO"))</f>
        <v>YES</v>
      </c>
      <c r="H12" s="16">
        <v>500000.0</v>
      </c>
      <c r="I12" s="17" t="str">
        <f t="shared" si="3"/>
        <v>FUNDED</v>
      </c>
      <c r="J12" s="18">
        <f t="shared" si="4"/>
        <v>3650000</v>
      </c>
      <c r="K12" s="19" t="str">
        <f t="shared" si="2"/>
        <v/>
      </c>
    </row>
    <row r="13">
      <c r="A13" s="26" t="s">
        <v>889</v>
      </c>
      <c r="B13" s="11">
        <v>4.61</v>
      </c>
      <c r="C13" s="25">
        <v>527.0</v>
      </c>
      <c r="D13" s="13">
        <v>1.05098195E8</v>
      </c>
      <c r="E13" s="13">
        <v>9979164.0</v>
      </c>
      <c r="F13" s="14">
        <f t="shared" si="1"/>
        <v>95119031</v>
      </c>
      <c r="G13" s="15" t="str">
        <f>IF(E13=0,"YES",IF(D13/E13&gt;=1.15, IF(D13+E13&gt;=one_percentage,"YES","NO"),"NO"))</f>
        <v>YES</v>
      </c>
      <c r="H13" s="16">
        <v>150000.0</v>
      </c>
      <c r="I13" s="17" t="str">
        <f t="shared" si="3"/>
        <v>FUNDED</v>
      </c>
      <c r="J13" s="18">
        <f t="shared" si="4"/>
        <v>3500000</v>
      </c>
      <c r="K13" s="19" t="str">
        <f t="shared" si="2"/>
        <v/>
      </c>
    </row>
    <row r="14">
      <c r="A14" s="26" t="s">
        <v>890</v>
      </c>
      <c r="B14" s="11">
        <v>4.11</v>
      </c>
      <c r="C14" s="12">
        <v>316.0</v>
      </c>
      <c r="D14" s="13">
        <v>9.8324517E7</v>
      </c>
      <c r="E14" s="13">
        <v>6034504.0</v>
      </c>
      <c r="F14" s="14">
        <f t="shared" si="1"/>
        <v>92290013</v>
      </c>
      <c r="G14" s="15" t="str">
        <f>IF(E14=0,"YES",IF(D14/E14&gt;=1.15, IF(D14+E14&gt;=one_percentage,"YES","NO"),"NO"))</f>
        <v>YES</v>
      </c>
      <c r="H14" s="16">
        <v>1000000.0</v>
      </c>
      <c r="I14" s="17" t="str">
        <f t="shared" si="3"/>
        <v>FUNDED</v>
      </c>
      <c r="J14" s="18">
        <f t="shared" si="4"/>
        <v>2500000</v>
      </c>
      <c r="K14" s="19" t="str">
        <f t="shared" si="2"/>
        <v/>
      </c>
    </row>
    <row r="15">
      <c r="A15" s="26" t="s">
        <v>891</v>
      </c>
      <c r="B15" s="11">
        <v>4.0</v>
      </c>
      <c r="C15" s="25">
        <v>346.0</v>
      </c>
      <c r="D15" s="13">
        <v>9.6546234E7</v>
      </c>
      <c r="E15" s="13">
        <v>6758729.0</v>
      </c>
      <c r="F15" s="14">
        <f t="shared" si="1"/>
        <v>89787505</v>
      </c>
      <c r="G15" s="15" t="str">
        <f>IF(E15=0,"YES",IF(D15/E15&gt;=1.15, IF(D15+E15&gt;=one_percentage,"YES","NO"),"NO"))</f>
        <v>YES</v>
      </c>
      <c r="H15" s="16">
        <v>300000.0</v>
      </c>
      <c r="I15" s="17" t="str">
        <f t="shared" si="3"/>
        <v>FUNDED</v>
      </c>
      <c r="J15" s="18">
        <f t="shared" si="4"/>
        <v>2200000</v>
      </c>
      <c r="K15" s="19" t="str">
        <f t="shared" si="2"/>
        <v/>
      </c>
    </row>
    <row r="16">
      <c r="A16" s="26" t="s">
        <v>892</v>
      </c>
      <c r="B16" s="11">
        <v>4.56</v>
      </c>
      <c r="C16" s="12">
        <v>415.0</v>
      </c>
      <c r="D16" s="13">
        <v>9.8548757E7</v>
      </c>
      <c r="E16" s="13">
        <v>9414286.0</v>
      </c>
      <c r="F16" s="14">
        <f t="shared" si="1"/>
        <v>89134471</v>
      </c>
      <c r="G16" s="15" t="str">
        <f>IF(E16=0,"YES",IF(D16/E16&gt;=1.15, IF(D16+E16&gt;=one_percentage,"YES","NO"),"NO"))</f>
        <v>YES</v>
      </c>
      <c r="H16" s="16">
        <v>200000.0</v>
      </c>
      <c r="I16" s="17" t="str">
        <f t="shared" si="3"/>
        <v>FUNDED</v>
      </c>
      <c r="J16" s="18">
        <f t="shared" si="4"/>
        <v>2000000</v>
      </c>
      <c r="K16" s="19" t="str">
        <f t="shared" si="2"/>
        <v/>
      </c>
    </row>
    <row r="17">
      <c r="A17" s="26" t="s">
        <v>893</v>
      </c>
      <c r="B17" s="11">
        <v>3.75</v>
      </c>
      <c r="C17" s="12">
        <v>366.0</v>
      </c>
      <c r="D17" s="13">
        <v>9.1910012E7</v>
      </c>
      <c r="E17" s="13">
        <v>7241397.0</v>
      </c>
      <c r="F17" s="14">
        <f t="shared" si="1"/>
        <v>84668615</v>
      </c>
      <c r="G17" s="15" t="str">
        <f>IF(E17=0,"YES",IF(D17/E17&gt;=1.15, IF(D17+E17&gt;=one_percentage,"YES","NO"),"NO"))</f>
        <v>YES</v>
      </c>
      <c r="H17" s="16">
        <v>500000.0</v>
      </c>
      <c r="I17" s="17" t="str">
        <f t="shared" si="3"/>
        <v>FUNDED</v>
      </c>
      <c r="J17" s="18">
        <f t="shared" si="4"/>
        <v>1500000</v>
      </c>
      <c r="K17" s="19" t="str">
        <f t="shared" si="2"/>
        <v/>
      </c>
    </row>
    <row r="18">
      <c r="A18" s="26" t="s">
        <v>894</v>
      </c>
      <c r="B18" s="11">
        <v>4.44</v>
      </c>
      <c r="C18" s="12">
        <v>403.0</v>
      </c>
      <c r="D18" s="13">
        <v>8.9536156E7</v>
      </c>
      <c r="E18" s="13">
        <v>1.0309318E7</v>
      </c>
      <c r="F18" s="14">
        <f t="shared" si="1"/>
        <v>79226838</v>
      </c>
      <c r="G18" s="15" t="str">
        <f>IF(E18=0,"YES",IF(D18/E18&gt;=1.15, IF(D18+E18&gt;=one_percentage,"YES","NO"),"NO"))</f>
        <v>YES</v>
      </c>
      <c r="H18" s="16">
        <v>500000.0</v>
      </c>
      <c r="I18" s="17" t="str">
        <f t="shared" si="3"/>
        <v>FUNDED</v>
      </c>
      <c r="J18" s="18">
        <f t="shared" si="4"/>
        <v>1000000</v>
      </c>
      <c r="K18" s="19" t="str">
        <f t="shared" si="2"/>
        <v/>
      </c>
    </row>
    <row r="19">
      <c r="A19" s="26" t="s">
        <v>895</v>
      </c>
      <c r="B19" s="11">
        <v>4.5</v>
      </c>
      <c r="C19" s="12">
        <v>358.0</v>
      </c>
      <c r="D19" s="13">
        <v>8.9132403E7</v>
      </c>
      <c r="E19" s="13">
        <v>1.1982502E7</v>
      </c>
      <c r="F19" s="14">
        <f t="shared" si="1"/>
        <v>77149901</v>
      </c>
      <c r="G19" s="15" t="str">
        <f>IF(E19=0,"YES",IF(D19/E19&gt;=1.15, IF(D19+E19&gt;=one_percentage,"YES","NO"),"NO"))</f>
        <v>YES</v>
      </c>
      <c r="H19" s="16">
        <v>200000.0</v>
      </c>
      <c r="I19" s="17" t="str">
        <f t="shared" si="3"/>
        <v>FUNDED</v>
      </c>
      <c r="J19" s="18">
        <f t="shared" si="4"/>
        <v>800000</v>
      </c>
      <c r="K19" s="19" t="str">
        <f t="shared" si="2"/>
        <v/>
      </c>
    </row>
    <row r="20">
      <c r="A20" s="26" t="s">
        <v>896</v>
      </c>
      <c r="B20" s="11">
        <v>4.11</v>
      </c>
      <c r="C20" s="25">
        <v>284.0</v>
      </c>
      <c r="D20" s="13">
        <v>8.7885516E7</v>
      </c>
      <c r="E20" s="13">
        <v>1.2261543E7</v>
      </c>
      <c r="F20" s="14">
        <f t="shared" si="1"/>
        <v>75623973</v>
      </c>
      <c r="G20" s="15" t="str">
        <f>IF(E20=0,"YES",IF(D20/E20&gt;=1.15, IF(D20+E20&gt;=one_percentage,"YES","NO"),"NO"))</f>
        <v>YES</v>
      </c>
      <c r="H20" s="16">
        <v>400000.0</v>
      </c>
      <c r="I20" s="17" t="str">
        <f t="shared" si="3"/>
        <v>FUNDED</v>
      </c>
      <c r="J20" s="18">
        <f t="shared" si="4"/>
        <v>400000</v>
      </c>
      <c r="K20" s="19" t="str">
        <f t="shared" si="2"/>
        <v/>
      </c>
    </row>
    <row r="21">
      <c r="A21" s="26" t="s">
        <v>897</v>
      </c>
      <c r="B21" s="11">
        <v>4.67</v>
      </c>
      <c r="C21" s="12">
        <v>460.0</v>
      </c>
      <c r="D21" s="13">
        <v>8.9066057E7</v>
      </c>
      <c r="E21" s="13">
        <v>1.3491556E7</v>
      </c>
      <c r="F21" s="14">
        <f t="shared" si="1"/>
        <v>75574501</v>
      </c>
      <c r="G21" s="15" t="str">
        <f>IF(E21=0,"YES",IF(D21/E21&gt;=1.15, IF(D21+E21&gt;=one_percentage,"YES","NO"),"NO"))</f>
        <v>YES</v>
      </c>
      <c r="H21" s="16">
        <v>150000.0</v>
      </c>
      <c r="I21" s="17" t="str">
        <f t="shared" si="3"/>
        <v>FUNDED</v>
      </c>
      <c r="J21" s="18">
        <f t="shared" si="4"/>
        <v>250000</v>
      </c>
      <c r="K21" s="19" t="str">
        <f t="shared" si="2"/>
        <v/>
      </c>
    </row>
    <row r="22">
      <c r="A22" s="26" t="s">
        <v>898</v>
      </c>
      <c r="B22" s="11">
        <v>4.52</v>
      </c>
      <c r="C22" s="25">
        <v>403.0</v>
      </c>
      <c r="D22" s="13">
        <v>8.3565602E7</v>
      </c>
      <c r="E22" s="13">
        <v>1.1111364E7</v>
      </c>
      <c r="F22" s="14">
        <f t="shared" si="1"/>
        <v>72454238</v>
      </c>
      <c r="G22" s="15" t="str">
        <f>IF(E22=0,"YES",IF(D22/E22&gt;=1.15, IF(D22+E22&gt;=one_percentage,"YES","NO"),"NO"))</f>
        <v>YES</v>
      </c>
      <c r="H22" s="16">
        <v>500000.0</v>
      </c>
      <c r="I22" s="17" t="str">
        <f t="shared" si="3"/>
        <v>NOT FUNDED</v>
      </c>
      <c r="J22" s="18">
        <f t="shared" si="4"/>
        <v>250000</v>
      </c>
      <c r="K22" s="19" t="str">
        <f t="shared" si="2"/>
        <v>Over Budget</v>
      </c>
    </row>
    <row r="23">
      <c r="A23" s="26" t="s">
        <v>899</v>
      </c>
      <c r="B23" s="11">
        <v>4.4</v>
      </c>
      <c r="C23" s="12">
        <v>290.0</v>
      </c>
      <c r="D23" s="13">
        <v>8.0418825E7</v>
      </c>
      <c r="E23" s="13">
        <v>9867861.0</v>
      </c>
      <c r="F23" s="14">
        <f t="shared" si="1"/>
        <v>70550964</v>
      </c>
      <c r="G23" s="15" t="str">
        <f>IF(E23=0,"YES",IF(D23/E23&gt;=1.15, IF(D23+E23&gt;=one_percentage,"YES","NO"),"NO"))</f>
        <v>YES</v>
      </c>
      <c r="H23" s="16">
        <v>100000.0</v>
      </c>
      <c r="I23" s="17" t="str">
        <f t="shared" si="3"/>
        <v>FUNDED</v>
      </c>
      <c r="J23" s="18">
        <f t="shared" si="4"/>
        <v>150000</v>
      </c>
      <c r="K23" s="19" t="str">
        <f t="shared" si="2"/>
        <v/>
      </c>
    </row>
    <row r="24">
      <c r="A24" s="26" t="s">
        <v>900</v>
      </c>
      <c r="B24" s="11">
        <v>3.94</v>
      </c>
      <c r="C24" s="12">
        <v>288.0</v>
      </c>
      <c r="D24" s="13">
        <v>7.6218448E7</v>
      </c>
      <c r="E24" s="13">
        <v>5691977.0</v>
      </c>
      <c r="F24" s="14">
        <f t="shared" si="1"/>
        <v>70526471</v>
      </c>
      <c r="G24" s="15" t="str">
        <f>IF(E24=0,"YES",IF(D24/E24&gt;=1.15, IF(D24+E24&gt;=one_percentage,"YES","NO"),"NO"))</f>
        <v>YES</v>
      </c>
      <c r="H24" s="16">
        <v>500000.0</v>
      </c>
      <c r="I24" s="17" t="str">
        <f t="shared" si="3"/>
        <v>NOT FUNDED</v>
      </c>
      <c r="J24" s="18">
        <f t="shared" si="4"/>
        <v>150000</v>
      </c>
      <c r="K24" s="19" t="str">
        <f t="shared" si="2"/>
        <v>Over Budget</v>
      </c>
    </row>
    <row r="25">
      <c r="A25" s="26" t="s">
        <v>901</v>
      </c>
      <c r="B25" s="11">
        <v>3.93</v>
      </c>
      <c r="C25" s="12">
        <v>258.0</v>
      </c>
      <c r="D25" s="13">
        <v>7.6600307E7</v>
      </c>
      <c r="E25" s="13">
        <v>1.1680167E7</v>
      </c>
      <c r="F25" s="14">
        <f t="shared" si="1"/>
        <v>64920140</v>
      </c>
      <c r="G25" s="15" t="str">
        <f>IF(E25=0,"YES",IF(D25/E25&gt;=1.15, IF(D25+E25&gt;=one_percentage,"YES","NO"),"NO"))</f>
        <v>YES</v>
      </c>
      <c r="H25" s="16">
        <v>400000.0</v>
      </c>
      <c r="I25" s="17" t="str">
        <f t="shared" si="3"/>
        <v>NOT FUNDED</v>
      </c>
      <c r="J25" s="18">
        <f t="shared" si="4"/>
        <v>150000</v>
      </c>
      <c r="K25" s="19" t="str">
        <f t="shared" si="2"/>
        <v>Over Budget</v>
      </c>
    </row>
    <row r="26">
      <c r="A26" s="26" t="s">
        <v>902</v>
      </c>
      <c r="B26" s="11">
        <v>4.67</v>
      </c>
      <c r="C26" s="25">
        <v>579.0</v>
      </c>
      <c r="D26" s="13">
        <v>8.407006E7</v>
      </c>
      <c r="E26" s="13">
        <v>2.2885201E7</v>
      </c>
      <c r="F26" s="14">
        <f t="shared" si="1"/>
        <v>61184859</v>
      </c>
      <c r="G26" s="15" t="str">
        <f>IF(E26=0,"YES",IF(D26/E26&gt;=1.15, IF(D26+E26&gt;=one_percentage,"YES","NO"),"NO"))</f>
        <v>YES</v>
      </c>
      <c r="H26" s="16">
        <v>500000.0</v>
      </c>
      <c r="I26" s="17" t="str">
        <f t="shared" si="3"/>
        <v>NOT FUNDED</v>
      </c>
      <c r="J26" s="18">
        <f t="shared" si="4"/>
        <v>150000</v>
      </c>
      <c r="K26" s="19" t="str">
        <f t="shared" si="2"/>
        <v>Over Budget</v>
      </c>
    </row>
    <row r="27">
      <c r="A27" s="26" t="s">
        <v>903</v>
      </c>
      <c r="B27" s="11">
        <v>4.17</v>
      </c>
      <c r="C27" s="25">
        <v>337.0</v>
      </c>
      <c r="D27" s="13">
        <v>7.5493366E7</v>
      </c>
      <c r="E27" s="13">
        <v>1.4983552E7</v>
      </c>
      <c r="F27" s="14">
        <f t="shared" si="1"/>
        <v>60509814</v>
      </c>
      <c r="G27" s="15" t="str">
        <f>IF(E27=0,"YES",IF(D27/E27&gt;=1.15, IF(D27+E27&gt;=one_percentage,"YES","NO"),"NO"))</f>
        <v>YES</v>
      </c>
      <c r="H27" s="16">
        <v>150000.0</v>
      </c>
      <c r="I27" s="17" t="str">
        <f t="shared" si="3"/>
        <v>FUNDED</v>
      </c>
      <c r="J27" s="18">
        <f t="shared" si="4"/>
        <v>0</v>
      </c>
      <c r="K27" s="19" t="str">
        <f t="shared" si="2"/>
        <v/>
      </c>
    </row>
    <row r="28">
      <c r="A28" s="26" t="s">
        <v>904</v>
      </c>
      <c r="B28" s="11">
        <v>1.92</v>
      </c>
      <c r="C28" s="12">
        <v>281.0</v>
      </c>
      <c r="D28" s="13">
        <v>7.7899937E7</v>
      </c>
      <c r="E28" s="13">
        <v>2.144224E7</v>
      </c>
      <c r="F28" s="14">
        <f t="shared" si="1"/>
        <v>56457697</v>
      </c>
      <c r="G28" s="15" t="str">
        <f>IF(E28=0,"YES",IF(D28/E28&gt;=1.15, IF(D28+E28&gt;=one_percentage,"YES","NO"),"NO"))</f>
        <v>YES</v>
      </c>
      <c r="H28" s="16">
        <v>200000.0</v>
      </c>
      <c r="I28" s="17" t="str">
        <f t="shared" si="3"/>
        <v>NOT FUNDED</v>
      </c>
      <c r="J28" s="18">
        <f t="shared" si="4"/>
        <v>0</v>
      </c>
      <c r="K28" s="19" t="str">
        <f t="shared" si="2"/>
        <v>Over Budget</v>
      </c>
    </row>
    <row r="29">
      <c r="A29" s="26" t="s">
        <v>905</v>
      </c>
      <c r="B29" s="11">
        <v>4.33</v>
      </c>
      <c r="C29" s="25">
        <v>299.0</v>
      </c>
      <c r="D29" s="13">
        <v>6.4776485E7</v>
      </c>
      <c r="E29" s="13">
        <v>9547499.0</v>
      </c>
      <c r="F29" s="14">
        <f t="shared" si="1"/>
        <v>55228986</v>
      </c>
      <c r="G29" s="15" t="str">
        <f>IF(E29=0,"YES",IF(D29/E29&gt;=1.15, IF(D29+E29&gt;=one_percentage,"YES","NO"),"NO"))</f>
        <v>YES</v>
      </c>
      <c r="H29" s="16">
        <v>200000.0</v>
      </c>
      <c r="I29" s="17" t="str">
        <f t="shared" si="3"/>
        <v>NOT FUNDED</v>
      </c>
      <c r="J29" s="18">
        <f t="shared" si="4"/>
        <v>0</v>
      </c>
      <c r="K29" s="19" t="str">
        <f t="shared" si="2"/>
        <v>Over Budget</v>
      </c>
    </row>
    <row r="30">
      <c r="A30" s="26" t="s">
        <v>906</v>
      </c>
      <c r="B30" s="11">
        <v>4.27</v>
      </c>
      <c r="C30" s="25">
        <v>300.0</v>
      </c>
      <c r="D30" s="13">
        <v>7.2993731E7</v>
      </c>
      <c r="E30" s="13">
        <v>1.7847241E7</v>
      </c>
      <c r="F30" s="14">
        <f t="shared" si="1"/>
        <v>55146490</v>
      </c>
      <c r="G30" s="15" t="str">
        <f>IF(E30=0,"YES",IF(D30/E30&gt;=1.15, IF(D30+E30&gt;=one_percentage,"YES","NO"),"NO"))</f>
        <v>YES</v>
      </c>
      <c r="H30" s="16">
        <v>250000.0</v>
      </c>
      <c r="I30" s="17" t="str">
        <f t="shared" si="3"/>
        <v>NOT FUNDED</v>
      </c>
      <c r="J30" s="18">
        <f t="shared" si="4"/>
        <v>0</v>
      </c>
      <c r="K30" s="19" t="str">
        <f t="shared" si="2"/>
        <v>Over Budget</v>
      </c>
    </row>
    <row r="31">
      <c r="A31" s="26" t="s">
        <v>907</v>
      </c>
      <c r="B31" s="11">
        <v>4.25</v>
      </c>
      <c r="C31" s="12">
        <v>221.0</v>
      </c>
      <c r="D31" s="13">
        <v>6.1779501E7</v>
      </c>
      <c r="E31" s="13">
        <v>1.0316482E7</v>
      </c>
      <c r="F31" s="14">
        <f t="shared" si="1"/>
        <v>51463019</v>
      </c>
      <c r="G31" s="15" t="str">
        <f>IF(E31=0,"YES",IF(D31/E31&gt;=1.15, IF(D31+E31&gt;=one_percentage,"YES","NO"),"NO"))</f>
        <v>YES</v>
      </c>
      <c r="H31" s="16">
        <v>250000.0</v>
      </c>
      <c r="I31" s="17" t="str">
        <f t="shared" si="3"/>
        <v>NOT FUNDED</v>
      </c>
      <c r="J31" s="18">
        <f t="shared" si="4"/>
        <v>0</v>
      </c>
      <c r="K31" s="19" t="str">
        <f t="shared" si="2"/>
        <v>Over Budget</v>
      </c>
    </row>
    <row r="32">
      <c r="A32" s="26" t="s">
        <v>908</v>
      </c>
      <c r="B32" s="11">
        <v>4.58</v>
      </c>
      <c r="C32" s="12">
        <v>379.0</v>
      </c>
      <c r="D32" s="13">
        <v>6.5273474E7</v>
      </c>
      <c r="E32" s="13">
        <v>1.631921E7</v>
      </c>
      <c r="F32" s="14">
        <f t="shared" si="1"/>
        <v>48954264</v>
      </c>
      <c r="G32" s="15" t="str">
        <f>IF(E32=0,"YES",IF(D32/E32&gt;=1.15, IF(D32+E32&gt;=one_percentage,"YES","NO"),"NO"))</f>
        <v>YES</v>
      </c>
      <c r="H32" s="16">
        <v>750000.0</v>
      </c>
      <c r="I32" s="17" t="str">
        <f t="shared" si="3"/>
        <v>NOT FUNDED</v>
      </c>
      <c r="J32" s="18">
        <f t="shared" si="4"/>
        <v>0</v>
      </c>
      <c r="K32" s="19" t="str">
        <f t="shared" si="2"/>
        <v>Over Budget</v>
      </c>
    </row>
    <row r="33">
      <c r="A33" s="26" t="s">
        <v>909</v>
      </c>
      <c r="B33" s="11">
        <v>4.08</v>
      </c>
      <c r="C33" s="12">
        <v>242.0</v>
      </c>
      <c r="D33" s="13">
        <v>5.7535303E7</v>
      </c>
      <c r="E33" s="13">
        <v>1.2079747E7</v>
      </c>
      <c r="F33" s="14">
        <f t="shared" si="1"/>
        <v>45455556</v>
      </c>
      <c r="G33" s="15" t="str">
        <f>IF(E33=0,"YES",IF(D33/E33&gt;=1.15, IF(D33+E33&gt;=one_percentage,"YES","NO"),"NO"))</f>
        <v>YES</v>
      </c>
      <c r="H33" s="16">
        <v>500000.0</v>
      </c>
      <c r="I33" s="17" t="str">
        <f t="shared" si="3"/>
        <v>NOT FUNDED</v>
      </c>
      <c r="J33" s="18">
        <f t="shared" si="4"/>
        <v>0</v>
      </c>
      <c r="K33" s="19" t="str">
        <f t="shared" si="2"/>
        <v>Over Budget</v>
      </c>
    </row>
    <row r="34">
      <c r="A34" s="26" t="s">
        <v>910</v>
      </c>
      <c r="B34" s="11">
        <v>4.0</v>
      </c>
      <c r="C34" s="12">
        <v>264.0</v>
      </c>
      <c r="D34" s="13">
        <v>5.6831403E7</v>
      </c>
      <c r="E34" s="13">
        <v>1.2092698E7</v>
      </c>
      <c r="F34" s="14">
        <f t="shared" si="1"/>
        <v>44738705</v>
      </c>
      <c r="G34" s="15" t="str">
        <f>IF(E34=0,"YES",IF(D34/E34&gt;=1.15, IF(D34+E34&gt;=one_percentage,"YES","NO"),"NO"))</f>
        <v>YES</v>
      </c>
      <c r="H34" s="16">
        <v>500000.0</v>
      </c>
      <c r="I34" s="17" t="str">
        <f t="shared" si="3"/>
        <v>NOT FUNDED</v>
      </c>
      <c r="J34" s="18">
        <f t="shared" si="4"/>
        <v>0</v>
      </c>
      <c r="K34" s="19" t="str">
        <f t="shared" si="2"/>
        <v>Over Budget</v>
      </c>
    </row>
    <row r="35">
      <c r="A35" s="26" t="s">
        <v>911</v>
      </c>
      <c r="B35" s="11">
        <v>4.0</v>
      </c>
      <c r="C35" s="12">
        <v>207.0</v>
      </c>
      <c r="D35" s="13">
        <v>5.4459009E7</v>
      </c>
      <c r="E35" s="13">
        <v>1.0380067E7</v>
      </c>
      <c r="F35" s="14">
        <f t="shared" si="1"/>
        <v>44078942</v>
      </c>
      <c r="G35" s="15" t="str">
        <f>IF(E35=0,"YES",IF(D35/E35&gt;=1.15, IF(D35+E35&gt;=one_percentage,"YES","NO"),"NO"))</f>
        <v>YES</v>
      </c>
      <c r="H35" s="16">
        <v>250000.0</v>
      </c>
      <c r="I35" s="17" t="str">
        <f t="shared" si="3"/>
        <v>NOT FUNDED</v>
      </c>
      <c r="J35" s="18">
        <f t="shared" si="4"/>
        <v>0</v>
      </c>
      <c r="K35" s="19" t="str">
        <f t="shared" si="2"/>
        <v>Over Budget</v>
      </c>
    </row>
    <row r="36">
      <c r="A36" s="26" t="s">
        <v>912</v>
      </c>
      <c r="B36" s="11">
        <v>4.44</v>
      </c>
      <c r="C36" s="12">
        <v>325.0</v>
      </c>
      <c r="D36" s="13">
        <v>6.413514E7</v>
      </c>
      <c r="E36" s="13">
        <v>2.021151E7</v>
      </c>
      <c r="F36" s="14">
        <f t="shared" si="1"/>
        <v>43923630</v>
      </c>
      <c r="G36" s="15" t="str">
        <f>IF(E36=0,"YES",IF(D36/E36&gt;=1.15, IF(D36+E36&gt;=one_percentage,"YES","NO"),"NO"))</f>
        <v>YES</v>
      </c>
      <c r="H36" s="16">
        <v>1000000.0</v>
      </c>
      <c r="I36" s="17" t="str">
        <f t="shared" si="3"/>
        <v>NOT FUNDED</v>
      </c>
      <c r="J36" s="18">
        <f t="shared" si="4"/>
        <v>0</v>
      </c>
      <c r="K36" s="19" t="str">
        <f t="shared" si="2"/>
        <v>Over Budget</v>
      </c>
    </row>
    <row r="37">
      <c r="A37" s="26" t="s">
        <v>913</v>
      </c>
      <c r="B37" s="11">
        <v>4.42</v>
      </c>
      <c r="C37" s="25">
        <v>270.0</v>
      </c>
      <c r="D37" s="13">
        <v>5.8062308E7</v>
      </c>
      <c r="E37" s="13">
        <v>1.6572991E7</v>
      </c>
      <c r="F37" s="14">
        <f t="shared" si="1"/>
        <v>41489317</v>
      </c>
      <c r="G37" s="15" t="str">
        <f>IF(E37=0,"YES",IF(D37/E37&gt;=1.15, IF(D37+E37&gt;=one_percentage,"YES","NO"),"NO"))</f>
        <v>YES</v>
      </c>
      <c r="H37" s="16">
        <v>300000.0</v>
      </c>
      <c r="I37" s="17" t="str">
        <f t="shared" si="3"/>
        <v>NOT FUNDED</v>
      </c>
      <c r="J37" s="18">
        <f t="shared" si="4"/>
        <v>0</v>
      </c>
      <c r="K37" s="19" t="str">
        <f t="shared" si="2"/>
        <v>Over Budget</v>
      </c>
    </row>
    <row r="38">
      <c r="A38" s="26" t="s">
        <v>914</v>
      </c>
      <c r="B38" s="11">
        <v>3.33</v>
      </c>
      <c r="C38" s="25">
        <v>273.0</v>
      </c>
      <c r="D38" s="13">
        <v>5.2560131E7</v>
      </c>
      <c r="E38" s="13">
        <v>1.58486E7</v>
      </c>
      <c r="F38" s="14">
        <f t="shared" si="1"/>
        <v>36711531</v>
      </c>
      <c r="G38" s="15" t="str">
        <f>IF(E38=0,"YES",IF(D38/E38&gt;=1.15, IF(D38+E38&gt;=one_percentage,"YES","NO"),"NO"))</f>
        <v>YES</v>
      </c>
      <c r="H38" s="16">
        <v>180000.0</v>
      </c>
      <c r="I38" s="17" t="str">
        <f t="shared" si="3"/>
        <v>NOT FUNDED</v>
      </c>
      <c r="J38" s="18">
        <f t="shared" si="4"/>
        <v>0</v>
      </c>
      <c r="K38" s="19" t="str">
        <f t="shared" si="2"/>
        <v>Over Budget</v>
      </c>
    </row>
    <row r="39">
      <c r="A39" s="26" t="s">
        <v>915</v>
      </c>
      <c r="B39" s="11">
        <v>4.75</v>
      </c>
      <c r="C39" s="12">
        <v>809.0</v>
      </c>
      <c r="D39" s="13">
        <v>8.0532604E7</v>
      </c>
      <c r="E39" s="13">
        <v>4.6036254E7</v>
      </c>
      <c r="F39" s="14">
        <f t="shared" si="1"/>
        <v>34496350</v>
      </c>
      <c r="G39" s="15" t="str">
        <f>IF(E39=0,"YES",IF(D39/E39&gt;=1.15, IF(D39+E39&gt;=one_percentage,"YES","NO"),"NO"))</f>
        <v>YES</v>
      </c>
      <c r="H39" s="16">
        <v>500000.0</v>
      </c>
      <c r="I39" s="17" t="str">
        <f t="shared" si="3"/>
        <v>NOT FUNDED</v>
      </c>
      <c r="J39" s="18">
        <f t="shared" si="4"/>
        <v>0</v>
      </c>
      <c r="K39" s="19" t="str">
        <f t="shared" si="2"/>
        <v>Over Budget</v>
      </c>
    </row>
    <row r="40">
      <c r="A40" s="26" t="s">
        <v>916</v>
      </c>
      <c r="B40" s="11">
        <v>4.17</v>
      </c>
      <c r="C40" s="12">
        <v>215.0</v>
      </c>
      <c r="D40" s="13">
        <v>4.7568509E7</v>
      </c>
      <c r="E40" s="13">
        <v>1.3907131E7</v>
      </c>
      <c r="F40" s="14">
        <f t="shared" si="1"/>
        <v>33661378</v>
      </c>
      <c r="G40" s="15" t="str">
        <f>IF(E40=0,"YES",IF(D40/E40&gt;=1.15, IF(D40+E40&gt;=one_percentage,"YES","NO"),"NO"))</f>
        <v>YES</v>
      </c>
      <c r="H40" s="16">
        <v>250000.0</v>
      </c>
      <c r="I40" s="17" t="str">
        <f t="shared" si="3"/>
        <v>NOT FUNDED</v>
      </c>
      <c r="J40" s="18">
        <f t="shared" si="4"/>
        <v>0</v>
      </c>
      <c r="K40" s="19" t="str">
        <f t="shared" si="2"/>
        <v>Over Budget</v>
      </c>
    </row>
    <row r="41">
      <c r="A41" s="26" t="s">
        <v>917</v>
      </c>
      <c r="B41" s="11">
        <v>4.21</v>
      </c>
      <c r="C41" s="12">
        <v>258.0</v>
      </c>
      <c r="D41" s="13">
        <v>5.2387904E7</v>
      </c>
      <c r="E41" s="13">
        <v>1.9044145E7</v>
      </c>
      <c r="F41" s="14">
        <f t="shared" si="1"/>
        <v>33343759</v>
      </c>
      <c r="G41" s="15" t="str">
        <f>IF(E41=0,"YES",IF(D41/E41&gt;=1.15, IF(D41+E41&gt;=one_percentage,"YES","NO"),"NO"))</f>
        <v>YES</v>
      </c>
      <c r="H41" s="16">
        <v>300000.0</v>
      </c>
      <c r="I41" s="17" t="str">
        <f t="shared" si="3"/>
        <v>NOT FUNDED</v>
      </c>
      <c r="J41" s="18">
        <f t="shared" si="4"/>
        <v>0</v>
      </c>
      <c r="K41" s="19" t="str">
        <f t="shared" si="2"/>
        <v>Over Budget</v>
      </c>
    </row>
    <row r="42">
      <c r="A42" s="26" t="s">
        <v>918</v>
      </c>
      <c r="B42" s="11">
        <v>4.07</v>
      </c>
      <c r="C42" s="12">
        <v>227.0</v>
      </c>
      <c r="D42" s="13">
        <v>4.6633649E7</v>
      </c>
      <c r="E42" s="13">
        <v>1.4071907E7</v>
      </c>
      <c r="F42" s="14">
        <f t="shared" si="1"/>
        <v>32561742</v>
      </c>
      <c r="G42" s="15" t="str">
        <f>IF(E42=0,"YES",IF(D42/E42&gt;=1.15, IF(D42+E42&gt;=one_percentage,"YES","NO"),"NO"))</f>
        <v>YES</v>
      </c>
      <c r="H42" s="16">
        <v>500000.0</v>
      </c>
      <c r="I42" s="17" t="str">
        <f t="shared" si="3"/>
        <v>NOT FUNDED</v>
      </c>
      <c r="J42" s="18">
        <f t="shared" si="4"/>
        <v>0</v>
      </c>
      <c r="K42" s="19" t="str">
        <f t="shared" si="2"/>
        <v>Over Budget</v>
      </c>
    </row>
    <row r="43">
      <c r="A43" s="26" t="s">
        <v>919</v>
      </c>
      <c r="B43" s="11">
        <v>3.67</v>
      </c>
      <c r="C43" s="12">
        <v>191.0</v>
      </c>
      <c r="D43" s="13">
        <v>4.7777342E7</v>
      </c>
      <c r="E43" s="13">
        <v>1.5278827E7</v>
      </c>
      <c r="F43" s="14">
        <f t="shared" si="1"/>
        <v>32498515</v>
      </c>
      <c r="G43" s="15" t="str">
        <f>IF(E43=0,"YES",IF(D43/E43&gt;=1.15, IF(D43+E43&gt;=one_percentage,"YES","NO"),"NO"))</f>
        <v>YES</v>
      </c>
      <c r="H43" s="16">
        <v>150000.0</v>
      </c>
      <c r="I43" s="17" t="str">
        <f t="shared" si="3"/>
        <v>NOT FUNDED</v>
      </c>
      <c r="J43" s="18">
        <f t="shared" si="4"/>
        <v>0</v>
      </c>
      <c r="K43" s="19" t="str">
        <f t="shared" si="2"/>
        <v>Over Budget</v>
      </c>
    </row>
    <row r="44">
      <c r="A44" s="26" t="s">
        <v>920</v>
      </c>
      <c r="B44" s="11">
        <v>3.73</v>
      </c>
      <c r="C44" s="25">
        <v>216.0</v>
      </c>
      <c r="D44" s="13">
        <v>3.7992266E7</v>
      </c>
      <c r="E44" s="13">
        <v>1.482536E7</v>
      </c>
      <c r="F44" s="14">
        <f t="shared" si="1"/>
        <v>23166906</v>
      </c>
      <c r="G44" s="15" t="str">
        <f>IF(E44=0,"YES",IF(D44/E44&gt;=1.15, IF(D44+E44&gt;=one_percentage,"YES","NO"),"NO"))</f>
        <v>YES</v>
      </c>
      <c r="H44" s="16">
        <v>800000.0</v>
      </c>
      <c r="I44" s="17" t="str">
        <f t="shared" si="3"/>
        <v>NOT FUNDED</v>
      </c>
      <c r="J44" s="18">
        <f t="shared" si="4"/>
        <v>0</v>
      </c>
      <c r="K44" s="19" t="str">
        <f t="shared" si="2"/>
        <v>Over Budget</v>
      </c>
    </row>
    <row r="45">
      <c r="A45" s="26" t="s">
        <v>921</v>
      </c>
      <c r="B45" s="11">
        <v>3.92</v>
      </c>
      <c r="C45" s="12">
        <v>209.0</v>
      </c>
      <c r="D45" s="13">
        <v>3.7977215E7</v>
      </c>
      <c r="E45" s="13">
        <v>1.7481559E7</v>
      </c>
      <c r="F45" s="14">
        <f t="shared" si="1"/>
        <v>20495656</v>
      </c>
      <c r="G45" s="15" t="str">
        <f>IF(E45=0,"YES",IF(D45/E45&gt;=1.15, IF(D45+E45&gt;=one_percentage,"YES","NO"),"NO"))</f>
        <v>YES</v>
      </c>
      <c r="H45" s="16">
        <v>250000.0</v>
      </c>
      <c r="I45" s="17" t="str">
        <f t="shared" si="3"/>
        <v>NOT FUNDED</v>
      </c>
      <c r="J45" s="18">
        <f t="shared" si="4"/>
        <v>0</v>
      </c>
      <c r="K45" s="19" t="str">
        <f t="shared" si="2"/>
        <v>Over Budget</v>
      </c>
    </row>
    <row r="46">
      <c r="A46" s="26" t="s">
        <v>922</v>
      </c>
      <c r="B46" s="11">
        <v>2.93</v>
      </c>
      <c r="C46" s="12">
        <v>182.0</v>
      </c>
      <c r="D46" s="13">
        <v>3.7427098E7</v>
      </c>
      <c r="E46" s="13">
        <v>2.2309651E7</v>
      </c>
      <c r="F46" s="14">
        <f t="shared" si="1"/>
        <v>15117447</v>
      </c>
      <c r="G46" s="15" t="str">
        <f>IF(E46=0,"YES",IF(D46/E46&gt;=1.15, IF(D46+E46&gt;=one_percentage,"YES","NO"),"NO"))</f>
        <v>YES</v>
      </c>
      <c r="H46" s="16">
        <v>200000.0</v>
      </c>
      <c r="I46" s="17" t="str">
        <f t="shared" si="3"/>
        <v>NOT FUNDED</v>
      </c>
      <c r="J46" s="18">
        <f t="shared" si="4"/>
        <v>0</v>
      </c>
      <c r="K46" s="19" t="str">
        <f t="shared" si="2"/>
        <v>Over Budget</v>
      </c>
    </row>
    <row r="47">
      <c r="A47" s="26" t="s">
        <v>923</v>
      </c>
      <c r="B47" s="11">
        <v>3.75</v>
      </c>
      <c r="C47" s="25">
        <v>205.0</v>
      </c>
      <c r="D47" s="13">
        <v>3.0617002E7</v>
      </c>
      <c r="E47" s="13">
        <v>1.5596621E7</v>
      </c>
      <c r="F47" s="14">
        <f t="shared" si="1"/>
        <v>15020381</v>
      </c>
      <c r="G47" s="15" t="str">
        <f>IF(E47=0,"YES",IF(D47/E47&gt;=1.15, IF(D47+E47&gt;=one_percentage,"YES","NO"),"NO"))</f>
        <v>YES</v>
      </c>
      <c r="H47" s="16">
        <v>250000.0</v>
      </c>
      <c r="I47" s="17" t="str">
        <f t="shared" si="3"/>
        <v>NOT FUNDED</v>
      </c>
      <c r="J47" s="18">
        <f t="shared" si="4"/>
        <v>0</v>
      </c>
      <c r="K47" s="19" t="str">
        <f t="shared" si="2"/>
        <v>Over Budget</v>
      </c>
    </row>
    <row r="48">
      <c r="A48" s="26" t="s">
        <v>924</v>
      </c>
      <c r="B48" s="11">
        <v>4.19</v>
      </c>
      <c r="C48" s="12">
        <v>359.0</v>
      </c>
      <c r="D48" s="13">
        <v>4.5251207E7</v>
      </c>
      <c r="E48" s="13">
        <v>3.0241231E7</v>
      </c>
      <c r="F48" s="14">
        <f t="shared" si="1"/>
        <v>15009976</v>
      </c>
      <c r="G48" s="15" t="str">
        <f>IF(E48=0,"YES",IF(D48/E48&gt;=1.15, IF(D48+E48&gt;=one_percentage,"YES","NO"),"NO"))</f>
        <v>YES</v>
      </c>
      <c r="H48" s="16">
        <v>500000.0</v>
      </c>
      <c r="I48" s="17" t="str">
        <f t="shared" si="3"/>
        <v>NOT FUNDED</v>
      </c>
      <c r="J48" s="18">
        <f t="shared" si="4"/>
        <v>0</v>
      </c>
      <c r="K48" s="19" t="str">
        <f t="shared" si="2"/>
        <v>Over Budget</v>
      </c>
    </row>
    <row r="49">
      <c r="A49" s="26" t="s">
        <v>925</v>
      </c>
      <c r="B49" s="11">
        <v>3.94</v>
      </c>
      <c r="C49" s="12">
        <v>250.0</v>
      </c>
      <c r="D49" s="13">
        <v>3.500488E7</v>
      </c>
      <c r="E49" s="13">
        <v>2.0173082E7</v>
      </c>
      <c r="F49" s="14">
        <f t="shared" si="1"/>
        <v>14831798</v>
      </c>
      <c r="G49" s="15" t="str">
        <f>IF(E49=0,"YES",IF(D49/E49&gt;=1.15, IF(D49+E49&gt;=one_percentage,"YES","NO"),"NO"))</f>
        <v>YES</v>
      </c>
      <c r="H49" s="16">
        <v>200000.0</v>
      </c>
      <c r="I49" s="17" t="str">
        <f t="shared" si="3"/>
        <v>NOT FUNDED</v>
      </c>
      <c r="J49" s="18">
        <f t="shared" si="4"/>
        <v>0</v>
      </c>
      <c r="K49" s="19" t="str">
        <f t="shared" si="2"/>
        <v>Over Budget</v>
      </c>
    </row>
    <row r="50">
      <c r="A50" s="26" t="s">
        <v>926</v>
      </c>
      <c r="B50" s="11">
        <v>3.67</v>
      </c>
      <c r="C50" s="25">
        <v>173.0</v>
      </c>
      <c r="D50" s="13">
        <v>2.6975843E7</v>
      </c>
      <c r="E50" s="13">
        <v>1.7570372E7</v>
      </c>
      <c r="F50" s="14">
        <f t="shared" si="1"/>
        <v>9405471</v>
      </c>
      <c r="G50" s="15" t="str">
        <f>IF(E50=0,"YES",IF(D50/E50&gt;=1.15, IF(D50+E50&gt;=one_percentage,"YES","NO"),"NO"))</f>
        <v>YES</v>
      </c>
      <c r="H50" s="16">
        <v>250000.0</v>
      </c>
      <c r="I50" s="17" t="str">
        <f t="shared" si="3"/>
        <v>NOT FUNDED</v>
      </c>
      <c r="J50" s="18">
        <f t="shared" si="4"/>
        <v>0</v>
      </c>
      <c r="K50" s="19" t="str">
        <f t="shared" si="2"/>
        <v>Over Budget</v>
      </c>
    </row>
    <row r="51">
      <c r="A51" s="26" t="s">
        <v>927</v>
      </c>
      <c r="B51" s="11">
        <v>2.78</v>
      </c>
      <c r="C51" s="12">
        <v>215.0</v>
      </c>
      <c r="D51" s="13">
        <v>3.0127237E7</v>
      </c>
      <c r="E51" s="13">
        <v>2.2136397E7</v>
      </c>
      <c r="F51" s="14">
        <f t="shared" si="1"/>
        <v>7990840</v>
      </c>
      <c r="G51" s="15" t="str">
        <f>IF(E51=0,"YES",IF(D51/E51&gt;=1.15, IF(D51+E51&gt;=one_percentage,"YES","NO"),"NO"))</f>
        <v>YES</v>
      </c>
      <c r="H51" s="16">
        <v>500000.0</v>
      </c>
      <c r="I51" s="17" t="str">
        <f t="shared" si="3"/>
        <v>NOT FUNDED</v>
      </c>
      <c r="J51" s="18">
        <f t="shared" si="4"/>
        <v>0</v>
      </c>
      <c r="K51" s="19" t="str">
        <f t="shared" si="2"/>
        <v>Over Budget</v>
      </c>
    </row>
    <row r="52">
      <c r="A52" s="26" t="s">
        <v>928</v>
      </c>
      <c r="B52" s="11">
        <v>3.17</v>
      </c>
      <c r="C52" s="25">
        <v>176.0</v>
      </c>
      <c r="D52" s="13">
        <v>2.5461661E7</v>
      </c>
      <c r="E52" s="13">
        <v>1.9081337E7</v>
      </c>
      <c r="F52" s="14">
        <f t="shared" si="1"/>
        <v>6380324</v>
      </c>
      <c r="G52" s="15" t="str">
        <f>IF(E52=0,"YES",IF(D52/E52&gt;=1.15, IF(D52+E52&gt;=one_percentage,"YES","NO"),"NO"))</f>
        <v>YES</v>
      </c>
      <c r="H52" s="16">
        <v>250000.0</v>
      </c>
      <c r="I52" s="17" t="str">
        <f t="shared" si="3"/>
        <v>NOT FUNDED</v>
      </c>
      <c r="J52" s="18">
        <f t="shared" si="4"/>
        <v>0</v>
      </c>
      <c r="K52" s="19" t="str">
        <f t="shared" si="2"/>
        <v>Over Budget</v>
      </c>
    </row>
    <row r="53">
      <c r="A53" s="26" t="s">
        <v>929</v>
      </c>
      <c r="B53" s="11">
        <v>2.83</v>
      </c>
      <c r="C53" s="25">
        <v>221.0</v>
      </c>
      <c r="D53" s="13">
        <v>2.5974278E7</v>
      </c>
      <c r="E53" s="13">
        <v>2.1149606E7</v>
      </c>
      <c r="F53" s="14">
        <f t="shared" si="1"/>
        <v>4824672</v>
      </c>
      <c r="G53" s="15" t="str">
        <f>IF(E53=0,"YES",IF(D53/E53&gt;=1.15, IF(D53+E53&gt;=one_percentage,"YES","NO"),"NO"))</f>
        <v>YES</v>
      </c>
      <c r="H53" s="16">
        <v>300000.0</v>
      </c>
      <c r="I53" s="17" t="str">
        <f t="shared" si="3"/>
        <v>NOT FUNDED</v>
      </c>
      <c r="J53" s="18">
        <f t="shared" si="4"/>
        <v>0</v>
      </c>
      <c r="K53" s="19" t="str">
        <f t="shared" si="2"/>
        <v>Over Budget</v>
      </c>
    </row>
    <row r="54">
      <c r="A54" s="26" t="s">
        <v>930</v>
      </c>
      <c r="B54" s="11">
        <v>2.67</v>
      </c>
      <c r="C54" s="12">
        <v>208.0</v>
      </c>
      <c r="D54" s="13">
        <v>2.6040904E7</v>
      </c>
      <c r="E54" s="13">
        <v>2.4146983E7</v>
      </c>
      <c r="F54" s="14">
        <f t="shared" si="1"/>
        <v>1893921</v>
      </c>
      <c r="G54" s="15" t="str">
        <f>IF(E54=0,"YES",IF(D54/E54&gt;=1.15, IF(D54+E54&gt;=one_percentage,"YES","NO"),"NO"))</f>
        <v>NO</v>
      </c>
      <c r="H54" s="16">
        <v>500000.0</v>
      </c>
      <c r="I54" s="17" t="str">
        <f t="shared" si="3"/>
        <v>NOT FUNDED</v>
      </c>
      <c r="J54" s="18">
        <f t="shared" si="4"/>
        <v>0</v>
      </c>
      <c r="K54" s="19" t="str">
        <f t="shared" si="2"/>
        <v>Approval Threshold</v>
      </c>
    </row>
    <row r="55">
      <c r="A55" s="26" t="s">
        <v>931</v>
      </c>
      <c r="B55" s="11">
        <v>3.0</v>
      </c>
      <c r="C55" s="12">
        <v>196.0</v>
      </c>
      <c r="D55" s="13">
        <v>2.0132954E7</v>
      </c>
      <c r="E55" s="13">
        <v>1.8371086E7</v>
      </c>
      <c r="F55" s="14">
        <f t="shared" si="1"/>
        <v>1761868</v>
      </c>
      <c r="G55" s="15" t="str">
        <f>IF(E55=0,"YES",IF(D55/E55&gt;=1.15, IF(D55+E55&gt;=one_percentage,"YES","NO"),"NO"))</f>
        <v>NO</v>
      </c>
      <c r="H55" s="16">
        <v>100000.0</v>
      </c>
      <c r="I55" s="17" t="str">
        <f t="shared" si="3"/>
        <v>NOT FUNDED</v>
      </c>
      <c r="J55" s="18">
        <f t="shared" si="4"/>
        <v>0</v>
      </c>
      <c r="K55" s="19" t="str">
        <f t="shared" si="2"/>
        <v>Approval Threshold</v>
      </c>
    </row>
    <row r="56">
      <c r="A56" s="26" t="s">
        <v>932</v>
      </c>
      <c r="B56" s="11">
        <v>2.44</v>
      </c>
      <c r="C56" s="12">
        <v>191.0</v>
      </c>
      <c r="D56" s="13">
        <v>2.5713635E7</v>
      </c>
      <c r="E56" s="13">
        <v>2.400648E7</v>
      </c>
      <c r="F56" s="14">
        <f t="shared" si="1"/>
        <v>1707155</v>
      </c>
      <c r="G56" s="15" t="str">
        <f>IF(E56=0,"YES",IF(D56/E56&gt;=1.15, IF(D56+E56&gt;=one_percentage,"YES","NO"),"NO"))</f>
        <v>NO</v>
      </c>
      <c r="H56" s="16">
        <v>250000.0</v>
      </c>
      <c r="I56" s="17" t="str">
        <f t="shared" si="3"/>
        <v>NOT FUNDED</v>
      </c>
      <c r="J56" s="18">
        <f t="shared" si="4"/>
        <v>0</v>
      </c>
      <c r="K56" s="19" t="str">
        <f t="shared" si="2"/>
        <v>Approval Threshold</v>
      </c>
    </row>
    <row r="57">
      <c r="A57" s="26" t="s">
        <v>933</v>
      </c>
      <c r="B57" s="11">
        <v>2.89</v>
      </c>
      <c r="C57" s="12">
        <v>180.0</v>
      </c>
      <c r="D57" s="13">
        <v>2.008077E7</v>
      </c>
      <c r="E57" s="13">
        <v>2.037822E7</v>
      </c>
      <c r="F57" s="14">
        <f t="shared" si="1"/>
        <v>-297450</v>
      </c>
      <c r="G57" s="15" t="str">
        <f>IF(E57=0,"YES",IF(D57/E57&gt;=1.15, IF(D57+E57&gt;=one_percentage,"YES","NO"),"NO"))</f>
        <v>NO</v>
      </c>
      <c r="H57" s="16">
        <v>250000.0</v>
      </c>
      <c r="I57" s="17" t="str">
        <f t="shared" si="3"/>
        <v>NOT FUNDED</v>
      </c>
      <c r="J57" s="18">
        <f t="shared" si="4"/>
        <v>0</v>
      </c>
      <c r="K57" s="19" t="str">
        <f t="shared" si="2"/>
        <v>Approval Threshold</v>
      </c>
    </row>
    <row r="58">
      <c r="A58" s="26" t="s">
        <v>934</v>
      </c>
      <c r="B58" s="11">
        <v>3.5</v>
      </c>
      <c r="C58" s="25">
        <v>262.0</v>
      </c>
      <c r="D58" s="13">
        <v>3.4201365E7</v>
      </c>
      <c r="E58" s="13">
        <v>3.637361E7</v>
      </c>
      <c r="F58" s="14">
        <f t="shared" si="1"/>
        <v>-2172245</v>
      </c>
      <c r="G58" s="15" t="str">
        <f>IF(E58=0,"YES",IF(D58/E58&gt;=1.15, IF(D58+E58&gt;=one_percentage,"YES","NO"),"NO"))</f>
        <v>NO</v>
      </c>
      <c r="H58" s="16">
        <v>250000.0</v>
      </c>
      <c r="I58" s="17" t="str">
        <f t="shared" si="3"/>
        <v>NOT FUNDED</v>
      </c>
      <c r="J58" s="18">
        <f t="shared" si="4"/>
        <v>0</v>
      </c>
      <c r="K58" s="19" t="str">
        <f t="shared" si="2"/>
        <v>Approval Threshold</v>
      </c>
    </row>
    <row r="59">
      <c r="A59" s="26" t="s">
        <v>935</v>
      </c>
      <c r="B59" s="11">
        <v>3.0</v>
      </c>
      <c r="C59" s="25">
        <v>171.0</v>
      </c>
      <c r="D59" s="13">
        <v>2.3902097E7</v>
      </c>
      <c r="E59" s="13">
        <v>2.6664735E7</v>
      </c>
      <c r="F59" s="14">
        <f t="shared" si="1"/>
        <v>-2762638</v>
      </c>
      <c r="G59" s="15" t="str">
        <f>IF(E59=0,"YES",IF(D59/E59&gt;=1.15, IF(D59+E59&gt;=one_percentage,"YES","NO"),"NO"))</f>
        <v>NO</v>
      </c>
      <c r="H59" s="16">
        <v>25000.0</v>
      </c>
      <c r="I59" s="17" t="str">
        <f t="shared" si="3"/>
        <v>NOT FUNDED</v>
      </c>
      <c r="J59" s="18">
        <f t="shared" si="4"/>
        <v>0</v>
      </c>
      <c r="K59" s="19" t="str">
        <f t="shared" si="2"/>
        <v>Approval Threshold</v>
      </c>
    </row>
    <row r="60">
      <c r="A60" s="26" t="s">
        <v>936</v>
      </c>
      <c r="B60" s="11">
        <v>2.8</v>
      </c>
      <c r="C60" s="25">
        <v>174.0</v>
      </c>
      <c r="D60" s="13">
        <v>2.4084317E7</v>
      </c>
      <c r="E60" s="13">
        <v>2.7458506E7</v>
      </c>
      <c r="F60" s="14">
        <f t="shared" si="1"/>
        <v>-3374189</v>
      </c>
      <c r="G60" s="15" t="str">
        <f>IF(E60=0,"YES",IF(D60/E60&gt;=1.15, IF(D60+E60&gt;=one_percentage,"YES","NO"),"NO"))</f>
        <v>NO</v>
      </c>
      <c r="H60" s="16">
        <v>75000.0</v>
      </c>
      <c r="I60" s="17" t="str">
        <f t="shared" si="3"/>
        <v>NOT FUNDED</v>
      </c>
      <c r="J60" s="18">
        <f t="shared" si="4"/>
        <v>0</v>
      </c>
      <c r="K60" s="19" t="str">
        <f t="shared" si="2"/>
        <v>Approval Threshold</v>
      </c>
    </row>
    <row r="61">
      <c r="A61" s="26" t="s">
        <v>937</v>
      </c>
      <c r="B61" s="11">
        <v>3.92</v>
      </c>
      <c r="C61" s="12">
        <v>237.0</v>
      </c>
      <c r="D61" s="13">
        <v>3.0139082E7</v>
      </c>
      <c r="E61" s="13">
        <v>3.52039E7</v>
      </c>
      <c r="F61" s="14">
        <f t="shared" si="1"/>
        <v>-5064818</v>
      </c>
      <c r="G61" s="15" t="str">
        <f>IF(E61=0,"YES",IF(D61/E61&gt;=1.15, IF(D61+E61&gt;=one_percentage,"YES","NO"),"NO"))</f>
        <v>NO</v>
      </c>
      <c r="H61" s="16">
        <v>300000.0</v>
      </c>
      <c r="I61" s="17" t="str">
        <f t="shared" si="3"/>
        <v>NOT FUNDED</v>
      </c>
      <c r="J61" s="18">
        <f t="shared" si="4"/>
        <v>0</v>
      </c>
      <c r="K61" s="19" t="str">
        <f t="shared" si="2"/>
        <v>Approval Threshold</v>
      </c>
    </row>
    <row r="62">
      <c r="A62" s="26" t="s">
        <v>938</v>
      </c>
      <c r="B62" s="11">
        <v>3.93</v>
      </c>
      <c r="C62" s="12">
        <v>188.0</v>
      </c>
      <c r="D62" s="13">
        <v>2.0621096E7</v>
      </c>
      <c r="E62" s="13">
        <v>2.6167892E7</v>
      </c>
      <c r="F62" s="14">
        <f t="shared" si="1"/>
        <v>-5546796</v>
      </c>
      <c r="G62" s="15" t="str">
        <f>IF(E62=0,"YES",IF(D62/E62&gt;=1.15, IF(D62+E62&gt;=one_percentage,"YES","NO"),"NO"))</f>
        <v>NO</v>
      </c>
      <c r="H62" s="16">
        <v>350000.0</v>
      </c>
      <c r="I62" s="17" t="str">
        <f t="shared" si="3"/>
        <v>NOT FUNDED</v>
      </c>
      <c r="J62" s="18">
        <f t="shared" si="4"/>
        <v>0</v>
      </c>
      <c r="K62" s="19" t="str">
        <f t="shared" si="2"/>
        <v>Approval Threshold</v>
      </c>
    </row>
    <row r="63">
      <c r="A63" s="28" t="s">
        <v>939</v>
      </c>
      <c r="B63" s="11">
        <v>3.0</v>
      </c>
      <c r="C63" s="12">
        <v>189.0</v>
      </c>
      <c r="D63" s="13">
        <v>1.8207275E7</v>
      </c>
      <c r="E63" s="13">
        <v>2.3934354E7</v>
      </c>
      <c r="F63" s="14">
        <f t="shared" si="1"/>
        <v>-5727079</v>
      </c>
      <c r="G63" s="15" t="str">
        <f>IF(E63=0,"YES",IF(D63/E63&gt;=1.15, IF(D63+E63&gt;=one_percentage,"YES","NO"),"NO"))</f>
        <v>NO</v>
      </c>
      <c r="H63" s="16">
        <v>125000.0</v>
      </c>
      <c r="I63" s="17" t="str">
        <f t="shared" si="3"/>
        <v>NOT FUNDED</v>
      </c>
      <c r="J63" s="18">
        <f t="shared" si="4"/>
        <v>0</v>
      </c>
      <c r="K63" s="19" t="str">
        <f t="shared" si="2"/>
        <v>Approval Threshold</v>
      </c>
    </row>
    <row r="64">
      <c r="A64" s="26" t="s">
        <v>940</v>
      </c>
      <c r="B64" s="11">
        <v>3.25</v>
      </c>
      <c r="C64" s="12">
        <v>218.0</v>
      </c>
      <c r="D64" s="13">
        <v>2.7335832E7</v>
      </c>
      <c r="E64" s="13">
        <v>3.4299379E7</v>
      </c>
      <c r="F64" s="14">
        <f t="shared" si="1"/>
        <v>-6963547</v>
      </c>
      <c r="G64" s="15" t="str">
        <f>IF(E64=0,"YES",IF(D64/E64&gt;=1.15, IF(D64+E64&gt;=one_percentage,"YES","NO"),"NO"))</f>
        <v>NO</v>
      </c>
      <c r="H64" s="16">
        <v>75000.0</v>
      </c>
      <c r="I64" s="17" t="str">
        <f t="shared" si="3"/>
        <v>NOT FUNDED</v>
      </c>
      <c r="J64" s="18">
        <f t="shared" si="4"/>
        <v>0</v>
      </c>
      <c r="K64" s="19" t="str">
        <f t="shared" si="2"/>
        <v>Approval Threshold</v>
      </c>
    </row>
    <row r="65">
      <c r="A65" s="26" t="s">
        <v>941</v>
      </c>
      <c r="B65" s="11">
        <v>3.5</v>
      </c>
      <c r="C65" s="25">
        <v>181.0</v>
      </c>
      <c r="D65" s="13">
        <v>2.4770475E7</v>
      </c>
      <c r="E65" s="13">
        <v>3.6934924E7</v>
      </c>
      <c r="F65" s="14">
        <f t="shared" si="1"/>
        <v>-12164449</v>
      </c>
      <c r="G65" s="15" t="str">
        <f>IF(E65=0,"YES",IF(D65/E65&gt;=1.15, IF(D65+E65&gt;=one_percentage,"YES","NO"),"NO"))</f>
        <v>NO</v>
      </c>
      <c r="H65" s="16">
        <v>400000.0</v>
      </c>
      <c r="I65" s="17" t="str">
        <f t="shared" si="3"/>
        <v>NOT FUNDED</v>
      </c>
      <c r="J65" s="18">
        <f t="shared" si="4"/>
        <v>0</v>
      </c>
      <c r="K65" s="19" t="str">
        <f t="shared" si="2"/>
        <v>Approval Threshold</v>
      </c>
    </row>
    <row r="66">
      <c r="A66" s="26" t="s">
        <v>942</v>
      </c>
      <c r="B66" s="11">
        <v>2.76</v>
      </c>
      <c r="C66" s="12">
        <v>211.0</v>
      </c>
      <c r="D66" s="13">
        <v>2.3539672E7</v>
      </c>
      <c r="E66" s="13">
        <v>3.7421992E7</v>
      </c>
      <c r="F66" s="14">
        <f t="shared" si="1"/>
        <v>-13882320</v>
      </c>
      <c r="G66" s="15" t="str">
        <f>IF(E66=0,"YES",IF(D66/E66&gt;=1.15, IF(D66+E66&gt;=one_percentage,"YES","NO"),"NO"))</f>
        <v>NO</v>
      </c>
      <c r="H66" s="16">
        <v>100000.0</v>
      </c>
      <c r="I66" s="17" t="str">
        <f t="shared" si="3"/>
        <v>NOT FUNDED</v>
      </c>
      <c r="J66" s="18">
        <f t="shared" si="4"/>
        <v>0</v>
      </c>
      <c r="K66" s="19" t="str">
        <f t="shared" si="2"/>
        <v>Approval Threshold</v>
      </c>
    </row>
    <row r="67">
      <c r="A67" s="26" t="s">
        <v>943</v>
      </c>
      <c r="B67" s="11">
        <v>3.27</v>
      </c>
      <c r="C67" s="12">
        <v>202.0</v>
      </c>
      <c r="D67" s="13">
        <v>1.7288525E7</v>
      </c>
      <c r="E67" s="13">
        <v>3.2576317E7</v>
      </c>
      <c r="F67" s="14">
        <f t="shared" si="1"/>
        <v>-15287792</v>
      </c>
      <c r="G67" s="15" t="str">
        <f>IF(E67=0,"YES",IF(D67/E67&gt;=1.15, IF(D67+E67&gt;=one_percentage,"YES","NO"),"NO"))</f>
        <v>NO</v>
      </c>
      <c r="H67" s="16">
        <v>50000.0</v>
      </c>
      <c r="I67" s="17" t="str">
        <f t="shared" si="3"/>
        <v>NOT FUNDED</v>
      </c>
      <c r="J67" s="18">
        <f t="shared" si="4"/>
        <v>0</v>
      </c>
      <c r="K67" s="19" t="str">
        <f t="shared" si="2"/>
        <v>Approval Threshold</v>
      </c>
    </row>
    <row r="68">
      <c r="A68" s="26" t="s">
        <v>944</v>
      </c>
      <c r="B68" s="11">
        <v>1.67</v>
      </c>
      <c r="C68" s="12">
        <v>255.0</v>
      </c>
      <c r="D68" s="13">
        <v>2.379519E7</v>
      </c>
      <c r="E68" s="13">
        <v>4.3294182E7</v>
      </c>
      <c r="F68" s="14">
        <f t="shared" si="1"/>
        <v>-19498992</v>
      </c>
      <c r="G68" s="15" t="str">
        <f>IF(E68=0,"YES",IF(D68/E68&gt;=1.15, IF(D68+E68&gt;=one_percentage,"YES","NO"),"NO"))</f>
        <v>NO</v>
      </c>
      <c r="H68" s="16">
        <v>200000.0</v>
      </c>
      <c r="I68" s="17" t="str">
        <f t="shared" si="3"/>
        <v>NOT FUNDED</v>
      </c>
      <c r="J68" s="18">
        <f t="shared" si="4"/>
        <v>0</v>
      </c>
      <c r="K68" s="19" t="str">
        <f t="shared" si="2"/>
        <v>Approval Threshold</v>
      </c>
    </row>
  </sheetData>
  <autoFilter ref="$A$1:$H$68">
    <sortState ref="A1:H68">
      <sortCondition descending="1" ref="F1:F68"/>
      <sortCondition ref="A1:A68"/>
    </sortState>
  </autoFilter>
  <conditionalFormatting sqref="I2:I68">
    <cfRule type="cellIs" dxfId="0" priority="1" operator="equal">
      <formula>"FUNDED"</formula>
    </cfRule>
  </conditionalFormatting>
  <conditionalFormatting sqref="I2:I68">
    <cfRule type="cellIs" dxfId="1" priority="2" operator="equal">
      <formula>"NOT FUNDED"</formula>
    </cfRule>
  </conditionalFormatting>
  <conditionalFormatting sqref="K2:K68">
    <cfRule type="cellIs" dxfId="0" priority="3" operator="greaterThan">
      <formula>999</formula>
    </cfRule>
  </conditionalFormatting>
  <conditionalFormatting sqref="K2:K68">
    <cfRule type="cellIs" dxfId="0" priority="4" operator="greaterThan">
      <formula>999</formula>
    </cfRule>
  </conditionalFormatting>
  <conditionalFormatting sqref="K2:K68">
    <cfRule type="containsText" dxfId="1" priority="5" operator="containsText" text="NOT FUNDED">
      <formula>NOT(ISERROR(SEARCH(("NOT FUNDED"),(K2))))</formula>
    </cfRule>
  </conditionalFormatting>
  <conditionalFormatting sqref="K2:K68">
    <cfRule type="cellIs" dxfId="2" priority="6" operator="equal">
      <formula>"Over Budget"</formula>
    </cfRule>
  </conditionalFormatting>
  <conditionalFormatting sqref="K2:K6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</hyperlinks>
  <drawing r:id="rId6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1.88"/>
    <col customWidth="1" min="3" max="4" width="14.0"/>
    <col customWidth="1" min="5" max="6" width="17.88"/>
    <col customWidth="1" min="7" max="7" width="18.38"/>
    <col customWidth="1" min="8" max="8" width="11.88"/>
    <col customWidth="1" min="9" max="9" width="15.63"/>
    <col customWidth="1" hidden="1" min="10" max="10" width="12.25"/>
    <col customWidth="1" hidden="1" min="11" max="11" width="13.25"/>
    <col customWidth="1" hidden="1" min="12" max="12" width="26.88"/>
  </cols>
  <sheetData>
    <row r="1">
      <c r="A1" s="2" t="s">
        <v>945</v>
      </c>
      <c r="B1" s="1" t="s">
        <v>0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1" t="s">
        <v>9</v>
      </c>
      <c r="K1" s="8" t="s">
        <v>10</v>
      </c>
      <c r="L1" s="9" t="s">
        <v>11</v>
      </c>
    </row>
    <row r="2">
      <c r="A2" s="10" t="s">
        <v>918</v>
      </c>
      <c r="B2" s="26" t="s">
        <v>946</v>
      </c>
      <c r="C2" s="27">
        <v>2.75</v>
      </c>
      <c r="D2" s="12">
        <v>118.0</v>
      </c>
      <c r="E2" s="13">
        <v>2.8017222E7</v>
      </c>
      <c r="F2" s="13">
        <v>1.5327206E7</v>
      </c>
      <c r="G2" s="14">
        <f t="shared" ref="G2:G10" si="1">E2-F2</f>
        <v>12690016</v>
      </c>
      <c r="H2" s="15" t="str">
        <f>IF(F2=0,"YES",IF(E2/F2&gt;=1.15, IF(E2+F2&gt;=one_percentage,"YES","NO"),"NO"))</f>
        <v>YES</v>
      </c>
      <c r="I2" s="16">
        <v>500000.0</v>
      </c>
      <c r="J2" s="17" t="str">
        <f>If(Validation!C2&gt;=I2,IF(H2="Yes","FUNDED","NOT FUNDED"),"NOT FUNDED")</f>
        <v>#REF!</v>
      </c>
      <c r="K2" s="18" t="str">
        <f>If(Validation!C2&gt;=I2,Validation!C2-I2,Validation!C2)</f>
        <v>#REF!</v>
      </c>
      <c r="L2" s="19" t="str">
        <f t="shared" ref="L2:L10" si="2">If(H2="YES",IF(J2="FUNDED","","Over Budget"),"Approval Threshold")</f>
        <v>#REF!</v>
      </c>
    </row>
    <row r="3">
      <c r="A3" s="10" t="s">
        <v>947</v>
      </c>
      <c r="B3" s="26" t="s">
        <v>948</v>
      </c>
      <c r="C3" s="11"/>
      <c r="D3" s="12"/>
      <c r="E3" s="13"/>
      <c r="F3" s="13"/>
      <c r="G3" s="14">
        <f t="shared" si="1"/>
        <v>0</v>
      </c>
      <c r="H3" s="15" t="str">
        <f t="shared" ref="H3:H10" si="3">IF(F3=0,"YES",IF(E3/F3&gt;=1.15, IF(E3+F3&gt;=Validation!$C$24,"YES","NO"),"NO"))</f>
        <v>YES</v>
      </c>
      <c r="I3" s="16">
        <v>15000.0</v>
      </c>
      <c r="J3" s="17" t="str">
        <f t="shared" ref="J3:J10" si="4">If(K2&gt;=I3,IF(H3="Yes","FUNDED","NOT FUNDED"),"NOT FUNDED")</f>
        <v>#REF!</v>
      </c>
      <c r="K3" s="18" t="str">
        <f t="shared" ref="K3:K10" si="5">If(J3="FUNDED",IF(K2&gt;=I3,(K2-I3),K2),K2)</f>
        <v>#REF!</v>
      </c>
      <c r="L3" s="19" t="str">
        <f t="shared" si="2"/>
        <v>#REF!</v>
      </c>
    </row>
    <row r="4">
      <c r="A4" s="10" t="s">
        <v>902</v>
      </c>
      <c r="B4" s="26" t="s">
        <v>949</v>
      </c>
      <c r="C4" s="11"/>
      <c r="D4" s="12"/>
      <c r="E4" s="13"/>
      <c r="F4" s="13"/>
      <c r="G4" s="14">
        <f t="shared" si="1"/>
        <v>0</v>
      </c>
      <c r="H4" s="15" t="str">
        <f t="shared" si="3"/>
        <v>YES</v>
      </c>
      <c r="I4" s="16">
        <v>5500.0</v>
      </c>
      <c r="J4" s="17" t="str">
        <f t="shared" si="4"/>
        <v>#REF!</v>
      </c>
      <c r="K4" s="18" t="str">
        <f t="shared" si="5"/>
        <v>#REF!</v>
      </c>
      <c r="L4" s="19" t="str">
        <f t="shared" si="2"/>
        <v>#REF!</v>
      </c>
    </row>
    <row r="5">
      <c r="A5" s="10" t="s">
        <v>902</v>
      </c>
      <c r="B5" s="26" t="s">
        <v>950</v>
      </c>
      <c r="C5" s="11"/>
      <c r="D5" s="12"/>
      <c r="E5" s="13"/>
      <c r="F5" s="13"/>
      <c r="G5" s="14">
        <f t="shared" si="1"/>
        <v>0</v>
      </c>
      <c r="H5" s="15" t="str">
        <f t="shared" si="3"/>
        <v>YES</v>
      </c>
      <c r="I5" s="16">
        <v>5000.0</v>
      </c>
      <c r="J5" s="17" t="str">
        <f t="shared" si="4"/>
        <v>#REF!</v>
      </c>
      <c r="K5" s="18" t="str">
        <f t="shared" si="5"/>
        <v>#REF!</v>
      </c>
      <c r="L5" s="19" t="str">
        <f t="shared" si="2"/>
        <v>#REF!</v>
      </c>
    </row>
    <row r="6">
      <c r="A6" s="10" t="s">
        <v>880</v>
      </c>
      <c r="B6" s="26" t="s">
        <v>518</v>
      </c>
      <c r="C6" s="11"/>
      <c r="D6" s="12"/>
      <c r="E6" s="13"/>
      <c r="F6" s="13"/>
      <c r="G6" s="14">
        <f t="shared" si="1"/>
        <v>0</v>
      </c>
      <c r="H6" s="15" t="str">
        <f t="shared" si="3"/>
        <v>YES</v>
      </c>
      <c r="I6" s="16">
        <v>98489.0</v>
      </c>
      <c r="J6" s="17" t="str">
        <f t="shared" si="4"/>
        <v>#REF!</v>
      </c>
      <c r="K6" s="18" t="str">
        <f t="shared" si="5"/>
        <v>#REF!</v>
      </c>
      <c r="L6" s="19" t="str">
        <f t="shared" si="2"/>
        <v>#REF!</v>
      </c>
    </row>
    <row r="7">
      <c r="A7" s="10" t="s">
        <v>951</v>
      </c>
      <c r="B7" s="26" t="s">
        <v>952</v>
      </c>
      <c r="C7" s="11"/>
      <c r="D7" s="12"/>
      <c r="E7" s="13"/>
      <c r="F7" s="13"/>
      <c r="G7" s="14">
        <f t="shared" si="1"/>
        <v>0</v>
      </c>
      <c r="H7" s="15" t="str">
        <f t="shared" si="3"/>
        <v>YES</v>
      </c>
      <c r="I7" s="16">
        <v>200000.0</v>
      </c>
      <c r="J7" s="17" t="str">
        <f t="shared" si="4"/>
        <v>#REF!</v>
      </c>
      <c r="K7" s="18" t="str">
        <f t="shared" si="5"/>
        <v>#REF!</v>
      </c>
      <c r="L7" s="19" t="str">
        <f t="shared" si="2"/>
        <v>#REF!</v>
      </c>
    </row>
    <row r="8">
      <c r="A8" s="10" t="s">
        <v>953</v>
      </c>
      <c r="B8" s="26" t="s">
        <v>954</v>
      </c>
      <c r="C8" s="11"/>
      <c r="D8" s="12"/>
      <c r="E8" s="13"/>
      <c r="F8" s="13"/>
      <c r="G8" s="14">
        <f t="shared" si="1"/>
        <v>0</v>
      </c>
      <c r="H8" s="15" t="str">
        <f t="shared" si="3"/>
        <v>YES</v>
      </c>
      <c r="I8" s="16">
        <v>37000.0</v>
      </c>
      <c r="J8" s="17" t="str">
        <f t="shared" si="4"/>
        <v>#REF!</v>
      </c>
      <c r="K8" s="18" t="str">
        <f t="shared" si="5"/>
        <v>#REF!</v>
      </c>
      <c r="L8" s="19" t="str">
        <f t="shared" si="2"/>
        <v>#REF!</v>
      </c>
    </row>
    <row r="9">
      <c r="A9" s="10" t="s">
        <v>947</v>
      </c>
      <c r="B9" s="26" t="s">
        <v>955</v>
      </c>
      <c r="C9" s="11"/>
      <c r="D9" s="12"/>
      <c r="E9" s="13"/>
      <c r="F9" s="13"/>
      <c r="G9" s="14">
        <f t="shared" si="1"/>
        <v>0</v>
      </c>
      <c r="H9" s="15" t="str">
        <f t="shared" si="3"/>
        <v>YES</v>
      </c>
      <c r="I9" s="16">
        <v>50000.0</v>
      </c>
      <c r="J9" s="17" t="str">
        <f t="shared" si="4"/>
        <v>#REF!</v>
      </c>
      <c r="K9" s="18" t="str">
        <f t="shared" si="5"/>
        <v>#REF!</v>
      </c>
      <c r="L9" s="19" t="str">
        <f t="shared" si="2"/>
        <v>#REF!</v>
      </c>
    </row>
    <row r="10">
      <c r="A10" s="10" t="s">
        <v>918</v>
      </c>
      <c r="B10" s="26" t="s">
        <v>956</v>
      </c>
      <c r="C10" s="11"/>
      <c r="D10" s="12"/>
      <c r="E10" s="13"/>
      <c r="F10" s="13"/>
      <c r="G10" s="14">
        <f t="shared" si="1"/>
        <v>0</v>
      </c>
      <c r="H10" s="15" t="str">
        <f t="shared" si="3"/>
        <v>YES</v>
      </c>
      <c r="I10" s="16">
        <v>99600.0</v>
      </c>
      <c r="J10" s="17" t="str">
        <f t="shared" si="4"/>
        <v>#REF!</v>
      </c>
      <c r="K10" s="18" t="str">
        <f t="shared" si="5"/>
        <v>#REF!</v>
      </c>
      <c r="L10" s="19" t="str">
        <f t="shared" si="2"/>
        <v>#REF!</v>
      </c>
    </row>
  </sheetData>
  <autoFilter ref="$A$1:$I$10">
    <sortState ref="A1:I10">
      <sortCondition descending="1" ref="G1:G10"/>
    </sortState>
  </autoFilter>
  <conditionalFormatting sqref="J2:J10">
    <cfRule type="cellIs" dxfId="0" priority="1" operator="equal">
      <formula>"FUNDED"</formula>
    </cfRule>
  </conditionalFormatting>
  <conditionalFormatting sqref="J2:J10">
    <cfRule type="cellIs" dxfId="1" priority="2" operator="equal">
      <formula>"NOT FUNDED"</formula>
    </cfRule>
  </conditionalFormatting>
  <conditionalFormatting sqref="L2:L10">
    <cfRule type="cellIs" dxfId="0" priority="3" operator="greaterThan">
      <formula>999</formula>
    </cfRule>
  </conditionalFormatting>
  <conditionalFormatting sqref="L2:L10">
    <cfRule type="cellIs" dxfId="0" priority="4" operator="greaterThan">
      <formula>999</formula>
    </cfRule>
  </conditionalFormatting>
  <conditionalFormatting sqref="L2:L10">
    <cfRule type="containsText" dxfId="1" priority="5" operator="containsText" text="NOT FUNDED">
      <formula>NOT(ISERROR(SEARCH(("NOT FUNDED"),(L2))))</formula>
    </cfRule>
  </conditionalFormatting>
  <conditionalFormatting sqref="L2:L10">
    <cfRule type="cellIs" dxfId="2" priority="6" operator="equal">
      <formula>"Over Budget"</formula>
    </cfRule>
  </conditionalFormatting>
  <conditionalFormatting sqref="L2:L10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32" t="s">
        <v>774</v>
      </c>
      <c r="B2" s="33">
        <v>4.67</v>
      </c>
      <c r="C2" s="34">
        <v>602.0</v>
      </c>
      <c r="D2" s="35">
        <v>1.60386994E8</v>
      </c>
      <c r="E2" s="35">
        <v>9793632.0</v>
      </c>
      <c r="F2" s="14">
        <f t="shared" ref="F2:F325" si="1">D2-E2</f>
        <v>150593362</v>
      </c>
      <c r="G2" s="15" t="str">
        <f>IF(E2=0,"YES",IF(D2/E2&gt;=1.15, IF(D2+E2&gt;=one_percentage,"YES","NO"),"NO"))</f>
        <v>YES</v>
      </c>
      <c r="H2" s="16">
        <v>119000.0</v>
      </c>
      <c r="I2" s="17" t="str">
        <f>If(leftovers&gt;=H2,IF(G2="Yes","FUNDED","NOT FUNDED"),"NOT FUNDED")</f>
        <v>FUNDED</v>
      </c>
      <c r="J2" s="18">
        <f>If(leftovers&gt;=H2,leftovers-H2,leftovers)</f>
        <v>28668</v>
      </c>
      <c r="K2" s="19" t="str">
        <f t="shared" ref="K2:K325" si="2">If(G2="YES",IF(I2="FUNDED","","Over Budget"),"Approval Threshold")</f>
        <v/>
      </c>
    </row>
    <row r="3">
      <c r="A3" s="32" t="s">
        <v>256</v>
      </c>
      <c r="B3" s="33">
        <v>3.58</v>
      </c>
      <c r="C3" s="34">
        <v>535.0</v>
      </c>
      <c r="D3" s="35">
        <v>1.41788746E8</v>
      </c>
      <c r="E3" s="35">
        <v>5284717.0</v>
      </c>
      <c r="F3" s="14">
        <f t="shared" si="1"/>
        <v>136504029</v>
      </c>
      <c r="G3" s="15" t="str">
        <f>IF(E3=0,"YES",IF(D3/E3&gt;=1.15, IF(D3+E3&gt;=one_percentage,"YES","NO"),"NO"))</f>
        <v>YES</v>
      </c>
      <c r="H3" s="16">
        <v>25000.0</v>
      </c>
      <c r="I3" s="17" t="str">
        <f t="shared" ref="I3:I325" si="3">If(J2&gt;=H3,IF(G3="Yes","FUNDED","NOT FUNDED"),"NOT FUNDED")</f>
        <v>FUNDED</v>
      </c>
      <c r="J3" s="18">
        <f t="shared" ref="J3:J325" si="4">If(I3="FUNDED",IF(J2&gt;=H3,(J2-H3),J2),J2)</f>
        <v>3668</v>
      </c>
      <c r="K3" s="19" t="str">
        <f t="shared" si="2"/>
        <v/>
      </c>
    </row>
    <row r="4">
      <c r="A4" s="32" t="s">
        <v>258</v>
      </c>
      <c r="B4" s="33">
        <v>3.33</v>
      </c>
      <c r="C4" s="34">
        <v>362.0</v>
      </c>
      <c r="D4" s="35">
        <v>1.31157592E8</v>
      </c>
      <c r="E4" s="35">
        <v>5409131.0</v>
      </c>
      <c r="F4" s="14">
        <f t="shared" si="1"/>
        <v>125748461</v>
      </c>
      <c r="G4" s="15" t="str">
        <f>IF(E4=0,"YES",IF(D4/E4&gt;=1.15, IF(D4+E4&gt;=one_percentage,"YES","NO"),"NO"))</f>
        <v>YES</v>
      </c>
      <c r="H4" s="16">
        <v>12000.0</v>
      </c>
      <c r="I4" s="17" t="str">
        <f t="shared" si="3"/>
        <v>NOT FUNDED</v>
      </c>
      <c r="J4" s="18">
        <f t="shared" si="4"/>
        <v>3668</v>
      </c>
      <c r="K4" s="19" t="str">
        <f t="shared" si="2"/>
        <v>Over Budget</v>
      </c>
    </row>
    <row r="5">
      <c r="A5" s="32" t="s">
        <v>114</v>
      </c>
      <c r="B5" s="33">
        <v>3.29</v>
      </c>
      <c r="C5" s="34">
        <v>581.0</v>
      </c>
      <c r="D5" s="35">
        <v>1.17882613E8</v>
      </c>
      <c r="E5" s="35">
        <v>8018295.0</v>
      </c>
      <c r="F5" s="14">
        <f t="shared" si="1"/>
        <v>109864318</v>
      </c>
      <c r="G5" s="15" t="str">
        <f>IF(E5=0,"YES",IF(D5/E5&gt;=1.15, IF(D5+E5&gt;=one_percentage,"YES","NO"),"NO"))</f>
        <v>YES</v>
      </c>
      <c r="H5" s="16">
        <v>50000.0</v>
      </c>
      <c r="I5" s="17" t="str">
        <f t="shared" si="3"/>
        <v>NOT FUNDED</v>
      </c>
      <c r="J5" s="18">
        <f t="shared" si="4"/>
        <v>3668</v>
      </c>
      <c r="K5" s="19" t="str">
        <f t="shared" si="2"/>
        <v>Over Budget</v>
      </c>
    </row>
    <row r="6">
      <c r="A6" s="32" t="s">
        <v>116</v>
      </c>
      <c r="B6" s="33">
        <v>4.4</v>
      </c>
      <c r="C6" s="34">
        <v>801.0</v>
      </c>
      <c r="D6" s="35">
        <v>1.15778055E8</v>
      </c>
      <c r="E6" s="35">
        <v>1.3897794E7</v>
      </c>
      <c r="F6" s="14">
        <f t="shared" si="1"/>
        <v>101880261</v>
      </c>
      <c r="G6" s="15" t="str">
        <f>IF(E6=0,"YES",IF(D6/E6&gt;=1.15, IF(D6+E6&gt;=one_percentage,"YES","NO"),"NO"))</f>
        <v>YES</v>
      </c>
      <c r="H6" s="36">
        <v>95000.0</v>
      </c>
      <c r="I6" s="17" t="str">
        <f t="shared" si="3"/>
        <v>NOT FUNDED</v>
      </c>
      <c r="J6" s="18">
        <f t="shared" si="4"/>
        <v>3668</v>
      </c>
      <c r="K6" s="19" t="str">
        <f t="shared" si="2"/>
        <v>Over Budget</v>
      </c>
    </row>
    <row r="7">
      <c r="A7" s="32" t="s">
        <v>713</v>
      </c>
      <c r="B7" s="33">
        <v>4.61</v>
      </c>
      <c r="C7" s="34">
        <v>399.0</v>
      </c>
      <c r="D7" s="35">
        <v>1.02594326E8</v>
      </c>
      <c r="E7" s="35">
        <v>6988004.0</v>
      </c>
      <c r="F7" s="14">
        <f t="shared" si="1"/>
        <v>95606322</v>
      </c>
      <c r="G7" s="15" t="str">
        <f>IF(E7=0,"YES",IF(D7/E7&gt;=1.15, IF(D7+E7&gt;=one_percentage,"YES","NO"),"NO"))</f>
        <v>YES</v>
      </c>
      <c r="H7" s="16">
        <v>88145.0</v>
      </c>
      <c r="I7" s="17" t="str">
        <f t="shared" si="3"/>
        <v>NOT FUNDED</v>
      </c>
      <c r="J7" s="18">
        <f t="shared" si="4"/>
        <v>3668</v>
      </c>
      <c r="K7" s="19" t="str">
        <f t="shared" si="2"/>
        <v>Over Budget</v>
      </c>
    </row>
    <row r="8">
      <c r="A8" s="32" t="s">
        <v>117</v>
      </c>
      <c r="B8" s="33">
        <v>4.42</v>
      </c>
      <c r="C8" s="34">
        <v>472.0</v>
      </c>
      <c r="D8" s="35">
        <v>1.06732949E8</v>
      </c>
      <c r="E8" s="35">
        <v>1.1709316E7</v>
      </c>
      <c r="F8" s="14">
        <f t="shared" si="1"/>
        <v>95023633</v>
      </c>
      <c r="G8" s="15" t="str">
        <f>IF(E8=0,"YES",IF(D8/E8&gt;=1.15, IF(D8+E8&gt;=one_percentage,"YES","NO"),"NO"))</f>
        <v>YES</v>
      </c>
      <c r="H8" s="36">
        <v>28000.0</v>
      </c>
      <c r="I8" s="17" t="str">
        <f t="shared" si="3"/>
        <v>NOT FUNDED</v>
      </c>
      <c r="J8" s="18">
        <f t="shared" si="4"/>
        <v>3668</v>
      </c>
      <c r="K8" s="19" t="str">
        <f t="shared" si="2"/>
        <v>Over Budget</v>
      </c>
    </row>
    <row r="9">
      <c r="A9" s="32" t="s">
        <v>118</v>
      </c>
      <c r="B9" s="33">
        <v>4.33</v>
      </c>
      <c r="C9" s="34">
        <v>523.0</v>
      </c>
      <c r="D9" s="35">
        <v>1.03705959E8</v>
      </c>
      <c r="E9" s="35">
        <v>9497496.0</v>
      </c>
      <c r="F9" s="14">
        <f t="shared" si="1"/>
        <v>94208463</v>
      </c>
      <c r="G9" s="15" t="str">
        <f>IF(E9=0,"YES",IF(D9/E9&gt;=1.15, IF(D9+E9&gt;=one_percentage,"YES","NO"),"NO"))</f>
        <v>YES</v>
      </c>
      <c r="H9" s="36">
        <v>68000.0</v>
      </c>
      <c r="I9" s="17" t="str">
        <f t="shared" si="3"/>
        <v>NOT FUNDED</v>
      </c>
      <c r="J9" s="18">
        <f t="shared" si="4"/>
        <v>3668</v>
      </c>
      <c r="K9" s="19" t="str">
        <f t="shared" si="2"/>
        <v>Over Budget</v>
      </c>
    </row>
    <row r="10">
      <c r="A10" s="32" t="s">
        <v>312</v>
      </c>
      <c r="B10" s="33">
        <v>4.75</v>
      </c>
      <c r="C10" s="34">
        <v>609.0</v>
      </c>
      <c r="D10" s="35">
        <v>9.4096206E7</v>
      </c>
      <c r="E10" s="35">
        <v>9151676.0</v>
      </c>
      <c r="F10" s="14">
        <f t="shared" si="1"/>
        <v>84944530</v>
      </c>
      <c r="G10" s="15" t="str">
        <f>IF(E10=0,"YES",IF(D10/E10&gt;=1.15, IF(D10+E10&gt;=one_percentage,"YES","NO"),"NO"))</f>
        <v>YES</v>
      </c>
      <c r="H10" s="36">
        <v>35000.0</v>
      </c>
      <c r="I10" s="17" t="str">
        <f t="shared" si="3"/>
        <v>NOT FUNDED</v>
      </c>
      <c r="J10" s="18">
        <f t="shared" si="4"/>
        <v>3668</v>
      </c>
      <c r="K10" s="19" t="str">
        <f t="shared" si="2"/>
        <v>Over Budget</v>
      </c>
    </row>
    <row r="11">
      <c r="A11" s="32" t="s">
        <v>119</v>
      </c>
      <c r="B11" s="33">
        <v>4.0</v>
      </c>
      <c r="C11" s="34">
        <v>822.0</v>
      </c>
      <c r="D11" s="35">
        <v>9.6594383E7</v>
      </c>
      <c r="E11" s="35">
        <v>1.2247294E7</v>
      </c>
      <c r="F11" s="14">
        <f t="shared" si="1"/>
        <v>84347089</v>
      </c>
      <c r="G11" s="15" t="str">
        <f>IF(E11=0,"YES",IF(D11/E11&gt;=1.15, IF(D11+E11&gt;=one_percentage,"YES","NO"),"NO"))</f>
        <v>YES</v>
      </c>
      <c r="H11" s="36">
        <v>45000.0</v>
      </c>
      <c r="I11" s="17" t="str">
        <f t="shared" si="3"/>
        <v>NOT FUNDED</v>
      </c>
      <c r="J11" s="18">
        <f t="shared" si="4"/>
        <v>3668</v>
      </c>
      <c r="K11" s="19" t="str">
        <f t="shared" si="2"/>
        <v>Over Budget</v>
      </c>
    </row>
    <row r="12">
      <c r="A12" s="32" t="s">
        <v>562</v>
      </c>
      <c r="B12" s="33">
        <v>4.0</v>
      </c>
      <c r="C12" s="34">
        <v>788.0</v>
      </c>
      <c r="D12" s="35">
        <v>9.8783855E7</v>
      </c>
      <c r="E12" s="35">
        <v>1.5499742E7</v>
      </c>
      <c r="F12" s="14">
        <f t="shared" si="1"/>
        <v>83284113</v>
      </c>
      <c r="G12" s="15" t="str">
        <f>IF(E12=0,"YES",IF(D12/E12&gt;=1.15, IF(D12+E12&gt;=one_percentage,"YES","NO"),"NO"))</f>
        <v>YES</v>
      </c>
      <c r="H12" s="16">
        <v>29850.0</v>
      </c>
      <c r="I12" s="17" t="str">
        <f t="shared" si="3"/>
        <v>NOT FUNDED</v>
      </c>
      <c r="J12" s="18">
        <f t="shared" si="4"/>
        <v>3668</v>
      </c>
      <c r="K12" s="19" t="str">
        <f t="shared" si="2"/>
        <v>Over Budget</v>
      </c>
    </row>
    <row r="13">
      <c r="A13" s="32" t="s">
        <v>405</v>
      </c>
      <c r="B13" s="33">
        <v>4.58</v>
      </c>
      <c r="C13" s="34">
        <v>497.0</v>
      </c>
      <c r="D13" s="35">
        <v>9.084967E7</v>
      </c>
      <c r="E13" s="35">
        <v>8578570.0</v>
      </c>
      <c r="F13" s="14">
        <f t="shared" si="1"/>
        <v>82271100</v>
      </c>
      <c r="G13" s="15" t="str">
        <f>IF(E13=0,"YES",IF(D13/E13&gt;=1.15, IF(D13+E13&gt;=one_percentage,"YES","NO"),"NO"))</f>
        <v>YES</v>
      </c>
      <c r="H13" s="36">
        <v>55000.0</v>
      </c>
      <c r="I13" s="17" t="str">
        <f t="shared" si="3"/>
        <v>NOT FUNDED</v>
      </c>
      <c r="J13" s="18">
        <f t="shared" si="4"/>
        <v>3668</v>
      </c>
      <c r="K13" s="19" t="str">
        <f t="shared" si="2"/>
        <v>Over Budget</v>
      </c>
    </row>
    <row r="14">
      <c r="A14" s="32" t="s">
        <v>406</v>
      </c>
      <c r="B14" s="33">
        <v>4.5</v>
      </c>
      <c r="C14" s="34">
        <v>279.0</v>
      </c>
      <c r="D14" s="35">
        <v>8.5838279E7</v>
      </c>
      <c r="E14" s="35">
        <v>4874637.0</v>
      </c>
      <c r="F14" s="14">
        <f t="shared" si="1"/>
        <v>80963642</v>
      </c>
      <c r="G14" s="15" t="str">
        <f>IF(E14=0,"YES",IF(D14/E14&gt;=1.15, IF(D14+E14&gt;=one_percentage,"YES","NO"),"NO"))</f>
        <v>YES</v>
      </c>
      <c r="H14" s="36">
        <v>13600.0</v>
      </c>
      <c r="I14" s="17" t="str">
        <f t="shared" si="3"/>
        <v>NOT FUNDED</v>
      </c>
      <c r="J14" s="18">
        <f t="shared" si="4"/>
        <v>3668</v>
      </c>
      <c r="K14" s="19" t="str">
        <f t="shared" si="2"/>
        <v>Over Budget</v>
      </c>
    </row>
    <row r="15">
      <c r="A15" s="32" t="s">
        <v>407</v>
      </c>
      <c r="B15" s="33">
        <v>4.46</v>
      </c>
      <c r="C15" s="34">
        <v>278.0</v>
      </c>
      <c r="D15" s="35">
        <v>8.4580841E7</v>
      </c>
      <c r="E15" s="35">
        <v>6399856.0</v>
      </c>
      <c r="F15" s="14">
        <f t="shared" si="1"/>
        <v>78180985</v>
      </c>
      <c r="G15" s="15" t="str">
        <f>IF(E15=0,"YES",IF(D15/E15&gt;=1.15, IF(D15+E15&gt;=one_percentage,"YES","NO"),"NO"))</f>
        <v>YES</v>
      </c>
      <c r="H15" s="36">
        <v>33600.0</v>
      </c>
      <c r="I15" s="17" t="str">
        <f t="shared" si="3"/>
        <v>NOT FUNDED</v>
      </c>
      <c r="J15" s="18">
        <f t="shared" si="4"/>
        <v>3668</v>
      </c>
      <c r="K15" s="19" t="str">
        <f t="shared" si="2"/>
        <v>Over Budget</v>
      </c>
    </row>
    <row r="16">
      <c r="A16" s="32" t="s">
        <v>261</v>
      </c>
      <c r="B16" s="33">
        <v>2.58</v>
      </c>
      <c r="C16" s="34">
        <v>315.0</v>
      </c>
      <c r="D16" s="35">
        <v>8.9446813E7</v>
      </c>
      <c r="E16" s="35">
        <v>1.2495711E7</v>
      </c>
      <c r="F16" s="14">
        <f t="shared" si="1"/>
        <v>76951102</v>
      </c>
      <c r="G16" s="15" t="str">
        <f>IF(E16=0,"YES",IF(D16/E16&gt;=1.15, IF(D16+E16&gt;=one_percentage,"YES","NO"),"NO"))</f>
        <v>YES</v>
      </c>
      <c r="H16" s="16">
        <v>5000.0</v>
      </c>
      <c r="I16" s="17" t="str">
        <f t="shared" si="3"/>
        <v>NOT FUNDED</v>
      </c>
      <c r="J16" s="18">
        <f t="shared" si="4"/>
        <v>3668</v>
      </c>
      <c r="K16" s="19" t="str">
        <f t="shared" si="2"/>
        <v>Over Budget</v>
      </c>
    </row>
    <row r="17">
      <c r="A17" s="32" t="s">
        <v>313</v>
      </c>
      <c r="B17" s="33">
        <v>4.67</v>
      </c>
      <c r="C17" s="34">
        <v>329.0</v>
      </c>
      <c r="D17" s="35">
        <v>8.4377037E7</v>
      </c>
      <c r="E17" s="35">
        <v>9211936.0</v>
      </c>
      <c r="F17" s="14">
        <f t="shared" si="1"/>
        <v>75165101</v>
      </c>
      <c r="G17" s="15" t="str">
        <f>IF(E17=0,"YES",IF(D17/E17&gt;=1.15, IF(D17+E17&gt;=one_percentage,"YES","NO"),"NO"))</f>
        <v>YES</v>
      </c>
      <c r="H17" s="36">
        <v>49000.0</v>
      </c>
      <c r="I17" s="17" t="str">
        <f t="shared" si="3"/>
        <v>NOT FUNDED</v>
      </c>
      <c r="J17" s="18">
        <f t="shared" si="4"/>
        <v>3668</v>
      </c>
      <c r="K17" s="19" t="str">
        <f t="shared" si="2"/>
        <v>Over Budget</v>
      </c>
    </row>
    <row r="18">
      <c r="A18" s="32" t="s">
        <v>120</v>
      </c>
      <c r="B18" s="33">
        <v>4.56</v>
      </c>
      <c r="C18" s="34">
        <v>552.0</v>
      </c>
      <c r="D18" s="35">
        <v>8.9073284E7</v>
      </c>
      <c r="E18" s="35">
        <v>1.4583031E7</v>
      </c>
      <c r="F18" s="14">
        <f t="shared" si="1"/>
        <v>74490253</v>
      </c>
      <c r="G18" s="15" t="str">
        <f>IF(E18=0,"YES",IF(D18/E18&gt;=1.15, IF(D18+E18&gt;=one_percentage,"YES","NO"),"NO"))</f>
        <v>YES</v>
      </c>
      <c r="H18" s="36">
        <v>25000.0</v>
      </c>
      <c r="I18" s="17" t="str">
        <f t="shared" si="3"/>
        <v>NOT FUNDED</v>
      </c>
      <c r="J18" s="18">
        <f t="shared" si="4"/>
        <v>3668</v>
      </c>
      <c r="K18" s="19" t="str">
        <f t="shared" si="2"/>
        <v>Over Budget</v>
      </c>
    </row>
    <row r="19">
      <c r="A19" s="32" t="s">
        <v>779</v>
      </c>
      <c r="B19" s="33">
        <v>4.25</v>
      </c>
      <c r="C19" s="34">
        <v>203.0</v>
      </c>
      <c r="D19" s="35">
        <v>7.8952451E7</v>
      </c>
      <c r="E19" s="35">
        <v>5872027.0</v>
      </c>
      <c r="F19" s="14">
        <f t="shared" si="1"/>
        <v>73080424</v>
      </c>
      <c r="G19" s="15" t="str">
        <f>IF(E19=0,"YES",IF(D19/E19&gt;=1.15, IF(D19+E19&gt;=one_percentage,"YES","NO"),"NO"))</f>
        <v>YES</v>
      </c>
      <c r="H19" s="16">
        <v>76000.0</v>
      </c>
      <c r="I19" s="17" t="str">
        <f t="shared" si="3"/>
        <v>NOT FUNDED</v>
      </c>
      <c r="J19" s="18">
        <f t="shared" si="4"/>
        <v>3668</v>
      </c>
      <c r="K19" s="19" t="str">
        <f t="shared" si="2"/>
        <v>Over Budget</v>
      </c>
    </row>
    <row r="20">
      <c r="A20" s="32" t="s">
        <v>121</v>
      </c>
      <c r="B20" s="33">
        <v>4.42</v>
      </c>
      <c r="C20" s="34">
        <v>523.0</v>
      </c>
      <c r="D20" s="35">
        <v>8.5331251E7</v>
      </c>
      <c r="E20" s="35">
        <v>1.2322688E7</v>
      </c>
      <c r="F20" s="14">
        <f t="shared" si="1"/>
        <v>73008563</v>
      </c>
      <c r="G20" s="15" t="str">
        <f>IF(E20=0,"YES",IF(D20/E20&gt;=1.15, IF(D20+E20&gt;=one_percentage,"YES","NO"),"NO"))</f>
        <v>YES</v>
      </c>
      <c r="H20" s="36">
        <v>47000.0</v>
      </c>
      <c r="I20" s="17" t="str">
        <f t="shared" si="3"/>
        <v>NOT FUNDED</v>
      </c>
      <c r="J20" s="18">
        <f t="shared" si="4"/>
        <v>3668</v>
      </c>
      <c r="K20" s="19" t="str">
        <f t="shared" si="2"/>
        <v>Over Budget</v>
      </c>
    </row>
    <row r="21">
      <c r="A21" s="32" t="s">
        <v>314</v>
      </c>
      <c r="B21" s="33">
        <v>4.5</v>
      </c>
      <c r="C21" s="34">
        <v>324.0</v>
      </c>
      <c r="D21" s="35">
        <v>7.5187394E7</v>
      </c>
      <c r="E21" s="35">
        <v>3789782.0</v>
      </c>
      <c r="F21" s="14">
        <f t="shared" si="1"/>
        <v>71397612</v>
      </c>
      <c r="G21" s="15" t="str">
        <f>IF(E21=0,"YES",IF(D21/E21&gt;=1.15, IF(D21+E21&gt;=one_percentage,"YES","NO"),"NO"))</f>
        <v>YES</v>
      </c>
      <c r="H21" s="36">
        <v>15000.0</v>
      </c>
      <c r="I21" s="17" t="str">
        <f t="shared" si="3"/>
        <v>NOT FUNDED</v>
      </c>
      <c r="J21" s="18">
        <f t="shared" si="4"/>
        <v>3668</v>
      </c>
      <c r="K21" s="19" t="str">
        <f t="shared" si="2"/>
        <v>Over Budget</v>
      </c>
    </row>
    <row r="22">
      <c r="A22" s="32" t="s">
        <v>122</v>
      </c>
      <c r="B22" s="33">
        <v>4.44</v>
      </c>
      <c r="C22" s="34">
        <v>619.0</v>
      </c>
      <c r="D22" s="35">
        <v>8.0017273E7</v>
      </c>
      <c r="E22" s="35">
        <v>1.0494889E7</v>
      </c>
      <c r="F22" s="14">
        <f t="shared" si="1"/>
        <v>69522384</v>
      </c>
      <c r="G22" s="15" t="str">
        <f>IF(E22=0,"YES",IF(D22/E22&gt;=1.15, IF(D22+E22&gt;=one_percentage,"YES","NO"),"NO"))</f>
        <v>YES</v>
      </c>
      <c r="H22" s="36">
        <v>30000.0</v>
      </c>
      <c r="I22" s="17" t="str">
        <f t="shared" si="3"/>
        <v>NOT FUNDED</v>
      </c>
      <c r="J22" s="18">
        <f t="shared" si="4"/>
        <v>3668</v>
      </c>
      <c r="K22" s="19" t="str">
        <f t="shared" si="2"/>
        <v>Over Budget</v>
      </c>
    </row>
    <row r="23">
      <c r="A23" s="32" t="s">
        <v>409</v>
      </c>
      <c r="B23" s="33">
        <v>4.33</v>
      </c>
      <c r="C23" s="34">
        <v>194.0</v>
      </c>
      <c r="D23" s="35">
        <v>7.4688803E7</v>
      </c>
      <c r="E23" s="35">
        <v>5454397.0</v>
      </c>
      <c r="F23" s="14">
        <f t="shared" si="1"/>
        <v>69234406</v>
      </c>
      <c r="G23" s="15" t="str">
        <f>IF(E23=0,"YES",IF(D23/E23&gt;=1.15, IF(D23+E23&gt;=one_percentage,"YES","NO"),"NO"))</f>
        <v>YES</v>
      </c>
      <c r="H23" s="36">
        <v>11400.0</v>
      </c>
      <c r="I23" s="17" t="str">
        <f t="shared" si="3"/>
        <v>NOT FUNDED</v>
      </c>
      <c r="J23" s="18">
        <f t="shared" si="4"/>
        <v>3668</v>
      </c>
      <c r="K23" s="19" t="str">
        <f t="shared" si="2"/>
        <v>Over Budget</v>
      </c>
    </row>
    <row r="24">
      <c r="A24" s="32" t="s">
        <v>153</v>
      </c>
      <c r="B24" s="33">
        <v>4.27</v>
      </c>
      <c r="C24" s="34">
        <v>347.0</v>
      </c>
      <c r="D24" s="35">
        <v>7.8744398E7</v>
      </c>
      <c r="E24" s="35">
        <v>1.0561493E7</v>
      </c>
      <c r="F24" s="14">
        <f t="shared" si="1"/>
        <v>68182905</v>
      </c>
      <c r="G24" s="15" t="str">
        <f>IF(E24=0,"YES",IF(D24/E24&gt;=1.15, IF(D24+E24&gt;=one_percentage,"YES","NO"),"NO"))</f>
        <v>YES</v>
      </c>
      <c r="H24" s="36">
        <v>35000.0</v>
      </c>
      <c r="I24" s="17" t="str">
        <f t="shared" si="3"/>
        <v>NOT FUNDED</v>
      </c>
      <c r="J24" s="18">
        <f t="shared" si="4"/>
        <v>3668</v>
      </c>
      <c r="K24" s="19" t="str">
        <f t="shared" si="2"/>
        <v>Over Budget</v>
      </c>
    </row>
    <row r="25">
      <c r="A25" s="32" t="s">
        <v>748</v>
      </c>
      <c r="B25" s="33">
        <v>4.33</v>
      </c>
      <c r="C25" s="34">
        <v>189.0</v>
      </c>
      <c r="D25" s="35">
        <v>7.8042921E7</v>
      </c>
      <c r="E25" s="35">
        <v>1.0264582E7</v>
      </c>
      <c r="F25" s="14">
        <f t="shared" si="1"/>
        <v>67778339</v>
      </c>
      <c r="G25" s="15" t="str">
        <f>IF(E25=0,"YES",IF(D25/E25&gt;=1.15, IF(D25+E25&gt;=one_percentage,"YES","NO"),"NO"))</f>
        <v>YES</v>
      </c>
      <c r="H25" s="16">
        <v>40860.0</v>
      </c>
      <c r="I25" s="17" t="str">
        <f t="shared" si="3"/>
        <v>NOT FUNDED</v>
      </c>
      <c r="J25" s="18">
        <f t="shared" si="4"/>
        <v>3668</v>
      </c>
      <c r="K25" s="19" t="str">
        <f t="shared" si="2"/>
        <v>Over Budget</v>
      </c>
    </row>
    <row r="26">
      <c r="A26" s="32" t="s">
        <v>273</v>
      </c>
      <c r="B26" s="33">
        <v>4.42</v>
      </c>
      <c r="C26" s="34">
        <v>394.0</v>
      </c>
      <c r="D26" s="35">
        <v>7.9341571E7</v>
      </c>
      <c r="E26" s="35">
        <v>1.2296463E7</v>
      </c>
      <c r="F26" s="14">
        <f t="shared" si="1"/>
        <v>67045108</v>
      </c>
      <c r="G26" s="15" t="str">
        <f>IF(E26=0,"YES",IF(D26/E26&gt;=1.15, IF(D26+E26&gt;=one_percentage,"YES","NO"),"NO"))</f>
        <v>YES</v>
      </c>
      <c r="H26" s="16">
        <v>94400.0</v>
      </c>
      <c r="I26" s="17" t="str">
        <f t="shared" si="3"/>
        <v>NOT FUNDED</v>
      </c>
      <c r="J26" s="18">
        <f t="shared" si="4"/>
        <v>3668</v>
      </c>
      <c r="K26" s="19" t="str">
        <f t="shared" si="2"/>
        <v>Over Budget</v>
      </c>
    </row>
    <row r="27">
      <c r="A27" s="32" t="s">
        <v>818</v>
      </c>
      <c r="B27" s="33">
        <v>3.06</v>
      </c>
      <c r="C27" s="34">
        <v>167.0</v>
      </c>
      <c r="D27" s="35">
        <v>7.89611E7</v>
      </c>
      <c r="E27" s="35">
        <v>1.2940857E7</v>
      </c>
      <c r="F27" s="14">
        <f t="shared" si="1"/>
        <v>66020243</v>
      </c>
      <c r="G27" s="15" t="str">
        <f>IF(E27=0,"YES",IF(D27/E27&gt;=1.15, IF(D27+E27&gt;=one_percentage,"YES","NO"),"NO"))</f>
        <v>YES</v>
      </c>
      <c r="H27" s="36">
        <v>50000.0</v>
      </c>
      <c r="I27" s="17" t="str">
        <f t="shared" si="3"/>
        <v>NOT FUNDED</v>
      </c>
      <c r="J27" s="18">
        <f t="shared" si="4"/>
        <v>3668</v>
      </c>
      <c r="K27" s="19" t="str">
        <f t="shared" si="2"/>
        <v>Over Budget</v>
      </c>
    </row>
    <row r="28">
      <c r="A28" s="32" t="s">
        <v>315</v>
      </c>
      <c r="B28" s="33">
        <v>4.73</v>
      </c>
      <c r="C28" s="34">
        <v>387.0</v>
      </c>
      <c r="D28" s="35">
        <v>7.741311E7</v>
      </c>
      <c r="E28" s="35">
        <v>1.2201552E7</v>
      </c>
      <c r="F28" s="14">
        <f t="shared" si="1"/>
        <v>65211558</v>
      </c>
      <c r="G28" s="15" t="str">
        <f>IF(E28=0,"YES",IF(D28/E28&gt;=1.15, IF(D28+E28&gt;=one_percentage,"YES","NO"),"NO"))</f>
        <v>YES</v>
      </c>
      <c r="H28" s="36">
        <v>19660.0</v>
      </c>
      <c r="I28" s="17" t="str">
        <f t="shared" si="3"/>
        <v>NOT FUNDED</v>
      </c>
      <c r="J28" s="18">
        <f t="shared" si="4"/>
        <v>3668</v>
      </c>
      <c r="K28" s="19" t="str">
        <f t="shared" si="2"/>
        <v>Over Budget</v>
      </c>
    </row>
    <row r="29">
      <c r="A29" s="32" t="s">
        <v>316</v>
      </c>
      <c r="B29" s="33">
        <v>3.72</v>
      </c>
      <c r="C29" s="34">
        <v>230.0</v>
      </c>
      <c r="D29" s="35">
        <v>7.1802947E7</v>
      </c>
      <c r="E29" s="35">
        <v>6859854.0</v>
      </c>
      <c r="F29" s="14">
        <f t="shared" si="1"/>
        <v>64943093</v>
      </c>
      <c r="G29" s="15" t="str">
        <f>IF(E29=0,"YES",IF(D29/E29&gt;=1.15, IF(D29+E29&gt;=one_percentage,"YES","NO"),"NO"))</f>
        <v>YES</v>
      </c>
      <c r="H29" s="36">
        <v>18500.0</v>
      </c>
      <c r="I29" s="17" t="str">
        <f t="shared" si="3"/>
        <v>NOT FUNDED</v>
      </c>
      <c r="J29" s="18">
        <f t="shared" si="4"/>
        <v>3668</v>
      </c>
      <c r="K29" s="19" t="str">
        <f t="shared" si="2"/>
        <v>Over Budget</v>
      </c>
    </row>
    <row r="30">
      <c r="A30" s="32" t="s">
        <v>317</v>
      </c>
      <c r="B30" s="33">
        <v>3.78</v>
      </c>
      <c r="C30" s="34">
        <v>187.0</v>
      </c>
      <c r="D30" s="35">
        <v>7.3905328E7</v>
      </c>
      <c r="E30" s="35">
        <v>8982352.0</v>
      </c>
      <c r="F30" s="14">
        <f t="shared" si="1"/>
        <v>64922976</v>
      </c>
      <c r="G30" s="15" t="str">
        <f>IF(E30=0,"YES",IF(D30/E30&gt;=1.15, IF(D30+E30&gt;=one_percentage,"YES","NO"),"NO"))</f>
        <v>YES</v>
      </c>
      <c r="H30" s="36">
        <v>11000.0</v>
      </c>
      <c r="I30" s="17" t="str">
        <f t="shared" si="3"/>
        <v>NOT FUNDED</v>
      </c>
      <c r="J30" s="18">
        <f t="shared" si="4"/>
        <v>3668</v>
      </c>
      <c r="K30" s="19" t="str">
        <f t="shared" si="2"/>
        <v>Over Budget</v>
      </c>
    </row>
    <row r="31">
      <c r="A31" s="32" t="s">
        <v>318</v>
      </c>
      <c r="B31" s="33">
        <v>4.5</v>
      </c>
      <c r="C31" s="34">
        <v>250.0</v>
      </c>
      <c r="D31" s="35">
        <v>7.0615355E7</v>
      </c>
      <c r="E31" s="35">
        <v>5730642.0</v>
      </c>
      <c r="F31" s="14">
        <f t="shared" si="1"/>
        <v>64884713</v>
      </c>
      <c r="G31" s="15" t="str">
        <f>IF(E31=0,"YES",IF(D31/E31&gt;=1.15, IF(D31+E31&gt;=one_percentage,"YES","NO"),"NO"))</f>
        <v>YES</v>
      </c>
      <c r="H31" s="36">
        <v>11250.0</v>
      </c>
      <c r="I31" s="17" t="str">
        <f t="shared" si="3"/>
        <v>NOT FUNDED</v>
      </c>
      <c r="J31" s="18">
        <f t="shared" si="4"/>
        <v>3668</v>
      </c>
      <c r="K31" s="19" t="str">
        <f t="shared" si="2"/>
        <v>Over Budget</v>
      </c>
    </row>
    <row r="32">
      <c r="A32" s="32" t="s">
        <v>819</v>
      </c>
      <c r="B32" s="33">
        <v>4.67</v>
      </c>
      <c r="C32" s="34">
        <v>233.0</v>
      </c>
      <c r="D32" s="35">
        <v>7.491799E7</v>
      </c>
      <c r="E32" s="35">
        <v>1.0130716E7</v>
      </c>
      <c r="F32" s="14">
        <f t="shared" si="1"/>
        <v>64787274</v>
      </c>
      <c r="G32" s="15" t="str">
        <f>IF(E32=0,"YES",IF(D32/E32&gt;=1.15, IF(D32+E32&gt;=one_percentage,"YES","NO"),"NO"))</f>
        <v>YES</v>
      </c>
      <c r="H32" s="36">
        <v>56400.0</v>
      </c>
      <c r="I32" s="17" t="str">
        <f t="shared" si="3"/>
        <v>NOT FUNDED</v>
      </c>
      <c r="J32" s="18">
        <f t="shared" si="4"/>
        <v>3668</v>
      </c>
      <c r="K32" s="19" t="str">
        <f t="shared" si="2"/>
        <v>Over Budget</v>
      </c>
    </row>
    <row r="33">
      <c r="A33" s="32" t="s">
        <v>455</v>
      </c>
      <c r="B33" s="33">
        <v>4.0</v>
      </c>
      <c r="C33" s="34">
        <v>246.0</v>
      </c>
      <c r="D33" s="35">
        <v>7.2770936E7</v>
      </c>
      <c r="E33" s="35">
        <v>7987158.0</v>
      </c>
      <c r="F33" s="14">
        <f t="shared" si="1"/>
        <v>64783778</v>
      </c>
      <c r="G33" s="15" t="str">
        <f>IF(E33=0,"YES",IF(D33/E33&gt;=1.15, IF(D33+E33&gt;=one_percentage,"YES","NO"),"NO"))</f>
        <v>YES</v>
      </c>
      <c r="H33" s="36">
        <v>35000.0</v>
      </c>
      <c r="I33" s="17" t="str">
        <f t="shared" si="3"/>
        <v>NOT FUNDED</v>
      </c>
      <c r="J33" s="18">
        <f t="shared" si="4"/>
        <v>3668</v>
      </c>
      <c r="K33" s="19" t="str">
        <f t="shared" si="2"/>
        <v>Over Budget</v>
      </c>
    </row>
    <row r="34">
      <c r="A34" s="32" t="s">
        <v>410</v>
      </c>
      <c r="B34" s="33">
        <v>4.52</v>
      </c>
      <c r="C34" s="34">
        <v>309.0</v>
      </c>
      <c r="D34" s="35">
        <v>7.1090502E7</v>
      </c>
      <c r="E34" s="35">
        <v>6690088.0</v>
      </c>
      <c r="F34" s="14">
        <f t="shared" si="1"/>
        <v>64400414</v>
      </c>
      <c r="G34" s="15" t="str">
        <f>IF(E34=0,"YES",IF(D34/E34&gt;=1.15, IF(D34+E34&gt;=one_percentage,"YES","NO"),"NO"))</f>
        <v>YES</v>
      </c>
      <c r="H34" s="36">
        <v>55000.0</v>
      </c>
      <c r="I34" s="17" t="str">
        <f t="shared" si="3"/>
        <v>NOT FUNDED</v>
      </c>
      <c r="J34" s="18">
        <f t="shared" si="4"/>
        <v>3668</v>
      </c>
      <c r="K34" s="19" t="str">
        <f t="shared" si="2"/>
        <v>Over Budget</v>
      </c>
    </row>
    <row r="35">
      <c r="A35" s="32" t="s">
        <v>19</v>
      </c>
      <c r="B35" s="33">
        <v>4.17</v>
      </c>
      <c r="C35" s="34">
        <v>262.0</v>
      </c>
      <c r="D35" s="35">
        <v>6.5857502E7</v>
      </c>
      <c r="E35" s="35">
        <v>2823207.0</v>
      </c>
      <c r="F35" s="14">
        <f t="shared" si="1"/>
        <v>63034295</v>
      </c>
      <c r="G35" s="15" t="str">
        <f>IF(E35=0,"YES",IF(D35/E35&gt;=1.15, IF(D35+E35&gt;=one_percentage,"YES","NO"),"NO"))</f>
        <v>YES</v>
      </c>
      <c r="H35" s="16">
        <v>35000.0</v>
      </c>
      <c r="I35" s="17" t="str">
        <f t="shared" si="3"/>
        <v>NOT FUNDED</v>
      </c>
      <c r="J35" s="18">
        <f t="shared" si="4"/>
        <v>3668</v>
      </c>
      <c r="K35" s="19" t="str">
        <f t="shared" si="2"/>
        <v>Over Budget</v>
      </c>
    </row>
    <row r="36">
      <c r="A36" s="32" t="s">
        <v>123</v>
      </c>
      <c r="B36" s="33">
        <v>4.17</v>
      </c>
      <c r="C36" s="34">
        <v>410.0</v>
      </c>
      <c r="D36" s="35">
        <v>7.0540459E7</v>
      </c>
      <c r="E36" s="35">
        <v>7507861.0</v>
      </c>
      <c r="F36" s="14">
        <f t="shared" si="1"/>
        <v>63032598</v>
      </c>
      <c r="G36" s="15" t="str">
        <f>IF(E36=0,"YES",IF(D36/E36&gt;=1.15, IF(D36+E36&gt;=one_percentage,"YES","NO"),"NO"))</f>
        <v>YES</v>
      </c>
      <c r="H36" s="36">
        <v>50000.0</v>
      </c>
      <c r="I36" s="17" t="str">
        <f t="shared" si="3"/>
        <v>NOT FUNDED</v>
      </c>
      <c r="J36" s="18">
        <f t="shared" si="4"/>
        <v>3668</v>
      </c>
      <c r="K36" s="19" t="str">
        <f t="shared" si="2"/>
        <v>Over Budget</v>
      </c>
    </row>
    <row r="37">
      <c r="A37" s="32" t="s">
        <v>680</v>
      </c>
      <c r="B37" s="33">
        <v>4.33</v>
      </c>
      <c r="C37" s="34">
        <v>169.0</v>
      </c>
      <c r="D37" s="35">
        <v>6.9331539E7</v>
      </c>
      <c r="E37" s="35">
        <v>6362243.0</v>
      </c>
      <c r="F37" s="14">
        <f t="shared" si="1"/>
        <v>62969296</v>
      </c>
      <c r="G37" s="15" t="str">
        <f>IF(E37=0,"YES",IF(D37/E37&gt;=1.15, IF(D37+E37&gt;=one_percentage,"YES","NO"),"NO"))</f>
        <v>YES</v>
      </c>
      <c r="H37" s="36">
        <v>8366.0</v>
      </c>
      <c r="I37" s="17" t="str">
        <f t="shared" si="3"/>
        <v>NOT FUNDED</v>
      </c>
      <c r="J37" s="18">
        <f t="shared" si="4"/>
        <v>3668</v>
      </c>
      <c r="K37" s="19" t="str">
        <f t="shared" si="2"/>
        <v>Over Budget</v>
      </c>
    </row>
    <row r="38">
      <c r="A38" s="32" t="s">
        <v>319</v>
      </c>
      <c r="B38" s="33">
        <v>4.75</v>
      </c>
      <c r="C38" s="34">
        <v>351.0</v>
      </c>
      <c r="D38" s="35">
        <v>7.4449304E7</v>
      </c>
      <c r="E38" s="35">
        <v>1.1485856E7</v>
      </c>
      <c r="F38" s="14">
        <f t="shared" si="1"/>
        <v>62963448</v>
      </c>
      <c r="G38" s="15" t="str">
        <f>IF(E38=0,"YES",IF(D38/E38&gt;=1.15, IF(D38+E38&gt;=one_percentage,"YES","NO"),"NO"))</f>
        <v>YES</v>
      </c>
      <c r="H38" s="36">
        <v>42700.0</v>
      </c>
      <c r="I38" s="17" t="str">
        <f t="shared" si="3"/>
        <v>NOT FUNDED</v>
      </c>
      <c r="J38" s="18">
        <f t="shared" si="4"/>
        <v>3668</v>
      </c>
      <c r="K38" s="19" t="str">
        <f t="shared" si="2"/>
        <v>Over Budget</v>
      </c>
    </row>
    <row r="39">
      <c r="A39" s="32" t="s">
        <v>681</v>
      </c>
      <c r="B39" s="33">
        <v>3.76</v>
      </c>
      <c r="C39" s="34">
        <v>133.0</v>
      </c>
      <c r="D39" s="35">
        <v>6.6552398E7</v>
      </c>
      <c r="E39" s="35">
        <v>3779372.0</v>
      </c>
      <c r="F39" s="14">
        <f t="shared" si="1"/>
        <v>62773026</v>
      </c>
      <c r="G39" s="15" t="str">
        <f>IF(E39=0,"YES",IF(D39/E39&gt;=1.15, IF(D39+E39&gt;=one_percentage,"YES","NO"),"NO"))</f>
        <v>YES</v>
      </c>
      <c r="H39" s="36">
        <v>10000.0</v>
      </c>
      <c r="I39" s="17" t="str">
        <f t="shared" si="3"/>
        <v>NOT FUNDED</v>
      </c>
      <c r="J39" s="18">
        <f t="shared" si="4"/>
        <v>3668</v>
      </c>
      <c r="K39" s="19" t="str">
        <f t="shared" si="2"/>
        <v>Over Budget</v>
      </c>
    </row>
    <row r="40">
      <c r="A40" s="32" t="s">
        <v>154</v>
      </c>
      <c r="B40" s="33">
        <v>4.56</v>
      </c>
      <c r="C40" s="34">
        <v>401.0</v>
      </c>
      <c r="D40" s="35">
        <v>7.112926E7</v>
      </c>
      <c r="E40" s="35">
        <v>8616554.0</v>
      </c>
      <c r="F40" s="14">
        <f t="shared" si="1"/>
        <v>62512706</v>
      </c>
      <c r="G40" s="15" t="str">
        <f>IF(E40=0,"YES",IF(D40/E40&gt;=1.15, IF(D40+E40&gt;=one_percentage,"YES","NO"),"NO"))</f>
        <v>YES</v>
      </c>
      <c r="H40" s="36">
        <v>21915.0</v>
      </c>
      <c r="I40" s="17" t="str">
        <f t="shared" si="3"/>
        <v>NOT FUNDED</v>
      </c>
      <c r="J40" s="18">
        <f t="shared" si="4"/>
        <v>3668</v>
      </c>
      <c r="K40" s="19" t="str">
        <f t="shared" si="2"/>
        <v>Over Budget</v>
      </c>
    </row>
    <row r="41">
      <c r="A41" s="32" t="s">
        <v>67</v>
      </c>
      <c r="B41" s="33">
        <v>3.58</v>
      </c>
      <c r="C41" s="34">
        <v>134.0</v>
      </c>
      <c r="D41" s="35">
        <v>6.8616691E7</v>
      </c>
      <c r="E41" s="35">
        <v>7593158.0</v>
      </c>
      <c r="F41" s="14">
        <f t="shared" si="1"/>
        <v>61023533</v>
      </c>
      <c r="G41" s="15" t="str">
        <f>IF(E41=0,"YES",IF(D41/E41&gt;=1.15, IF(D41+E41&gt;=one_percentage,"YES","NO"),"NO"))</f>
        <v>YES</v>
      </c>
      <c r="H41" s="36">
        <v>60000.0</v>
      </c>
      <c r="I41" s="17" t="str">
        <f t="shared" si="3"/>
        <v>NOT FUNDED</v>
      </c>
      <c r="J41" s="18">
        <f t="shared" si="4"/>
        <v>3668</v>
      </c>
      <c r="K41" s="19" t="str">
        <f t="shared" si="2"/>
        <v>Over Budget</v>
      </c>
    </row>
    <row r="42">
      <c r="A42" s="32" t="s">
        <v>717</v>
      </c>
      <c r="B42" s="33">
        <v>4.11</v>
      </c>
      <c r="C42" s="34">
        <v>184.0</v>
      </c>
      <c r="D42" s="35">
        <v>6.4127999E7</v>
      </c>
      <c r="E42" s="35">
        <v>4335667.0</v>
      </c>
      <c r="F42" s="14">
        <f t="shared" si="1"/>
        <v>59792332</v>
      </c>
      <c r="G42" s="15" t="str">
        <f>IF(E42=0,"YES",IF(D42/E42&gt;=1.15, IF(D42+E42&gt;=one_percentage,"YES","NO"),"NO"))</f>
        <v>YES</v>
      </c>
      <c r="H42" s="36">
        <v>25000.0</v>
      </c>
      <c r="I42" s="17" t="str">
        <f t="shared" si="3"/>
        <v>NOT FUNDED</v>
      </c>
      <c r="J42" s="18">
        <f t="shared" si="4"/>
        <v>3668</v>
      </c>
      <c r="K42" s="19" t="str">
        <f t="shared" si="2"/>
        <v>Over Budget</v>
      </c>
    </row>
    <row r="43">
      <c r="A43" s="32" t="s">
        <v>456</v>
      </c>
      <c r="B43" s="33">
        <v>4.21</v>
      </c>
      <c r="C43" s="34">
        <v>145.0</v>
      </c>
      <c r="D43" s="35">
        <v>6.7326596E7</v>
      </c>
      <c r="E43" s="35">
        <v>7556263.0</v>
      </c>
      <c r="F43" s="14">
        <f t="shared" si="1"/>
        <v>59770333</v>
      </c>
      <c r="G43" s="15" t="str">
        <f>IF(E43=0,"YES",IF(D43/E43&gt;=1.15, IF(D43+E43&gt;=one_percentage,"YES","NO"),"NO"))</f>
        <v>YES</v>
      </c>
      <c r="H43" s="36">
        <v>20500.0</v>
      </c>
      <c r="I43" s="17" t="str">
        <f t="shared" si="3"/>
        <v>NOT FUNDED</v>
      </c>
      <c r="J43" s="18">
        <f t="shared" si="4"/>
        <v>3668</v>
      </c>
      <c r="K43" s="19" t="str">
        <f t="shared" si="2"/>
        <v>Over Budget</v>
      </c>
    </row>
    <row r="44">
      <c r="A44" s="32" t="s">
        <v>615</v>
      </c>
      <c r="B44" s="33">
        <v>4.19</v>
      </c>
      <c r="C44" s="34">
        <v>143.0</v>
      </c>
      <c r="D44" s="35">
        <v>6.695721E7</v>
      </c>
      <c r="E44" s="35">
        <v>7262565.0</v>
      </c>
      <c r="F44" s="14">
        <f t="shared" si="1"/>
        <v>59694645</v>
      </c>
      <c r="G44" s="15" t="str">
        <f>IF(E44=0,"YES",IF(D44/E44&gt;=1.15, IF(D44+E44&gt;=one_percentage,"YES","NO"),"NO"))</f>
        <v>YES</v>
      </c>
      <c r="H44" s="16">
        <v>49400.0</v>
      </c>
      <c r="I44" s="17" t="str">
        <f t="shared" si="3"/>
        <v>NOT FUNDED</v>
      </c>
      <c r="J44" s="18">
        <f t="shared" si="4"/>
        <v>3668</v>
      </c>
      <c r="K44" s="19" t="str">
        <f t="shared" si="2"/>
        <v>Over Budget</v>
      </c>
    </row>
    <row r="45">
      <c r="A45" s="32" t="s">
        <v>275</v>
      </c>
      <c r="B45" s="33">
        <v>3.67</v>
      </c>
      <c r="C45" s="34">
        <v>255.0</v>
      </c>
      <c r="D45" s="35">
        <v>6.7063237E7</v>
      </c>
      <c r="E45" s="35">
        <v>7867937.0</v>
      </c>
      <c r="F45" s="14">
        <f t="shared" si="1"/>
        <v>59195300</v>
      </c>
      <c r="G45" s="15" t="str">
        <f>IF(E45=0,"YES",IF(D45/E45&gt;=1.15, IF(D45+E45&gt;=one_percentage,"YES","NO"),"NO"))</f>
        <v>YES</v>
      </c>
      <c r="H45" s="36">
        <v>18000.0</v>
      </c>
      <c r="I45" s="17" t="str">
        <f t="shared" si="3"/>
        <v>NOT FUNDED</v>
      </c>
      <c r="J45" s="18">
        <f t="shared" si="4"/>
        <v>3668</v>
      </c>
      <c r="K45" s="19" t="str">
        <f t="shared" si="2"/>
        <v>Over Budget</v>
      </c>
    </row>
    <row r="46">
      <c r="A46" s="32" t="s">
        <v>411</v>
      </c>
      <c r="B46" s="33">
        <v>4.5</v>
      </c>
      <c r="C46" s="34">
        <v>243.0</v>
      </c>
      <c r="D46" s="35">
        <v>6.3517581E7</v>
      </c>
      <c r="E46" s="35">
        <v>5396310.0</v>
      </c>
      <c r="F46" s="14">
        <f t="shared" si="1"/>
        <v>58121271</v>
      </c>
      <c r="G46" s="15" t="str">
        <f>IF(E46=0,"YES",IF(D46/E46&gt;=1.15, IF(D46+E46&gt;=one_percentage,"YES","NO"),"NO"))</f>
        <v>YES</v>
      </c>
      <c r="H46" s="36">
        <v>37000.0</v>
      </c>
      <c r="I46" s="17" t="str">
        <f t="shared" si="3"/>
        <v>NOT FUNDED</v>
      </c>
      <c r="J46" s="18">
        <f t="shared" si="4"/>
        <v>3668</v>
      </c>
      <c r="K46" s="19" t="str">
        <f t="shared" si="2"/>
        <v>Over Budget</v>
      </c>
    </row>
    <row r="47">
      <c r="A47" s="32" t="s">
        <v>823</v>
      </c>
      <c r="B47" s="33">
        <v>4.78</v>
      </c>
      <c r="C47" s="34">
        <v>365.0</v>
      </c>
      <c r="D47" s="35">
        <v>7.8675484E7</v>
      </c>
      <c r="E47" s="35">
        <v>2.0956067E7</v>
      </c>
      <c r="F47" s="14">
        <f t="shared" si="1"/>
        <v>57719417</v>
      </c>
      <c r="G47" s="15" t="str">
        <f>IF(E47=0,"YES",IF(D47/E47&gt;=1.15, IF(D47+E47&gt;=one_percentage,"YES","NO"),"NO"))</f>
        <v>YES</v>
      </c>
      <c r="H47" s="36">
        <v>21500.0</v>
      </c>
      <c r="I47" s="17" t="str">
        <f t="shared" si="3"/>
        <v>NOT FUNDED</v>
      </c>
      <c r="J47" s="18">
        <f t="shared" si="4"/>
        <v>3668</v>
      </c>
      <c r="K47" s="19" t="str">
        <f t="shared" si="2"/>
        <v>Over Budget</v>
      </c>
    </row>
    <row r="48">
      <c r="A48" s="32" t="s">
        <v>564</v>
      </c>
      <c r="B48" s="33">
        <v>4.0</v>
      </c>
      <c r="C48" s="34">
        <v>386.0</v>
      </c>
      <c r="D48" s="35">
        <v>7.2605933E7</v>
      </c>
      <c r="E48" s="35">
        <v>1.4968072E7</v>
      </c>
      <c r="F48" s="14">
        <f t="shared" si="1"/>
        <v>57637861</v>
      </c>
      <c r="G48" s="15" t="str">
        <f>IF(E48=0,"YES",IF(D48/E48&gt;=1.15, IF(D48+E48&gt;=one_percentage,"YES","NO"),"NO"))</f>
        <v>YES</v>
      </c>
      <c r="H48" s="36">
        <v>9700.0</v>
      </c>
      <c r="I48" s="17" t="str">
        <f t="shared" si="3"/>
        <v>NOT FUNDED</v>
      </c>
      <c r="J48" s="18">
        <f t="shared" si="4"/>
        <v>3668</v>
      </c>
      <c r="K48" s="19" t="str">
        <f t="shared" si="2"/>
        <v>Over Budget</v>
      </c>
    </row>
    <row r="49">
      <c r="A49" s="32" t="s">
        <v>412</v>
      </c>
      <c r="B49" s="33">
        <v>4.5</v>
      </c>
      <c r="C49" s="34">
        <v>224.0</v>
      </c>
      <c r="D49" s="35">
        <v>6.0629805E7</v>
      </c>
      <c r="E49" s="35">
        <v>3409285.0</v>
      </c>
      <c r="F49" s="14">
        <f t="shared" si="1"/>
        <v>57220520</v>
      </c>
      <c r="G49" s="15" t="str">
        <f>IF(E49=0,"YES",IF(D49/E49&gt;=1.15, IF(D49+E49&gt;=one_percentage,"YES","NO"),"NO"))</f>
        <v>YES</v>
      </c>
      <c r="H49" s="36">
        <v>8500.0</v>
      </c>
      <c r="I49" s="17" t="str">
        <f t="shared" si="3"/>
        <v>NOT FUNDED</v>
      </c>
      <c r="J49" s="18">
        <f t="shared" si="4"/>
        <v>3668</v>
      </c>
      <c r="K49" s="19" t="str">
        <f t="shared" si="2"/>
        <v>Over Budget</v>
      </c>
    </row>
    <row r="50">
      <c r="A50" s="32" t="s">
        <v>68</v>
      </c>
      <c r="B50" s="33">
        <v>4.46</v>
      </c>
      <c r="C50" s="34">
        <v>156.0</v>
      </c>
      <c r="D50" s="35">
        <v>6.2517909E7</v>
      </c>
      <c r="E50" s="35">
        <v>5561405.0</v>
      </c>
      <c r="F50" s="14">
        <f t="shared" si="1"/>
        <v>56956504</v>
      </c>
      <c r="G50" s="15" t="str">
        <f>IF(E50=0,"YES",IF(D50/E50&gt;=1.15, IF(D50+E50&gt;=one_percentage,"YES","NO"),"NO"))</f>
        <v>YES</v>
      </c>
      <c r="H50" s="36">
        <v>32900.0</v>
      </c>
      <c r="I50" s="17" t="str">
        <f t="shared" si="3"/>
        <v>NOT FUNDED</v>
      </c>
      <c r="J50" s="18">
        <f t="shared" si="4"/>
        <v>3668</v>
      </c>
      <c r="K50" s="19" t="str">
        <f t="shared" si="2"/>
        <v>Over Budget</v>
      </c>
    </row>
    <row r="51">
      <c r="A51" s="32" t="s">
        <v>824</v>
      </c>
      <c r="B51" s="33">
        <v>4.73</v>
      </c>
      <c r="C51" s="34">
        <v>305.0</v>
      </c>
      <c r="D51" s="35">
        <v>7.1221281E7</v>
      </c>
      <c r="E51" s="35">
        <v>1.4473394E7</v>
      </c>
      <c r="F51" s="14">
        <f t="shared" si="1"/>
        <v>56747887</v>
      </c>
      <c r="G51" s="15" t="str">
        <f>IF(E51=0,"YES",IF(D51/E51&gt;=1.15, IF(D51+E51&gt;=one_percentage,"YES","NO"),"NO"))</f>
        <v>YES</v>
      </c>
      <c r="H51" s="36">
        <v>37400.0</v>
      </c>
      <c r="I51" s="17" t="str">
        <f t="shared" si="3"/>
        <v>NOT FUNDED</v>
      </c>
      <c r="J51" s="18">
        <f t="shared" si="4"/>
        <v>3668</v>
      </c>
      <c r="K51" s="19" t="str">
        <f t="shared" si="2"/>
        <v>Over Budget</v>
      </c>
    </row>
    <row r="52">
      <c r="A52" s="32" t="s">
        <v>392</v>
      </c>
      <c r="B52" s="33">
        <v>3.39</v>
      </c>
      <c r="C52" s="34">
        <v>332.0</v>
      </c>
      <c r="D52" s="35">
        <v>6.4217931E7</v>
      </c>
      <c r="E52" s="35">
        <v>7676531.0</v>
      </c>
      <c r="F52" s="14">
        <f t="shared" si="1"/>
        <v>56541400</v>
      </c>
      <c r="G52" s="15" t="str">
        <f>IF(E52=0,"YES",IF(D52/E52&gt;=1.15, IF(D52+E52&gt;=one_percentage,"YES","NO"),"NO"))</f>
        <v>YES</v>
      </c>
      <c r="H52" s="36">
        <v>33000.0</v>
      </c>
      <c r="I52" s="17" t="str">
        <f t="shared" si="3"/>
        <v>NOT FUNDED</v>
      </c>
      <c r="J52" s="18">
        <f t="shared" si="4"/>
        <v>3668</v>
      </c>
      <c r="K52" s="19" t="str">
        <f t="shared" si="2"/>
        <v>Over Budget</v>
      </c>
    </row>
    <row r="53">
      <c r="A53" s="32" t="s">
        <v>393</v>
      </c>
      <c r="B53" s="33">
        <v>3.76</v>
      </c>
      <c r="C53" s="34">
        <v>345.0</v>
      </c>
      <c r="D53" s="35">
        <v>6.5863177E7</v>
      </c>
      <c r="E53" s="35">
        <v>9485376.0</v>
      </c>
      <c r="F53" s="14">
        <f t="shared" si="1"/>
        <v>56377801</v>
      </c>
      <c r="G53" s="15" t="str">
        <f>IF(E53=0,"YES",IF(D53/E53&gt;=1.15, IF(D53+E53&gt;=one_percentage,"YES","NO"),"NO"))</f>
        <v>YES</v>
      </c>
      <c r="H53" s="36">
        <v>25000.0</v>
      </c>
      <c r="I53" s="17" t="str">
        <f t="shared" si="3"/>
        <v>NOT FUNDED</v>
      </c>
      <c r="J53" s="18">
        <f t="shared" si="4"/>
        <v>3668</v>
      </c>
      <c r="K53" s="19" t="str">
        <f t="shared" si="2"/>
        <v>Over Budget</v>
      </c>
    </row>
    <row r="54">
      <c r="A54" s="32" t="s">
        <v>125</v>
      </c>
      <c r="B54" s="33">
        <v>4.27</v>
      </c>
      <c r="C54" s="34">
        <v>426.0</v>
      </c>
      <c r="D54" s="35">
        <v>7.8268771E7</v>
      </c>
      <c r="E54" s="35">
        <v>2.2511094E7</v>
      </c>
      <c r="F54" s="14">
        <f t="shared" si="1"/>
        <v>55757677</v>
      </c>
      <c r="G54" s="15" t="str">
        <f>IF(E54=0,"YES",IF(D54/E54&gt;=1.15, IF(D54+E54&gt;=one_percentage,"YES","NO"),"NO"))</f>
        <v>YES</v>
      </c>
      <c r="H54" s="36">
        <v>73600.0</v>
      </c>
      <c r="I54" s="17" t="str">
        <f t="shared" si="3"/>
        <v>NOT FUNDED</v>
      </c>
      <c r="J54" s="18">
        <f t="shared" si="4"/>
        <v>3668</v>
      </c>
      <c r="K54" s="19" t="str">
        <f t="shared" si="2"/>
        <v>Over Budget</v>
      </c>
    </row>
    <row r="55">
      <c r="A55" s="32" t="s">
        <v>394</v>
      </c>
      <c r="B55" s="33">
        <v>4.42</v>
      </c>
      <c r="C55" s="34">
        <v>465.0</v>
      </c>
      <c r="D55" s="35">
        <v>6.4349187E7</v>
      </c>
      <c r="E55" s="35">
        <v>9026611.0</v>
      </c>
      <c r="F55" s="14">
        <f t="shared" si="1"/>
        <v>55322576</v>
      </c>
      <c r="G55" s="15" t="str">
        <f>IF(E55=0,"YES",IF(D55/E55&gt;=1.15, IF(D55+E55&gt;=one_percentage,"YES","NO"),"NO"))</f>
        <v>YES</v>
      </c>
      <c r="H55" s="36">
        <v>15000.0</v>
      </c>
      <c r="I55" s="17" t="str">
        <f t="shared" si="3"/>
        <v>NOT FUNDED</v>
      </c>
      <c r="J55" s="18">
        <f t="shared" si="4"/>
        <v>3668</v>
      </c>
      <c r="K55" s="19" t="str">
        <f t="shared" si="2"/>
        <v>Over Budget</v>
      </c>
    </row>
    <row r="56">
      <c r="A56" s="32" t="s">
        <v>155</v>
      </c>
      <c r="B56" s="33">
        <v>3.67</v>
      </c>
      <c r="C56" s="34">
        <v>231.0</v>
      </c>
      <c r="D56" s="35">
        <v>6.1756009E7</v>
      </c>
      <c r="E56" s="35">
        <v>6700004.0</v>
      </c>
      <c r="F56" s="14">
        <f t="shared" si="1"/>
        <v>55056005</v>
      </c>
      <c r="G56" s="15" t="str">
        <f>IF(E56=0,"YES",IF(D56/E56&gt;=1.15, IF(D56+E56&gt;=one_percentage,"YES","NO"),"NO"))</f>
        <v>YES</v>
      </c>
      <c r="H56" s="36">
        <v>37000.0</v>
      </c>
      <c r="I56" s="17" t="str">
        <f t="shared" si="3"/>
        <v>NOT FUNDED</v>
      </c>
      <c r="J56" s="18">
        <f t="shared" si="4"/>
        <v>3668</v>
      </c>
      <c r="K56" s="19" t="str">
        <f t="shared" si="2"/>
        <v>Over Budget</v>
      </c>
    </row>
    <row r="57">
      <c r="A57" s="32" t="s">
        <v>826</v>
      </c>
      <c r="B57" s="33">
        <v>4.4</v>
      </c>
      <c r="C57" s="34">
        <v>183.0</v>
      </c>
      <c r="D57" s="35">
        <v>6.1951447E7</v>
      </c>
      <c r="E57" s="35">
        <v>6910211.0</v>
      </c>
      <c r="F57" s="14">
        <f t="shared" si="1"/>
        <v>55041236</v>
      </c>
      <c r="G57" s="15" t="str">
        <f>IF(E57=0,"YES",IF(D57/E57&gt;=1.15, IF(D57+E57&gt;=one_percentage,"YES","NO"),"NO"))</f>
        <v>YES</v>
      </c>
      <c r="H57" s="36">
        <v>15948.0</v>
      </c>
      <c r="I57" s="17" t="str">
        <f t="shared" si="3"/>
        <v>NOT FUNDED</v>
      </c>
      <c r="J57" s="18">
        <f t="shared" si="4"/>
        <v>3668</v>
      </c>
      <c r="K57" s="19" t="str">
        <f t="shared" si="2"/>
        <v>Over Budget</v>
      </c>
    </row>
    <row r="58">
      <c r="A58" s="32" t="s">
        <v>718</v>
      </c>
      <c r="B58" s="33">
        <v>3.8</v>
      </c>
      <c r="C58" s="34">
        <v>152.0</v>
      </c>
      <c r="D58" s="35">
        <v>5.9968851E7</v>
      </c>
      <c r="E58" s="35">
        <v>4928753.0</v>
      </c>
      <c r="F58" s="14">
        <f t="shared" si="1"/>
        <v>55040098</v>
      </c>
      <c r="G58" s="15" t="str">
        <f>IF(E58=0,"YES",IF(D58/E58&gt;=1.15, IF(D58+E58&gt;=one_percentage,"YES","NO"),"NO"))</f>
        <v>YES</v>
      </c>
      <c r="H58" s="36">
        <v>62046.0</v>
      </c>
      <c r="I58" s="17" t="str">
        <f t="shared" si="3"/>
        <v>NOT FUNDED</v>
      </c>
      <c r="J58" s="18">
        <f t="shared" si="4"/>
        <v>3668</v>
      </c>
      <c r="K58" s="19" t="str">
        <f t="shared" si="2"/>
        <v>Over Budget</v>
      </c>
    </row>
    <row r="59">
      <c r="A59" s="32" t="s">
        <v>827</v>
      </c>
      <c r="B59" s="33">
        <v>4.21</v>
      </c>
      <c r="C59" s="34">
        <v>144.0</v>
      </c>
      <c r="D59" s="35">
        <v>5.9410996E7</v>
      </c>
      <c r="E59" s="35">
        <v>4708504.0</v>
      </c>
      <c r="F59" s="14">
        <f t="shared" si="1"/>
        <v>54702492</v>
      </c>
      <c r="G59" s="15" t="str">
        <f>IF(E59=0,"YES",IF(D59/E59&gt;=1.15, IF(D59+E59&gt;=one_percentage,"YES","NO"),"NO"))</f>
        <v>YES</v>
      </c>
      <c r="H59" s="36">
        <v>7012.0</v>
      </c>
      <c r="I59" s="17" t="str">
        <f t="shared" si="3"/>
        <v>NOT FUNDED</v>
      </c>
      <c r="J59" s="18">
        <f t="shared" si="4"/>
        <v>3668</v>
      </c>
      <c r="K59" s="19" t="str">
        <f t="shared" si="2"/>
        <v>Over Budget</v>
      </c>
    </row>
    <row r="60">
      <c r="A60" s="32" t="s">
        <v>276</v>
      </c>
      <c r="B60" s="33">
        <v>3.44</v>
      </c>
      <c r="C60" s="34">
        <v>284.0</v>
      </c>
      <c r="D60" s="35">
        <v>6.3129764E7</v>
      </c>
      <c r="E60" s="35">
        <v>8635147.0</v>
      </c>
      <c r="F60" s="14">
        <f t="shared" si="1"/>
        <v>54494617</v>
      </c>
      <c r="G60" s="15" t="str">
        <f>IF(E60=0,"YES",IF(D60/E60&gt;=1.15, IF(D60+E60&gt;=one_percentage,"YES","NO"),"NO"))</f>
        <v>YES</v>
      </c>
      <c r="H60" s="36">
        <v>50000.0</v>
      </c>
      <c r="I60" s="17" t="str">
        <f t="shared" si="3"/>
        <v>NOT FUNDED</v>
      </c>
      <c r="J60" s="18">
        <f t="shared" si="4"/>
        <v>3668</v>
      </c>
      <c r="K60" s="19" t="str">
        <f t="shared" si="2"/>
        <v>Over Budget</v>
      </c>
    </row>
    <row r="61">
      <c r="A61" s="32" t="s">
        <v>126</v>
      </c>
      <c r="B61" s="33">
        <v>4.25</v>
      </c>
      <c r="C61" s="34">
        <v>387.0</v>
      </c>
      <c r="D61" s="35">
        <v>6.8189678E7</v>
      </c>
      <c r="E61" s="35">
        <v>1.3905069E7</v>
      </c>
      <c r="F61" s="14">
        <f t="shared" si="1"/>
        <v>54284609</v>
      </c>
      <c r="G61" s="15" t="str">
        <f>IF(E61=0,"YES",IF(D61/E61&gt;=1.15, IF(D61+E61&gt;=one_percentage,"YES","NO"),"NO"))</f>
        <v>YES</v>
      </c>
      <c r="H61" s="36">
        <v>80000.0</v>
      </c>
      <c r="I61" s="17" t="str">
        <f t="shared" si="3"/>
        <v>NOT FUNDED</v>
      </c>
      <c r="J61" s="18">
        <f t="shared" si="4"/>
        <v>3668</v>
      </c>
      <c r="K61" s="19" t="str">
        <f t="shared" si="2"/>
        <v>Over Budget</v>
      </c>
    </row>
    <row r="62">
      <c r="A62" s="32" t="s">
        <v>277</v>
      </c>
      <c r="B62" s="33">
        <v>3.89</v>
      </c>
      <c r="C62" s="34">
        <v>229.0</v>
      </c>
      <c r="D62" s="35">
        <v>6.1155591E7</v>
      </c>
      <c r="E62" s="35">
        <v>7415939.0</v>
      </c>
      <c r="F62" s="14">
        <f t="shared" si="1"/>
        <v>53739652</v>
      </c>
      <c r="G62" s="15" t="str">
        <f>IF(E62=0,"YES",IF(D62/E62&gt;=1.15, IF(D62+E62&gt;=one_percentage,"YES","NO"),"NO"))</f>
        <v>YES</v>
      </c>
      <c r="H62" s="36">
        <v>24000.0</v>
      </c>
      <c r="I62" s="17" t="str">
        <f t="shared" si="3"/>
        <v>NOT FUNDED</v>
      </c>
      <c r="J62" s="18">
        <f t="shared" si="4"/>
        <v>3668</v>
      </c>
      <c r="K62" s="19" t="str">
        <f t="shared" si="2"/>
        <v>Over Budget</v>
      </c>
    </row>
    <row r="63">
      <c r="A63" s="32" t="s">
        <v>175</v>
      </c>
      <c r="B63" s="33">
        <v>4.52</v>
      </c>
      <c r="C63" s="34">
        <v>372.0</v>
      </c>
      <c r="D63" s="35">
        <v>6.8373159E7</v>
      </c>
      <c r="E63" s="35">
        <v>1.5638184E7</v>
      </c>
      <c r="F63" s="14">
        <f t="shared" si="1"/>
        <v>52734975</v>
      </c>
      <c r="G63" s="15" t="str">
        <f>IF(E63=0,"YES",IF(D63/E63&gt;=1.15, IF(D63+E63&gt;=one_percentage,"YES","NO"),"NO"))</f>
        <v>YES</v>
      </c>
      <c r="H63" s="36">
        <v>40000.0</v>
      </c>
      <c r="I63" s="17" t="str">
        <f t="shared" si="3"/>
        <v>NOT FUNDED</v>
      </c>
      <c r="J63" s="18">
        <f t="shared" si="4"/>
        <v>3668</v>
      </c>
      <c r="K63" s="19" t="str">
        <f t="shared" si="2"/>
        <v>Over Budget</v>
      </c>
    </row>
    <row r="64">
      <c r="A64" s="32" t="s">
        <v>750</v>
      </c>
      <c r="B64" s="33">
        <v>4.21</v>
      </c>
      <c r="C64" s="34">
        <v>175.0</v>
      </c>
      <c r="D64" s="35">
        <v>5.7701432E7</v>
      </c>
      <c r="E64" s="35">
        <v>5258985.0</v>
      </c>
      <c r="F64" s="14">
        <f t="shared" si="1"/>
        <v>52442447</v>
      </c>
      <c r="G64" s="15" t="str">
        <f>IF(E64=0,"YES",IF(D64/E64&gt;=1.15, IF(D64+E64&gt;=one_percentage,"YES","NO"),"NO"))</f>
        <v>YES</v>
      </c>
      <c r="H64" s="36">
        <v>10700.0</v>
      </c>
      <c r="I64" s="17" t="str">
        <f t="shared" si="3"/>
        <v>NOT FUNDED</v>
      </c>
      <c r="J64" s="18">
        <f t="shared" si="4"/>
        <v>3668</v>
      </c>
      <c r="K64" s="19" t="str">
        <f t="shared" si="2"/>
        <v>Over Budget</v>
      </c>
    </row>
    <row r="65">
      <c r="A65" s="32" t="s">
        <v>683</v>
      </c>
      <c r="B65" s="33">
        <v>4.07</v>
      </c>
      <c r="C65" s="34">
        <v>109.0</v>
      </c>
      <c r="D65" s="35">
        <v>5.5815307E7</v>
      </c>
      <c r="E65" s="35">
        <v>4081231.0</v>
      </c>
      <c r="F65" s="14">
        <f t="shared" si="1"/>
        <v>51734076</v>
      </c>
      <c r="G65" s="15" t="str">
        <f>IF(E65=0,"YES",IF(D65/E65&gt;=1.15, IF(D65+E65&gt;=one_percentage,"YES","NO"),"NO"))</f>
        <v>YES</v>
      </c>
      <c r="H65" s="36">
        <v>8900.0</v>
      </c>
      <c r="I65" s="17" t="str">
        <f t="shared" si="3"/>
        <v>NOT FUNDED</v>
      </c>
      <c r="J65" s="18">
        <f t="shared" si="4"/>
        <v>3668</v>
      </c>
      <c r="K65" s="19" t="str">
        <f t="shared" si="2"/>
        <v>Over Budget</v>
      </c>
    </row>
    <row r="66">
      <c r="A66" s="32" t="s">
        <v>413</v>
      </c>
      <c r="B66" s="33">
        <v>4.21</v>
      </c>
      <c r="C66" s="34">
        <v>182.0</v>
      </c>
      <c r="D66" s="35">
        <v>5.608347E7</v>
      </c>
      <c r="E66" s="35">
        <v>4389728.0</v>
      </c>
      <c r="F66" s="14">
        <f t="shared" si="1"/>
        <v>51693742</v>
      </c>
      <c r="G66" s="15" t="str">
        <f>IF(E66=0,"YES",IF(D66/E66&gt;=1.15, IF(D66+E66&gt;=one_percentage,"YES","NO"),"NO"))</f>
        <v>YES</v>
      </c>
      <c r="H66" s="36">
        <v>11400.0</v>
      </c>
      <c r="I66" s="17" t="str">
        <f t="shared" si="3"/>
        <v>NOT FUNDED</v>
      </c>
      <c r="J66" s="18">
        <f t="shared" si="4"/>
        <v>3668</v>
      </c>
      <c r="K66" s="19" t="str">
        <f t="shared" si="2"/>
        <v>Over Budget</v>
      </c>
    </row>
    <row r="67">
      <c r="A67" s="32" t="s">
        <v>320</v>
      </c>
      <c r="B67" s="33">
        <v>4.08</v>
      </c>
      <c r="C67" s="34">
        <v>380.0</v>
      </c>
      <c r="D67" s="35">
        <v>6.3267259E7</v>
      </c>
      <c r="E67" s="35">
        <v>1.216386E7</v>
      </c>
      <c r="F67" s="14">
        <f t="shared" si="1"/>
        <v>51103399</v>
      </c>
      <c r="G67" s="15" t="str">
        <f>IF(E67=0,"YES",IF(D67/E67&gt;=1.15, IF(D67+E67&gt;=one_percentage,"YES","NO"),"NO"))</f>
        <v>YES</v>
      </c>
      <c r="H67" s="36">
        <v>50000.0</v>
      </c>
      <c r="I67" s="17" t="str">
        <f t="shared" si="3"/>
        <v>NOT FUNDED</v>
      </c>
      <c r="J67" s="18">
        <f t="shared" si="4"/>
        <v>3668</v>
      </c>
      <c r="K67" s="19" t="str">
        <f t="shared" si="2"/>
        <v>Over Budget</v>
      </c>
    </row>
    <row r="68">
      <c r="A68" s="32" t="s">
        <v>457</v>
      </c>
      <c r="B68" s="33">
        <v>4.44</v>
      </c>
      <c r="C68" s="34">
        <v>207.0</v>
      </c>
      <c r="D68" s="35">
        <v>5.8885604E7</v>
      </c>
      <c r="E68" s="35">
        <v>8192619.0</v>
      </c>
      <c r="F68" s="14">
        <f t="shared" si="1"/>
        <v>50692985</v>
      </c>
      <c r="G68" s="15" t="str">
        <f>IF(E68=0,"YES",IF(D68/E68&gt;=1.15, IF(D68+E68&gt;=one_percentage,"YES","NO"),"NO"))</f>
        <v>YES</v>
      </c>
      <c r="H68" s="36">
        <v>8000.0</v>
      </c>
      <c r="I68" s="17" t="str">
        <f t="shared" si="3"/>
        <v>NOT FUNDED</v>
      </c>
      <c r="J68" s="18">
        <f t="shared" si="4"/>
        <v>3668</v>
      </c>
      <c r="K68" s="19" t="str">
        <f t="shared" si="2"/>
        <v>Over Budget</v>
      </c>
    </row>
    <row r="69">
      <c r="A69" s="32" t="s">
        <v>414</v>
      </c>
      <c r="B69" s="33">
        <v>4.6</v>
      </c>
      <c r="C69" s="34">
        <v>271.0</v>
      </c>
      <c r="D69" s="35">
        <v>5.9858139E7</v>
      </c>
      <c r="E69" s="35">
        <v>9503279.0</v>
      </c>
      <c r="F69" s="14">
        <f t="shared" si="1"/>
        <v>50354860</v>
      </c>
      <c r="G69" s="15" t="str">
        <f>IF(E69=0,"YES",IF(D69/E69&gt;=1.15, IF(D69+E69&gt;=one_percentage,"YES","NO"),"NO"))</f>
        <v>YES</v>
      </c>
      <c r="H69" s="36">
        <v>12000.0</v>
      </c>
      <c r="I69" s="17" t="str">
        <f t="shared" si="3"/>
        <v>NOT FUNDED</v>
      </c>
      <c r="J69" s="18">
        <f t="shared" si="4"/>
        <v>3668</v>
      </c>
      <c r="K69" s="19" t="str">
        <f t="shared" si="2"/>
        <v>Over Budget</v>
      </c>
    </row>
    <row r="70">
      <c r="A70" s="32" t="s">
        <v>278</v>
      </c>
      <c r="B70" s="33">
        <v>4.08</v>
      </c>
      <c r="C70" s="34">
        <v>306.0</v>
      </c>
      <c r="D70" s="35">
        <v>5.5556098E7</v>
      </c>
      <c r="E70" s="35">
        <v>5992418.0</v>
      </c>
      <c r="F70" s="14">
        <f t="shared" si="1"/>
        <v>49563680</v>
      </c>
      <c r="G70" s="15" t="str">
        <f>IF(E70=0,"YES",IF(D70/E70&gt;=1.15, IF(D70+E70&gt;=one_percentage,"YES","NO"),"NO"))</f>
        <v>YES</v>
      </c>
      <c r="H70" s="36">
        <v>37800.0</v>
      </c>
      <c r="I70" s="17" t="str">
        <f t="shared" si="3"/>
        <v>NOT FUNDED</v>
      </c>
      <c r="J70" s="18">
        <f t="shared" si="4"/>
        <v>3668</v>
      </c>
      <c r="K70" s="19" t="str">
        <f t="shared" si="2"/>
        <v>Over Budget</v>
      </c>
    </row>
    <row r="71">
      <c r="A71" s="32" t="s">
        <v>751</v>
      </c>
      <c r="B71" s="33">
        <v>3.78</v>
      </c>
      <c r="C71" s="34">
        <v>136.0</v>
      </c>
      <c r="D71" s="35">
        <v>6.123689E7</v>
      </c>
      <c r="E71" s="35">
        <v>1.1833378E7</v>
      </c>
      <c r="F71" s="14">
        <f t="shared" si="1"/>
        <v>49403512</v>
      </c>
      <c r="G71" s="15" t="str">
        <f>IF(E71=0,"YES",IF(D71/E71&gt;=1.15, IF(D71+E71&gt;=one_percentage,"YES","NO"),"NO"))</f>
        <v>YES</v>
      </c>
      <c r="H71" s="36">
        <v>15000.0</v>
      </c>
      <c r="I71" s="17" t="str">
        <f t="shared" si="3"/>
        <v>NOT FUNDED</v>
      </c>
      <c r="J71" s="18">
        <f t="shared" si="4"/>
        <v>3668</v>
      </c>
      <c r="K71" s="19" t="str">
        <f t="shared" si="2"/>
        <v>Over Budget</v>
      </c>
    </row>
    <row r="72">
      <c r="A72" s="32" t="s">
        <v>222</v>
      </c>
      <c r="B72" s="33">
        <v>4.39</v>
      </c>
      <c r="C72" s="34">
        <v>354.0</v>
      </c>
      <c r="D72" s="35">
        <v>5.3634002E7</v>
      </c>
      <c r="E72" s="35">
        <v>4361612.0</v>
      </c>
      <c r="F72" s="14">
        <f t="shared" si="1"/>
        <v>49272390</v>
      </c>
      <c r="G72" s="15" t="str">
        <f>IF(E72=0,"YES",IF(D72/E72&gt;=1.15, IF(D72+E72&gt;=one_percentage,"YES","NO"),"NO"))</f>
        <v>YES</v>
      </c>
      <c r="H72" s="36">
        <v>6900.0</v>
      </c>
      <c r="I72" s="17" t="str">
        <f t="shared" si="3"/>
        <v>NOT FUNDED</v>
      </c>
      <c r="J72" s="18">
        <f t="shared" si="4"/>
        <v>3668</v>
      </c>
      <c r="K72" s="19" t="str">
        <f t="shared" si="2"/>
        <v>Over Budget</v>
      </c>
    </row>
    <row r="73">
      <c r="A73" s="32" t="s">
        <v>223</v>
      </c>
      <c r="B73" s="33">
        <v>4.17</v>
      </c>
      <c r="C73" s="34">
        <v>310.0</v>
      </c>
      <c r="D73" s="35">
        <v>5.551127E7</v>
      </c>
      <c r="E73" s="35">
        <v>6542741.0</v>
      </c>
      <c r="F73" s="14">
        <f t="shared" si="1"/>
        <v>48968529</v>
      </c>
      <c r="G73" s="15" t="str">
        <f>IF(E73=0,"YES",IF(D73/E73&gt;=1.15, IF(D73+E73&gt;=one_percentage,"YES","NO"),"NO"))</f>
        <v>YES</v>
      </c>
      <c r="H73" s="36">
        <v>8000.0</v>
      </c>
      <c r="I73" s="17" t="str">
        <f t="shared" si="3"/>
        <v>NOT FUNDED</v>
      </c>
      <c r="J73" s="18">
        <f t="shared" si="4"/>
        <v>3668</v>
      </c>
      <c r="K73" s="19" t="str">
        <f t="shared" si="2"/>
        <v>Over Budget</v>
      </c>
    </row>
    <row r="74">
      <c r="A74" s="32" t="s">
        <v>459</v>
      </c>
      <c r="B74" s="33">
        <v>3.75</v>
      </c>
      <c r="C74" s="34">
        <v>169.0</v>
      </c>
      <c r="D74" s="35">
        <v>6.2502248E7</v>
      </c>
      <c r="E74" s="35">
        <v>1.3553463E7</v>
      </c>
      <c r="F74" s="14">
        <f t="shared" si="1"/>
        <v>48948785</v>
      </c>
      <c r="G74" s="15" t="str">
        <f>IF(E74=0,"YES",IF(D74/E74&gt;=1.15, IF(D74+E74&gt;=one_percentage,"YES","NO"),"NO"))</f>
        <v>YES</v>
      </c>
      <c r="H74" s="36">
        <v>14800.0</v>
      </c>
      <c r="I74" s="17" t="str">
        <f t="shared" si="3"/>
        <v>NOT FUNDED</v>
      </c>
      <c r="J74" s="18">
        <f t="shared" si="4"/>
        <v>3668</v>
      </c>
      <c r="K74" s="19" t="str">
        <f t="shared" si="2"/>
        <v>Over Budget</v>
      </c>
    </row>
    <row r="75">
      <c r="A75" s="32" t="s">
        <v>496</v>
      </c>
      <c r="B75" s="33">
        <v>3.72</v>
      </c>
      <c r="C75" s="34">
        <v>126.0</v>
      </c>
      <c r="D75" s="35">
        <v>5.7104112E7</v>
      </c>
      <c r="E75" s="35">
        <v>8485286.0</v>
      </c>
      <c r="F75" s="14">
        <f t="shared" si="1"/>
        <v>48618826</v>
      </c>
      <c r="G75" s="15" t="str">
        <f>IF(E75=0,"YES",IF(D75/E75&gt;=1.15, IF(D75+E75&gt;=one_percentage,"YES","NO"),"NO"))</f>
        <v>YES</v>
      </c>
      <c r="H75" s="36">
        <v>30000.0</v>
      </c>
      <c r="I75" s="17" t="str">
        <f t="shared" si="3"/>
        <v>NOT FUNDED</v>
      </c>
      <c r="J75" s="18">
        <f t="shared" si="4"/>
        <v>3668</v>
      </c>
      <c r="K75" s="19" t="str">
        <f t="shared" si="2"/>
        <v>Over Budget</v>
      </c>
    </row>
    <row r="76">
      <c r="A76" s="32" t="s">
        <v>21</v>
      </c>
      <c r="B76" s="33">
        <v>3.75</v>
      </c>
      <c r="C76" s="34">
        <v>163.0</v>
      </c>
      <c r="D76" s="35">
        <v>5.2637973E7</v>
      </c>
      <c r="E76" s="35">
        <v>4379475.0</v>
      </c>
      <c r="F76" s="14">
        <f t="shared" si="1"/>
        <v>48258498</v>
      </c>
      <c r="G76" s="15" t="str">
        <f>IF(E76=0,"YES",IF(D76/E76&gt;=1.15, IF(D76+E76&gt;=one_percentage,"YES","NO"),"NO"))</f>
        <v>YES</v>
      </c>
      <c r="H76" s="36">
        <v>24000.0</v>
      </c>
      <c r="I76" s="17" t="str">
        <f t="shared" si="3"/>
        <v>NOT FUNDED</v>
      </c>
      <c r="J76" s="18">
        <f t="shared" si="4"/>
        <v>3668</v>
      </c>
      <c r="K76" s="19" t="str">
        <f t="shared" si="2"/>
        <v>Over Budget</v>
      </c>
    </row>
    <row r="77">
      <c r="A77" s="32" t="s">
        <v>321</v>
      </c>
      <c r="B77" s="33">
        <v>3.89</v>
      </c>
      <c r="C77" s="34">
        <v>214.0</v>
      </c>
      <c r="D77" s="35">
        <v>5.9049776E7</v>
      </c>
      <c r="E77" s="35">
        <v>1.0917224E7</v>
      </c>
      <c r="F77" s="14">
        <f t="shared" si="1"/>
        <v>48132552</v>
      </c>
      <c r="G77" s="15" t="str">
        <f>IF(E77=0,"YES",IF(D77/E77&gt;=1.15, IF(D77+E77&gt;=one_percentage,"YES","NO"),"NO"))</f>
        <v>YES</v>
      </c>
      <c r="H77" s="36">
        <v>5000.0</v>
      </c>
      <c r="I77" s="17" t="str">
        <f t="shared" si="3"/>
        <v>NOT FUNDED</v>
      </c>
      <c r="J77" s="18">
        <f t="shared" si="4"/>
        <v>3668</v>
      </c>
      <c r="K77" s="19" t="str">
        <f t="shared" si="2"/>
        <v>Over Budget</v>
      </c>
    </row>
    <row r="78">
      <c r="A78" s="32" t="s">
        <v>497</v>
      </c>
      <c r="B78" s="33">
        <v>4.17</v>
      </c>
      <c r="C78" s="34">
        <v>139.0</v>
      </c>
      <c r="D78" s="35">
        <v>6.0982495E7</v>
      </c>
      <c r="E78" s="35">
        <v>1.3160082E7</v>
      </c>
      <c r="F78" s="14">
        <f t="shared" si="1"/>
        <v>47822413</v>
      </c>
      <c r="G78" s="15" t="str">
        <f>IF(E78=0,"YES",IF(D78/E78&gt;=1.15, IF(D78+E78&gt;=one_percentage,"YES","NO"),"NO"))</f>
        <v>YES</v>
      </c>
      <c r="H78" s="36">
        <v>28450.0</v>
      </c>
      <c r="I78" s="17" t="str">
        <f t="shared" si="3"/>
        <v>NOT FUNDED</v>
      </c>
      <c r="J78" s="18">
        <f t="shared" si="4"/>
        <v>3668</v>
      </c>
      <c r="K78" s="19" t="str">
        <f t="shared" si="2"/>
        <v>Over Budget</v>
      </c>
    </row>
    <row r="79">
      <c r="A79" s="32" t="s">
        <v>127</v>
      </c>
      <c r="B79" s="33">
        <v>3.83</v>
      </c>
      <c r="C79" s="34">
        <v>458.0</v>
      </c>
      <c r="D79" s="35">
        <v>6.5917021E7</v>
      </c>
      <c r="E79" s="35">
        <v>1.8135947E7</v>
      </c>
      <c r="F79" s="14">
        <f t="shared" si="1"/>
        <v>47781074</v>
      </c>
      <c r="G79" s="15" t="str">
        <f>IF(E79=0,"YES",IF(D79/E79&gt;=1.15, IF(D79+E79&gt;=one_percentage,"YES","NO"),"NO"))</f>
        <v>YES</v>
      </c>
      <c r="H79" s="36">
        <v>50000.0</v>
      </c>
      <c r="I79" s="17" t="str">
        <f t="shared" si="3"/>
        <v>NOT FUNDED</v>
      </c>
      <c r="J79" s="18">
        <f t="shared" si="4"/>
        <v>3668</v>
      </c>
      <c r="K79" s="19" t="str">
        <f t="shared" si="2"/>
        <v>Over Budget</v>
      </c>
    </row>
    <row r="80">
      <c r="A80" s="32" t="s">
        <v>322</v>
      </c>
      <c r="B80" s="33">
        <v>4.21</v>
      </c>
      <c r="C80" s="34">
        <v>233.0</v>
      </c>
      <c r="D80" s="35">
        <v>5.4997507E7</v>
      </c>
      <c r="E80" s="35">
        <v>7588102.0</v>
      </c>
      <c r="F80" s="14">
        <f t="shared" si="1"/>
        <v>47409405</v>
      </c>
      <c r="G80" s="15" t="str">
        <f>IF(E80=0,"YES",IF(D80/E80&gt;=1.15, IF(D80+E80&gt;=one_percentage,"YES","NO"),"NO"))</f>
        <v>YES</v>
      </c>
      <c r="H80" s="36">
        <v>30000.0</v>
      </c>
      <c r="I80" s="17" t="str">
        <f t="shared" si="3"/>
        <v>NOT FUNDED</v>
      </c>
      <c r="J80" s="18">
        <f t="shared" si="4"/>
        <v>3668</v>
      </c>
      <c r="K80" s="19" t="str">
        <f t="shared" si="2"/>
        <v>Over Budget</v>
      </c>
    </row>
    <row r="81">
      <c r="A81" s="32" t="s">
        <v>498</v>
      </c>
      <c r="B81" s="33">
        <v>4.17</v>
      </c>
      <c r="C81" s="34">
        <v>175.0</v>
      </c>
      <c r="D81" s="35">
        <v>5.2406516E7</v>
      </c>
      <c r="E81" s="35">
        <v>5098161.0</v>
      </c>
      <c r="F81" s="14">
        <f t="shared" si="1"/>
        <v>47308355</v>
      </c>
      <c r="G81" s="15" t="str">
        <f>IF(E81=0,"YES",IF(D81/E81&gt;=1.15, IF(D81+E81&gt;=one_percentage,"YES","NO"),"NO"))</f>
        <v>YES</v>
      </c>
      <c r="H81" s="36">
        <v>85000.0</v>
      </c>
      <c r="I81" s="17" t="str">
        <f t="shared" si="3"/>
        <v>NOT FUNDED</v>
      </c>
      <c r="J81" s="18">
        <f t="shared" si="4"/>
        <v>3668</v>
      </c>
      <c r="K81" s="19" t="str">
        <f t="shared" si="2"/>
        <v>Over Budget</v>
      </c>
    </row>
    <row r="82">
      <c r="A82" s="32" t="s">
        <v>22</v>
      </c>
      <c r="B82" s="33">
        <v>3.61</v>
      </c>
      <c r="C82" s="34">
        <v>189.0</v>
      </c>
      <c r="D82" s="35">
        <v>5.5235032E7</v>
      </c>
      <c r="E82" s="35">
        <v>7926893.0</v>
      </c>
      <c r="F82" s="14">
        <f t="shared" si="1"/>
        <v>47308139</v>
      </c>
      <c r="G82" s="15" t="str">
        <f>IF(E82=0,"YES",IF(D82/E82&gt;=1.15, IF(D82+E82&gt;=one_percentage,"YES","NO"),"NO"))</f>
        <v>YES</v>
      </c>
      <c r="H82" s="36">
        <v>100000.0</v>
      </c>
      <c r="I82" s="17" t="str">
        <f t="shared" si="3"/>
        <v>NOT FUNDED</v>
      </c>
      <c r="J82" s="18">
        <f t="shared" si="4"/>
        <v>3668</v>
      </c>
      <c r="K82" s="19" t="str">
        <f t="shared" si="2"/>
        <v>Over Budget</v>
      </c>
    </row>
    <row r="83">
      <c r="A83" s="37" t="s">
        <v>828</v>
      </c>
      <c r="B83" s="33">
        <v>4.83</v>
      </c>
      <c r="C83" s="34">
        <v>289.0</v>
      </c>
      <c r="D83" s="35">
        <v>6.8257814E7</v>
      </c>
      <c r="E83" s="35">
        <v>2.1150527E7</v>
      </c>
      <c r="F83" s="14">
        <f t="shared" si="1"/>
        <v>47107287</v>
      </c>
      <c r="G83" s="15" t="str">
        <f>IF(E83=0,"YES",IF(D83/E83&gt;=1.15, IF(D83+E83&gt;=one_percentage,"YES","NO"),"NO"))</f>
        <v>YES</v>
      </c>
      <c r="H83" s="36">
        <v>25755.0</v>
      </c>
      <c r="I83" s="17" t="str">
        <f t="shared" si="3"/>
        <v>NOT FUNDED</v>
      </c>
      <c r="J83" s="18">
        <f t="shared" si="4"/>
        <v>3668</v>
      </c>
      <c r="K83" s="19" t="str">
        <f t="shared" si="2"/>
        <v>Over Budget</v>
      </c>
    </row>
    <row r="84">
      <c r="A84" s="32" t="s">
        <v>868</v>
      </c>
      <c r="B84" s="33">
        <v>4.33</v>
      </c>
      <c r="C84" s="34">
        <v>268.0</v>
      </c>
      <c r="D84" s="35">
        <v>6.9332086E7</v>
      </c>
      <c r="E84" s="35">
        <v>2.2264576E7</v>
      </c>
      <c r="F84" s="14">
        <f t="shared" si="1"/>
        <v>47067510</v>
      </c>
      <c r="G84" s="15" t="str">
        <f>IF(E84=0,"YES",IF(D84/E84&gt;=1.15, IF(D84+E84&gt;=one_percentage,"YES","NO"),"NO"))</f>
        <v>YES</v>
      </c>
      <c r="H84" s="36">
        <v>35100.0</v>
      </c>
      <c r="I84" s="17" t="str">
        <f t="shared" si="3"/>
        <v>NOT FUNDED</v>
      </c>
      <c r="J84" s="18">
        <f t="shared" si="4"/>
        <v>3668</v>
      </c>
      <c r="K84" s="19" t="str">
        <f t="shared" si="2"/>
        <v>Over Budget</v>
      </c>
    </row>
    <row r="85">
      <c r="A85" s="32" t="s">
        <v>323</v>
      </c>
      <c r="B85" s="33">
        <v>4.67</v>
      </c>
      <c r="C85" s="34">
        <v>298.0</v>
      </c>
      <c r="D85" s="35">
        <v>5.4679167E7</v>
      </c>
      <c r="E85" s="35">
        <v>7837628.0</v>
      </c>
      <c r="F85" s="14">
        <f t="shared" si="1"/>
        <v>46841539</v>
      </c>
      <c r="G85" s="15" t="str">
        <f>IF(E85=0,"YES",IF(D85/E85&gt;=1.15, IF(D85+E85&gt;=one_percentage,"YES","NO"),"NO"))</f>
        <v>YES</v>
      </c>
      <c r="H85" s="36">
        <v>35000.0</v>
      </c>
      <c r="I85" s="17" t="str">
        <f t="shared" si="3"/>
        <v>NOT FUNDED</v>
      </c>
      <c r="J85" s="18">
        <f t="shared" si="4"/>
        <v>3668</v>
      </c>
      <c r="K85" s="19" t="str">
        <f t="shared" si="2"/>
        <v>Over Budget</v>
      </c>
    </row>
    <row r="86">
      <c r="A86" s="32" t="s">
        <v>829</v>
      </c>
      <c r="B86" s="33">
        <v>4.67</v>
      </c>
      <c r="C86" s="34">
        <v>234.0</v>
      </c>
      <c r="D86" s="35">
        <v>6.0819734E7</v>
      </c>
      <c r="E86" s="35">
        <v>1.4060511E7</v>
      </c>
      <c r="F86" s="14">
        <f t="shared" si="1"/>
        <v>46759223</v>
      </c>
      <c r="G86" s="15" t="str">
        <f>IF(E86=0,"YES",IF(D86/E86&gt;=1.15, IF(D86+E86&gt;=one_percentage,"YES","NO"),"NO"))</f>
        <v>YES</v>
      </c>
      <c r="H86" s="36">
        <v>25000.0</v>
      </c>
      <c r="I86" s="17" t="str">
        <f t="shared" si="3"/>
        <v>NOT FUNDED</v>
      </c>
      <c r="J86" s="18">
        <f t="shared" si="4"/>
        <v>3668</v>
      </c>
      <c r="K86" s="19" t="str">
        <f t="shared" si="2"/>
        <v>Over Budget</v>
      </c>
    </row>
    <row r="87">
      <c r="A87" s="32" t="s">
        <v>752</v>
      </c>
      <c r="B87" s="33">
        <v>4.11</v>
      </c>
      <c r="C87" s="34">
        <v>146.0</v>
      </c>
      <c r="D87" s="35">
        <v>5.1509812E7</v>
      </c>
      <c r="E87" s="35">
        <v>4857058.0</v>
      </c>
      <c r="F87" s="14">
        <f t="shared" si="1"/>
        <v>46652754</v>
      </c>
      <c r="G87" s="15" t="str">
        <f>IF(E87=0,"YES",IF(D87/E87&gt;=1.15, IF(D87+E87&gt;=one_percentage,"YES","NO"),"NO"))</f>
        <v>YES</v>
      </c>
      <c r="H87" s="36">
        <v>9500.0</v>
      </c>
      <c r="I87" s="17" t="str">
        <f t="shared" si="3"/>
        <v>NOT FUNDED</v>
      </c>
      <c r="J87" s="18">
        <f t="shared" si="4"/>
        <v>3668</v>
      </c>
      <c r="K87" s="19" t="str">
        <f t="shared" si="2"/>
        <v>Over Budget</v>
      </c>
    </row>
    <row r="88">
      <c r="A88" s="37" t="s">
        <v>684</v>
      </c>
      <c r="B88" s="33">
        <v>3.93</v>
      </c>
      <c r="C88" s="34">
        <v>108.0</v>
      </c>
      <c r="D88" s="35">
        <v>5.0969715E7</v>
      </c>
      <c r="E88" s="35">
        <v>4685370.0</v>
      </c>
      <c r="F88" s="14">
        <f t="shared" si="1"/>
        <v>46284345</v>
      </c>
      <c r="G88" s="15" t="str">
        <f>IF(E88=0,"YES",IF(D88/E88&gt;=1.15, IF(D88+E88&gt;=one_percentage,"YES","NO"),"NO"))</f>
        <v>YES</v>
      </c>
      <c r="H88" s="36">
        <v>11500.0</v>
      </c>
      <c r="I88" s="17" t="str">
        <f t="shared" si="3"/>
        <v>NOT FUNDED</v>
      </c>
      <c r="J88" s="18">
        <f t="shared" si="4"/>
        <v>3668</v>
      </c>
      <c r="K88" s="19" t="str">
        <f t="shared" si="2"/>
        <v>Over Budget</v>
      </c>
    </row>
    <row r="89">
      <c r="A89" s="32" t="s">
        <v>23</v>
      </c>
      <c r="B89" s="33">
        <v>3.58</v>
      </c>
      <c r="C89" s="34">
        <v>254.0</v>
      </c>
      <c r="D89" s="35">
        <v>5.5876078E7</v>
      </c>
      <c r="E89" s="35">
        <v>9988182.0</v>
      </c>
      <c r="F89" s="14">
        <f t="shared" si="1"/>
        <v>45887896</v>
      </c>
      <c r="G89" s="15" t="str">
        <f>IF(E89=0,"YES",IF(D89/E89&gt;=1.15, IF(D89+E89&gt;=one_percentage,"YES","NO"),"NO"))</f>
        <v>YES</v>
      </c>
      <c r="H89" s="36">
        <v>75000.0</v>
      </c>
      <c r="I89" s="17" t="str">
        <f t="shared" si="3"/>
        <v>NOT FUNDED</v>
      </c>
      <c r="J89" s="18">
        <f t="shared" si="4"/>
        <v>3668</v>
      </c>
      <c r="K89" s="19" t="str">
        <f t="shared" si="2"/>
        <v>Over Budget</v>
      </c>
    </row>
    <row r="90">
      <c r="A90" s="32" t="s">
        <v>176</v>
      </c>
      <c r="B90" s="33">
        <v>3.67</v>
      </c>
      <c r="C90" s="34">
        <v>126.0</v>
      </c>
      <c r="D90" s="35">
        <v>5.1414903E7</v>
      </c>
      <c r="E90" s="35">
        <v>5739114.0</v>
      </c>
      <c r="F90" s="14">
        <f t="shared" si="1"/>
        <v>45675789</v>
      </c>
      <c r="G90" s="15" t="str">
        <f>IF(E90=0,"YES",IF(D90/E90&gt;=1.15, IF(D90+E90&gt;=one_percentage,"YES","NO"),"NO"))</f>
        <v>YES</v>
      </c>
      <c r="H90" s="36">
        <v>60000.0</v>
      </c>
      <c r="I90" s="17" t="str">
        <f t="shared" si="3"/>
        <v>NOT FUNDED</v>
      </c>
      <c r="J90" s="18">
        <f t="shared" si="4"/>
        <v>3668</v>
      </c>
      <c r="K90" s="19" t="str">
        <f t="shared" si="2"/>
        <v>Over Budget</v>
      </c>
    </row>
    <row r="91">
      <c r="A91" s="32" t="s">
        <v>324</v>
      </c>
      <c r="B91" s="33">
        <v>4.17</v>
      </c>
      <c r="C91" s="34">
        <v>185.0</v>
      </c>
      <c r="D91" s="35">
        <v>5.234824E7</v>
      </c>
      <c r="E91" s="35">
        <v>6681116.0</v>
      </c>
      <c r="F91" s="14">
        <f t="shared" si="1"/>
        <v>45667124</v>
      </c>
      <c r="G91" s="15" t="str">
        <f>IF(E91=0,"YES",IF(D91/E91&gt;=1.15, IF(D91+E91&gt;=one_percentage,"YES","NO"),"NO"))</f>
        <v>YES</v>
      </c>
      <c r="H91" s="36">
        <v>18000.0</v>
      </c>
      <c r="I91" s="17" t="str">
        <f t="shared" si="3"/>
        <v>NOT FUNDED</v>
      </c>
      <c r="J91" s="18">
        <f t="shared" si="4"/>
        <v>3668</v>
      </c>
      <c r="K91" s="19" t="str">
        <f t="shared" si="2"/>
        <v>Over Budget</v>
      </c>
    </row>
    <row r="92">
      <c r="A92" s="32" t="s">
        <v>499</v>
      </c>
      <c r="B92" s="33">
        <v>4.5</v>
      </c>
      <c r="C92" s="34">
        <v>162.0</v>
      </c>
      <c r="D92" s="35">
        <v>5.9329389E7</v>
      </c>
      <c r="E92" s="35">
        <v>1.3855321E7</v>
      </c>
      <c r="F92" s="14">
        <f t="shared" si="1"/>
        <v>45474068</v>
      </c>
      <c r="G92" s="15" t="str">
        <f>IF(E92=0,"YES",IF(D92/E92&gt;=1.15, IF(D92+E92&gt;=one_percentage,"YES","NO"),"NO"))</f>
        <v>YES</v>
      </c>
      <c r="H92" s="36">
        <v>35000.0</v>
      </c>
      <c r="I92" s="17" t="str">
        <f t="shared" si="3"/>
        <v>NOT FUNDED</v>
      </c>
      <c r="J92" s="18">
        <f t="shared" si="4"/>
        <v>3668</v>
      </c>
      <c r="K92" s="19" t="str">
        <f t="shared" si="2"/>
        <v>Over Budget</v>
      </c>
    </row>
    <row r="93">
      <c r="A93" s="32" t="s">
        <v>70</v>
      </c>
      <c r="B93" s="33">
        <v>4.17</v>
      </c>
      <c r="C93" s="34">
        <v>149.0</v>
      </c>
      <c r="D93" s="35">
        <v>4.9937354E7</v>
      </c>
      <c r="E93" s="35">
        <v>4610590.0</v>
      </c>
      <c r="F93" s="14">
        <f t="shared" si="1"/>
        <v>45326764</v>
      </c>
      <c r="G93" s="15" t="str">
        <f>IF(E93=0,"YES",IF(D93/E93&gt;=1.15, IF(D93+E93&gt;=one_percentage,"YES","NO"),"NO"))</f>
        <v>YES</v>
      </c>
      <c r="H93" s="36">
        <v>40000.0</v>
      </c>
      <c r="I93" s="17" t="str">
        <f t="shared" si="3"/>
        <v>NOT FUNDED</v>
      </c>
      <c r="J93" s="18">
        <f t="shared" si="4"/>
        <v>3668</v>
      </c>
      <c r="K93" s="19" t="str">
        <f t="shared" si="2"/>
        <v>Over Budget</v>
      </c>
    </row>
    <row r="94">
      <c r="A94" s="37" t="s">
        <v>224</v>
      </c>
      <c r="B94" s="33">
        <v>4.38</v>
      </c>
      <c r="C94" s="34">
        <v>472.0</v>
      </c>
      <c r="D94" s="35">
        <v>5.4863067E7</v>
      </c>
      <c r="E94" s="35">
        <v>9764557.0</v>
      </c>
      <c r="F94" s="14">
        <f t="shared" si="1"/>
        <v>45098510</v>
      </c>
      <c r="G94" s="15" t="str">
        <f>IF(E94=0,"YES",IF(D94/E94&gt;=1.15, IF(D94+E94&gt;=one_percentage,"YES","NO"),"NO"))</f>
        <v>YES</v>
      </c>
      <c r="H94" s="36">
        <v>26000.0</v>
      </c>
      <c r="I94" s="17" t="str">
        <f t="shared" si="3"/>
        <v>NOT FUNDED</v>
      </c>
      <c r="J94" s="18">
        <f t="shared" si="4"/>
        <v>3668</v>
      </c>
      <c r="K94" s="19" t="str">
        <f t="shared" si="2"/>
        <v>Over Budget</v>
      </c>
    </row>
    <row r="95">
      <c r="A95" s="32" t="s">
        <v>685</v>
      </c>
      <c r="B95" s="33">
        <v>4.38</v>
      </c>
      <c r="C95" s="34">
        <v>201.0</v>
      </c>
      <c r="D95" s="35">
        <v>5.9084931E7</v>
      </c>
      <c r="E95" s="35">
        <v>1.4091985E7</v>
      </c>
      <c r="F95" s="14">
        <f t="shared" si="1"/>
        <v>44992946</v>
      </c>
      <c r="G95" s="15" t="str">
        <f>IF(E95=0,"YES",IF(D95/E95&gt;=1.15, IF(D95+E95&gt;=one_percentage,"YES","NO"),"NO"))</f>
        <v>YES</v>
      </c>
      <c r="H95" s="36">
        <v>7000.0</v>
      </c>
      <c r="I95" s="17" t="str">
        <f t="shared" si="3"/>
        <v>NOT FUNDED</v>
      </c>
      <c r="J95" s="18">
        <f t="shared" si="4"/>
        <v>3668</v>
      </c>
      <c r="K95" s="19" t="str">
        <f t="shared" si="2"/>
        <v>Over Budget</v>
      </c>
    </row>
    <row r="96">
      <c r="A96" s="32" t="s">
        <v>500</v>
      </c>
      <c r="B96" s="33">
        <v>4.5</v>
      </c>
      <c r="C96" s="34">
        <v>170.0</v>
      </c>
      <c r="D96" s="35">
        <v>5.3195351E7</v>
      </c>
      <c r="E96" s="35">
        <v>9045041.0</v>
      </c>
      <c r="F96" s="14">
        <f t="shared" si="1"/>
        <v>44150310</v>
      </c>
      <c r="G96" s="15" t="str">
        <f>IF(E96=0,"YES",IF(D96/E96&gt;=1.15, IF(D96+E96&gt;=one_percentage,"YES","NO"),"NO"))</f>
        <v>YES</v>
      </c>
      <c r="H96" s="36">
        <v>37000.0</v>
      </c>
      <c r="I96" s="17" t="str">
        <f t="shared" si="3"/>
        <v>NOT FUNDED</v>
      </c>
      <c r="J96" s="18">
        <f t="shared" si="4"/>
        <v>3668</v>
      </c>
      <c r="K96" s="19" t="str">
        <f t="shared" si="2"/>
        <v>Over Budget</v>
      </c>
    </row>
    <row r="97">
      <c r="A97" s="32" t="s">
        <v>24</v>
      </c>
      <c r="B97" s="33">
        <v>3.89</v>
      </c>
      <c r="C97" s="34">
        <v>196.0</v>
      </c>
      <c r="D97" s="35">
        <v>5.0554176E7</v>
      </c>
      <c r="E97" s="35">
        <v>6596766.0</v>
      </c>
      <c r="F97" s="14">
        <f t="shared" si="1"/>
        <v>43957410</v>
      </c>
      <c r="G97" s="15" t="str">
        <f>IF(E97=0,"YES",IF(D97/E97&gt;=1.15, IF(D97+E97&gt;=one_percentage,"YES","NO"),"NO"))</f>
        <v>YES</v>
      </c>
      <c r="H97" s="36">
        <v>50000.0</v>
      </c>
      <c r="I97" s="17" t="str">
        <f t="shared" si="3"/>
        <v>NOT FUNDED</v>
      </c>
      <c r="J97" s="18">
        <f t="shared" si="4"/>
        <v>3668</v>
      </c>
      <c r="K97" s="19" t="str">
        <f t="shared" si="2"/>
        <v>Over Budget</v>
      </c>
    </row>
    <row r="98">
      <c r="A98" s="32" t="s">
        <v>71</v>
      </c>
      <c r="B98" s="33">
        <v>4.53</v>
      </c>
      <c r="C98" s="34">
        <v>194.0</v>
      </c>
      <c r="D98" s="35">
        <v>5.2195819E7</v>
      </c>
      <c r="E98" s="35">
        <v>8573001.0</v>
      </c>
      <c r="F98" s="14">
        <f t="shared" si="1"/>
        <v>43622818</v>
      </c>
      <c r="G98" s="15" t="str">
        <f>IF(E98=0,"YES",IF(D98/E98&gt;=1.15, IF(D98+E98&gt;=one_percentage,"YES","NO"),"NO"))</f>
        <v>YES</v>
      </c>
      <c r="H98" s="36">
        <v>24000.0</v>
      </c>
      <c r="I98" s="17" t="str">
        <f t="shared" si="3"/>
        <v>NOT FUNDED</v>
      </c>
      <c r="J98" s="18">
        <f t="shared" si="4"/>
        <v>3668</v>
      </c>
      <c r="K98" s="19" t="str">
        <f t="shared" si="2"/>
        <v>Over Budget</v>
      </c>
    </row>
    <row r="99">
      <c r="A99" s="32" t="s">
        <v>619</v>
      </c>
      <c r="B99" s="33">
        <v>5.0</v>
      </c>
      <c r="C99" s="34">
        <v>423.0</v>
      </c>
      <c r="D99" s="35">
        <v>6.6550243E7</v>
      </c>
      <c r="E99" s="35">
        <v>2.3302303E7</v>
      </c>
      <c r="F99" s="14">
        <f t="shared" si="1"/>
        <v>43247940</v>
      </c>
      <c r="G99" s="15" t="str">
        <f>IF(E99=0,"YES",IF(D99/E99&gt;=1.15, IF(D99+E99&gt;=one_percentage,"YES","NO"),"NO"))</f>
        <v>YES</v>
      </c>
      <c r="H99" s="36">
        <v>14000.0</v>
      </c>
      <c r="I99" s="17" t="str">
        <f t="shared" si="3"/>
        <v>NOT FUNDED</v>
      </c>
      <c r="J99" s="18">
        <f t="shared" si="4"/>
        <v>3668</v>
      </c>
      <c r="K99" s="19" t="str">
        <f t="shared" si="2"/>
        <v>Over Budget</v>
      </c>
    </row>
    <row r="100">
      <c r="A100" s="32" t="s">
        <v>620</v>
      </c>
      <c r="B100" s="33">
        <v>5.0</v>
      </c>
      <c r="C100" s="34">
        <v>268.0</v>
      </c>
      <c r="D100" s="35">
        <v>6.7852238E7</v>
      </c>
      <c r="E100" s="35">
        <v>2.4674389E7</v>
      </c>
      <c r="F100" s="14">
        <f t="shared" si="1"/>
        <v>43177849</v>
      </c>
      <c r="G100" s="15" t="str">
        <f>IF(E100=0,"YES",IF(D100/E100&gt;=1.15, IF(D100+E100&gt;=one_percentage,"YES","NO"),"NO"))</f>
        <v>YES</v>
      </c>
      <c r="H100" s="36">
        <v>10000.0</v>
      </c>
      <c r="I100" s="17" t="str">
        <f t="shared" si="3"/>
        <v>NOT FUNDED</v>
      </c>
      <c r="J100" s="18">
        <f t="shared" si="4"/>
        <v>3668</v>
      </c>
      <c r="K100" s="19" t="str">
        <f t="shared" si="2"/>
        <v>Over Budget</v>
      </c>
    </row>
    <row r="101">
      <c r="A101" s="32" t="s">
        <v>25</v>
      </c>
      <c r="B101" s="33">
        <v>3.76</v>
      </c>
      <c r="C101" s="34">
        <v>158.0</v>
      </c>
      <c r="D101" s="35">
        <v>4.8943736E7</v>
      </c>
      <c r="E101" s="35">
        <v>5936273.0</v>
      </c>
      <c r="F101" s="14">
        <f t="shared" si="1"/>
        <v>43007463</v>
      </c>
      <c r="G101" s="15" t="str">
        <f>IF(E101=0,"YES",IF(D101/E101&gt;=1.15, IF(D101+E101&gt;=one_percentage,"YES","NO"),"NO"))</f>
        <v>YES</v>
      </c>
      <c r="H101" s="36">
        <v>35000.0</v>
      </c>
      <c r="I101" s="17" t="str">
        <f t="shared" si="3"/>
        <v>NOT FUNDED</v>
      </c>
      <c r="J101" s="18">
        <f t="shared" si="4"/>
        <v>3668</v>
      </c>
      <c r="K101" s="19" t="str">
        <f t="shared" si="2"/>
        <v>Over Budget</v>
      </c>
    </row>
    <row r="102">
      <c r="A102" s="32" t="s">
        <v>687</v>
      </c>
      <c r="B102" s="33">
        <v>3.72</v>
      </c>
      <c r="C102" s="34">
        <v>106.0</v>
      </c>
      <c r="D102" s="35">
        <v>4.8941423E7</v>
      </c>
      <c r="E102" s="35">
        <v>6632132.0</v>
      </c>
      <c r="F102" s="14">
        <f t="shared" si="1"/>
        <v>42309291</v>
      </c>
      <c r="G102" s="15" t="str">
        <f>IF(E102=0,"YES",IF(D102/E102&gt;=1.15, IF(D102+E102&gt;=one_percentage,"YES","NO"),"NO"))</f>
        <v>YES</v>
      </c>
      <c r="H102" s="36">
        <v>3500.0</v>
      </c>
      <c r="I102" s="17" t="str">
        <f t="shared" si="3"/>
        <v>FUNDED</v>
      </c>
      <c r="J102" s="18">
        <f t="shared" si="4"/>
        <v>168</v>
      </c>
      <c r="K102" s="19" t="str">
        <f t="shared" si="2"/>
        <v/>
      </c>
    </row>
    <row r="103">
      <c r="A103" s="32" t="s">
        <v>830</v>
      </c>
      <c r="B103" s="33">
        <v>4.33</v>
      </c>
      <c r="C103" s="34">
        <v>134.0</v>
      </c>
      <c r="D103" s="35">
        <v>5.1791321E7</v>
      </c>
      <c r="E103" s="35">
        <v>9752214.0</v>
      </c>
      <c r="F103" s="14">
        <f t="shared" si="1"/>
        <v>42039107</v>
      </c>
      <c r="G103" s="15" t="str">
        <f>IF(E103=0,"YES",IF(D103/E103&gt;=1.15, IF(D103+E103&gt;=one_percentage,"YES","NO"),"NO"))</f>
        <v>YES</v>
      </c>
      <c r="H103" s="36">
        <v>25000.0</v>
      </c>
      <c r="I103" s="17" t="str">
        <f t="shared" si="3"/>
        <v>NOT FUNDED</v>
      </c>
      <c r="J103" s="18">
        <f t="shared" si="4"/>
        <v>168</v>
      </c>
      <c r="K103" s="19" t="str">
        <f t="shared" si="2"/>
        <v>Over Budget</v>
      </c>
    </row>
    <row r="104">
      <c r="A104" s="32" t="s">
        <v>325</v>
      </c>
      <c r="B104" s="33">
        <v>4.46</v>
      </c>
      <c r="C104" s="34">
        <v>266.0</v>
      </c>
      <c r="D104" s="35">
        <v>5.0854191E7</v>
      </c>
      <c r="E104" s="35">
        <v>9366918.0</v>
      </c>
      <c r="F104" s="14">
        <f t="shared" si="1"/>
        <v>41487273</v>
      </c>
      <c r="G104" s="15" t="str">
        <f>IF(E104=0,"YES",IF(D104/E104&gt;=1.15, IF(D104+E104&gt;=one_percentage,"YES","NO"),"NO"))</f>
        <v>YES</v>
      </c>
      <c r="H104" s="36">
        <v>25000.0</v>
      </c>
      <c r="I104" s="17" t="str">
        <f t="shared" si="3"/>
        <v>NOT FUNDED</v>
      </c>
      <c r="J104" s="18">
        <f t="shared" si="4"/>
        <v>168</v>
      </c>
      <c r="K104" s="19" t="str">
        <f t="shared" si="2"/>
        <v>Over Budget</v>
      </c>
    </row>
    <row r="105">
      <c r="A105" s="32" t="s">
        <v>719</v>
      </c>
      <c r="B105" s="33">
        <v>4.07</v>
      </c>
      <c r="C105" s="34">
        <v>164.0</v>
      </c>
      <c r="D105" s="35">
        <v>5.4233848E7</v>
      </c>
      <c r="E105" s="35">
        <v>1.3131466E7</v>
      </c>
      <c r="F105" s="14">
        <f t="shared" si="1"/>
        <v>41102382</v>
      </c>
      <c r="G105" s="15" t="str">
        <f>IF(E105=0,"YES",IF(D105/E105&gt;=1.15, IF(D105+E105&gt;=one_percentage,"YES","NO"),"NO"))</f>
        <v>YES</v>
      </c>
      <c r="H105" s="36">
        <v>27400.0</v>
      </c>
      <c r="I105" s="17" t="str">
        <f t="shared" si="3"/>
        <v>NOT FUNDED</v>
      </c>
      <c r="J105" s="18">
        <f t="shared" si="4"/>
        <v>168</v>
      </c>
      <c r="K105" s="19" t="str">
        <f t="shared" si="2"/>
        <v>Over Budget</v>
      </c>
    </row>
    <row r="106">
      <c r="A106" s="32" t="s">
        <v>869</v>
      </c>
      <c r="B106" s="33">
        <v>3.67</v>
      </c>
      <c r="C106" s="34">
        <v>275.0</v>
      </c>
      <c r="D106" s="35">
        <v>5.9253648E7</v>
      </c>
      <c r="E106" s="35">
        <v>1.8856147E7</v>
      </c>
      <c r="F106" s="14">
        <f t="shared" si="1"/>
        <v>40397501</v>
      </c>
      <c r="G106" s="15" t="str">
        <f>IF(E106=0,"YES",IF(D106/E106&gt;=1.15, IF(D106+E106&gt;=one_percentage,"YES","NO"),"NO"))</f>
        <v>YES</v>
      </c>
      <c r="H106" s="36">
        <v>18000.0</v>
      </c>
      <c r="I106" s="17" t="str">
        <f t="shared" si="3"/>
        <v>NOT FUNDED</v>
      </c>
      <c r="J106" s="18">
        <f t="shared" si="4"/>
        <v>168</v>
      </c>
      <c r="K106" s="19" t="str">
        <f t="shared" si="2"/>
        <v>Over Budget</v>
      </c>
    </row>
    <row r="107">
      <c r="A107" s="32" t="s">
        <v>501</v>
      </c>
      <c r="B107" s="33">
        <v>4.53</v>
      </c>
      <c r="C107" s="34">
        <v>182.0</v>
      </c>
      <c r="D107" s="35">
        <v>5.2129918E7</v>
      </c>
      <c r="E107" s="35">
        <v>1.1884138E7</v>
      </c>
      <c r="F107" s="14">
        <f t="shared" si="1"/>
        <v>40245780</v>
      </c>
      <c r="G107" s="15" t="str">
        <f>IF(E107=0,"YES",IF(D107/E107&gt;=1.15, IF(D107+E107&gt;=one_percentage,"YES","NO"),"NO"))</f>
        <v>YES</v>
      </c>
      <c r="H107" s="36">
        <v>35460.0</v>
      </c>
      <c r="I107" s="17" t="str">
        <f t="shared" si="3"/>
        <v>NOT FUNDED</v>
      </c>
      <c r="J107" s="18">
        <f t="shared" si="4"/>
        <v>168</v>
      </c>
      <c r="K107" s="19" t="str">
        <f t="shared" si="2"/>
        <v>Over Budget</v>
      </c>
    </row>
    <row r="108">
      <c r="A108" s="32" t="s">
        <v>565</v>
      </c>
      <c r="B108" s="33">
        <v>3.81</v>
      </c>
      <c r="C108" s="34">
        <v>409.0</v>
      </c>
      <c r="D108" s="35">
        <v>6.65051E7</v>
      </c>
      <c r="E108" s="35">
        <v>2.627804E7</v>
      </c>
      <c r="F108" s="14">
        <f t="shared" si="1"/>
        <v>40227060</v>
      </c>
      <c r="G108" s="15" t="str">
        <f>IF(E108=0,"YES",IF(D108/E108&gt;=1.15, IF(D108+E108&gt;=one_percentage,"YES","NO"),"NO"))</f>
        <v>YES</v>
      </c>
      <c r="H108" s="36">
        <v>15000.0</v>
      </c>
      <c r="I108" s="17" t="str">
        <f t="shared" si="3"/>
        <v>NOT FUNDED</v>
      </c>
      <c r="J108" s="18">
        <f t="shared" si="4"/>
        <v>168</v>
      </c>
      <c r="K108" s="19" t="str">
        <f t="shared" si="2"/>
        <v>Over Budget</v>
      </c>
    </row>
    <row r="109">
      <c r="A109" s="32" t="s">
        <v>128</v>
      </c>
      <c r="B109" s="33">
        <v>3.9</v>
      </c>
      <c r="C109" s="34">
        <v>306.0</v>
      </c>
      <c r="D109" s="35">
        <v>5.452492E7</v>
      </c>
      <c r="E109" s="35">
        <v>1.4572557E7</v>
      </c>
      <c r="F109" s="14">
        <f t="shared" si="1"/>
        <v>39952363</v>
      </c>
      <c r="G109" s="15" t="str">
        <f>IF(E109=0,"YES",IF(D109/E109&gt;=1.15, IF(D109+E109&gt;=one_percentage,"YES","NO"),"NO"))</f>
        <v>YES</v>
      </c>
      <c r="H109" s="36">
        <v>50000.0</v>
      </c>
      <c r="I109" s="17" t="str">
        <f t="shared" si="3"/>
        <v>NOT FUNDED</v>
      </c>
      <c r="J109" s="18">
        <f t="shared" si="4"/>
        <v>168</v>
      </c>
      <c r="K109" s="19" t="str">
        <f t="shared" si="2"/>
        <v>Over Budget</v>
      </c>
    </row>
    <row r="110">
      <c r="A110" s="32" t="s">
        <v>72</v>
      </c>
      <c r="B110" s="33">
        <v>4.17</v>
      </c>
      <c r="C110" s="34">
        <v>150.0</v>
      </c>
      <c r="D110" s="35">
        <v>4.8092443E7</v>
      </c>
      <c r="E110" s="35">
        <v>8330935.0</v>
      </c>
      <c r="F110" s="14">
        <f t="shared" si="1"/>
        <v>39761508</v>
      </c>
      <c r="G110" s="15" t="str">
        <f>IF(E110=0,"YES",IF(D110/E110&gt;=1.15, IF(D110+E110&gt;=one_percentage,"YES","NO"),"NO"))</f>
        <v>YES</v>
      </c>
      <c r="H110" s="36">
        <v>47000.0</v>
      </c>
      <c r="I110" s="17" t="str">
        <f t="shared" si="3"/>
        <v>NOT FUNDED</v>
      </c>
      <c r="J110" s="18">
        <f t="shared" si="4"/>
        <v>168</v>
      </c>
      <c r="K110" s="19" t="str">
        <f t="shared" si="2"/>
        <v>Over Budget</v>
      </c>
    </row>
    <row r="111">
      <c r="A111" s="32" t="s">
        <v>753</v>
      </c>
      <c r="B111" s="33">
        <v>4.11</v>
      </c>
      <c r="C111" s="34">
        <v>139.0</v>
      </c>
      <c r="D111" s="35">
        <v>5.206286E7</v>
      </c>
      <c r="E111" s="35">
        <v>1.2685203E7</v>
      </c>
      <c r="F111" s="14">
        <f t="shared" si="1"/>
        <v>39377657</v>
      </c>
      <c r="G111" s="15" t="str">
        <f>IF(E111=0,"YES",IF(D111/E111&gt;=1.15, IF(D111+E111&gt;=one_percentage,"YES","NO"),"NO"))</f>
        <v>YES</v>
      </c>
      <c r="H111" s="36">
        <v>35380.0</v>
      </c>
      <c r="I111" s="17" t="str">
        <f t="shared" si="3"/>
        <v>NOT FUNDED</v>
      </c>
      <c r="J111" s="18">
        <f t="shared" si="4"/>
        <v>168</v>
      </c>
      <c r="K111" s="19" t="str">
        <f t="shared" si="2"/>
        <v>Over Budget</v>
      </c>
    </row>
    <row r="112">
      <c r="A112" s="32" t="s">
        <v>156</v>
      </c>
      <c r="B112" s="33">
        <v>4.19</v>
      </c>
      <c r="C112" s="34">
        <v>301.0</v>
      </c>
      <c r="D112" s="35">
        <v>5.2153734E7</v>
      </c>
      <c r="E112" s="35">
        <v>1.2822985E7</v>
      </c>
      <c r="F112" s="14">
        <f t="shared" si="1"/>
        <v>39330749</v>
      </c>
      <c r="G112" s="15" t="str">
        <f>IF(E112=0,"YES",IF(D112/E112&gt;=1.15, IF(D112+E112&gt;=one_percentage,"YES","NO"),"NO"))</f>
        <v>YES</v>
      </c>
      <c r="H112" s="36">
        <v>80000.0</v>
      </c>
      <c r="I112" s="17" t="str">
        <f t="shared" si="3"/>
        <v>NOT FUNDED</v>
      </c>
      <c r="J112" s="18">
        <f t="shared" si="4"/>
        <v>168</v>
      </c>
      <c r="K112" s="19" t="str">
        <f t="shared" si="2"/>
        <v>Over Budget</v>
      </c>
    </row>
    <row r="113">
      <c r="A113" s="32" t="s">
        <v>279</v>
      </c>
      <c r="B113" s="33">
        <v>3.56</v>
      </c>
      <c r="C113" s="34">
        <v>210.0</v>
      </c>
      <c r="D113" s="35">
        <v>5.357921E7</v>
      </c>
      <c r="E113" s="35">
        <v>1.4286791E7</v>
      </c>
      <c r="F113" s="14">
        <f t="shared" si="1"/>
        <v>39292419</v>
      </c>
      <c r="G113" s="15" t="str">
        <f>IF(E113=0,"YES",IF(D113/E113&gt;=1.15, IF(D113+E113&gt;=one_percentage,"YES","NO"),"NO"))</f>
        <v>YES</v>
      </c>
      <c r="H113" s="36">
        <v>35000.0</v>
      </c>
      <c r="I113" s="17" t="str">
        <f t="shared" si="3"/>
        <v>NOT FUNDED</v>
      </c>
      <c r="J113" s="18">
        <f t="shared" si="4"/>
        <v>168</v>
      </c>
      <c r="K113" s="19" t="str">
        <f t="shared" si="2"/>
        <v>Over Budget</v>
      </c>
    </row>
    <row r="114">
      <c r="A114" s="32" t="s">
        <v>280</v>
      </c>
      <c r="B114" s="33">
        <v>4.17</v>
      </c>
      <c r="C114" s="34">
        <v>296.0</v>
      </c>
      <c r="D114" s="35">
        <v>4.6586515E7</v>
      </c>
      <c r="E114" s="35">
        <v>7399470.0</v>
      </c>
      <c r="F114" s="14">
        <f t="shared" si="1"/>
        <v>39187045</v>
      </c>
      <c r="G114" s="15" t="str">
        <f>IF(E114=0,"YES",IF(D114/E114&gt;=1.15, IF(D114+E114&gt;=one_percentage,"YES","NO"),"NO"))</f>
        <v>YES</v>
      </c>
      <c r="H114" s="36">
        <v>75000.0</v>
      </c>
      <c r="I114" s="17" t="str">
        <f t="shared" si="3"/>
        <v>NOT FUNDED</v>
      </c>
      <c r="J114" s="18">
        <f t="shared" si="4"/>
        <v>168</v>
      </c>
      <c r="K114" s="19" t="str">
        <f t="shared" si="2"/>
        <v>Over Budget</v>
      </c>
    </row>
    <row r="115">
      <c r="A115" s="32" t="s">
        <v>157</v>
      </c>
      <c r="B115" s="33">
        <v>3.78</v>
      </c>
      <c r="C115" s="34">
        <v>319.0</v>
      </c>
      <c r="D115" s="35">
        <v>4.9713246E7</v>
      </c>
      <c r="E115" s="35">
        <v>1.0718182E7</v>
      </c>
      <c r="F115" s="14">
        <f t="shared" si="1"/>
        <v>38995064</v>
      </c>
      <c r="G115" s="15" t="str">
        <f>IF(E115=0,"YES",IF(D115/E115&gt;=1.15, IF(D115+E115&gt;=one_percentage,"YES","NO"),"NO"))</f>
        <v>YES</v>
      </c>
      <c r="H115" s="36">
        <v>25000.0</v>
      </c>
      <c r="I115" s="17" t="str">
        <f t="shared" si="3"/>
        <v>NOT FUNDED</v>
      </c>
      <c r="J115" s="18">
        <f t="shared" si="4"/>
        <v>168</v>
      </c>
      <c r="K115" s="19" t="str">
        <f t="shared" si="2"/>
        <v>Over Budget</v>
      </c>
    </row>
    <row r="116">
      <c r="A116" s="32" t="s">
        <v>870</v>
      </c>
      <c r="B116" s="33">
        <v>3.67</v>
      </c>
      <c r="C116" s="34">
        <v>238.0</v>
      </c>
      <c r="D116" s="35">
        <v>6.2167841E7</v>
      </c>
      <c r="E116" s="35">
        <v>2.3486905E7</v>
      </c>
      <c r="F116" s="14">
        <f t="shared" si="1"/>
        <v>38680936</v>
      </c>
      <c r="G116" s="15" t="str">
        <f>IF(E116=0,"YES",IF(D116/E116&gt;=1.15, IF(D116+E116&gt;=one_percentage,"YES","NO"),"NO"))</f>
        <v>YES</v>
      </c>
      <c r="H116" s="36">
        <v>50000.0</v>
      </c>
      <c r="I116" s="17" t="str">
        <f t="shared" si="3"/>
        <v>NOT FUNDED</v>
      </c>
      <c r="J116" s="18">
        <f t="shared" si="4"/>
        <v>168</v>
      </c>
      <c r="K116" s="19" t="str">
        <f t="shared" si="2"/>
        <v>Over Budget</v>
      </c>
    </row>
    <row r="117">
      <c r="A117" s="32" t="s">
        <v>26</v>
      </c>
      <c r="B117" s="33">
        <v>4.11</v>
      </c>
      <c r="C117" s="34">
        <v>162.0</v>
      </c>
      <c r="D117" s="35">
        <v>4.7575893E7</v>
      </c>
      <c r="E117" s="35">
        <v>9091065.0</v>
      </c>
      <c r="F117" s="14">
        <f t="shared" si="1"/>
        <v>38484828</v>
      </c>
      <c r="G117" s="15" t="str">
        <f>IF(E117=0,"YES",IF(D117/E117&gt;=1.15, IF(D117+E117&gt;=one_percentage,"YES","NO"),"NO"))</f>
        <v>YES</v>
      </c>
      <c r="H117" s="36">
        <v>75000.0</v>
      </c>
      <c r="I117" s="17" t="str">
        <f t="shared" si="3"/>
        <v>NOT FUNDED</v>
      </c>
      <c r="J117" s="18">
        <f t="shared" si="4"/>
        <v>168</v>
      </c>
      <c r="K117" s="19" t="str">
        <f t="shared" si="2"/>
        <v>Over Budget</v>
      </c>
    </row>
    <row r="118">
      <c r="A118" s="32" t="s">
        <v>326</v>
      </c>
      <c r="B118" s="33">
        <v>3.61</v>
      </c>
      <c r="C118" s="34">
        <v>144.0</v>
      </c>
      <c r="D118" s="35">
        <v>4.53963E7</v>
      </c>
      <c r="E118" s="35">
        <v>7037170.0</v>
      </c>
      <c r="F118" s="14">
        <f t="shared" si="1"/>
        <v>38359130</v>
      </c>
      <c r="G118" s="15" t="str">
        <f>IF(E118=0,"YES",IF(D118/E118&gt;=1.15, IF(D118+E118&gt;=one_percentage,"YES","NO"),"NO"))</f>
        <v>YES</v>
      </c>
      <c r="H118" s="36">
        <v>35000.0</v>
      </c>
      <c r="I118" s="17" t="str">
        <f t="shared" si="3"/>
        <v>NOT FUNDED</v>
      </c>
      <c r="J118" s="18">
        <f t="shared" si="4"/>
        <v>168</v>
      </c>
      <c r="K118" s="19" t="str">
        <f t="shared" si="2"/>
        <v>Over Budget</v>
      </c>
    </row>
    <row r="119">
      <c r="A119" s="32" t="s">
        <v>621</v>
      </c>
      <c r="B119" s="33">
        <v>3.33</v>
      </c>
      <c r="C119" s="34">
        <v>107.0</v>
      </c>
      <c r="D119" s="35">
        <v>4.9156066E7</v>
      </c>
      <c r="E119" s="35">
        <v>1.0958223E7</v>
      </c>
      <c r="F119" s="14">
        <f t="shared" si="1"/>
        <v>38197843</v>
      </c>
      <c r="G119" s="15" t="str">
        <f>IF(E119=0,"YES",IF(D119/E119&gt;=1.15, IF(D119+E119&gt;=one_percentage,"YES","NO"),"NO"))</f>
        <v>YES</v>
      </c>
      <c r="H119" s="36">
        <v>37500.0</v>
      </c>
      <c r="I119" s="17" t="str">
        <f t="shared" si="3"/>
        <v>NOT FUNDED</v>
      </c>
      <c r="J119" s="18">
        <f t="shared" si="4"/>
        <v>168</v>
      </c>
      <c r="K119" s="19" t="str">
        <f t="shared" si="2"/>
        <v>Over Budget</v>
      </c>
    </row>
    <row r="120">
      <c r="A120" s="32" t="s">
        <v>327</v>
      </c>
      <c r="B120" s="33">
        <v>4.58</v>
      </c>
      <c r="C120" s="34">
        <v>237.0</v>
      </c>
      <c r="D120" s="35">
        <v>4.7329434E7</v>
      </c>
      <c r="E120" s="35">
        <v>9730432.0</v>
      </c>
      <c r="F120" s="14">
        <f t="shared" si="1"/>
        <v>37599002</v>
      </c>
      <c r="G120" s="15" t="str">
        <f>IF(E120=0,"YES",IF(D120/E120&gt;=1.15, IF(D120+E120&gt;=one_percentage,"YES","NO"),"NO"))</f>
        <v>YES</v>
      </c>
      <c r="H120" s="36">
        <v>35000.0</v>
      </c>
      <c r="I120" s="17" t="str">
        <f t="shared" si="3"/>
        <v>NOT FUNDED</v>
      </c>
      <c r="J120" s="18">
        <f t="shared" si="4"/>
        <v>168</v>
      </c>
      <c r="K120" s="19" t="str">
        <f t="shared" si="2"/>
        <v>Over Budget</v>
      </c>
    </row>
    <row r="121">
      <c r="A121" s="32" t="s">
        <v>225</v>
      </c>
      <c r="B121" s="33">
        <v>4.42</v>
      </c>
      <c r="C121" s="34">
        <v>295.0</v>
      </c>
      <c r="D121" s="35">
        <v>5.0069601E7</v>
      </c>
      <c r="E121" s="35">
        <v>1.2506138E7</v>
      </c>
      <c r="F121" s="14">
        <f t="shared" si="1"/>
        <v>37563463</v>
      </c>
      <c r="G121" s="15" t="str">
        <f>IF(E121=0,"YES",IF(D121/E121&gt;=1.15, IF(D121+E121&gt;=one_percentage,"YES","NO"),"NO"))</f>
        <v>YES</v>
      </c>
      <c r="H121" s="36">
        <v>6500.0</v>
      </c>
      <c r="I121" s="17" t="str">
        <f t="shared" si="3"/>
        <v>NOT FUNDED</v>
      </c>
      <c r="J121" s="18">
        <f t="shared" si="4"/>
        <v>168</v>
      </c>
      <c r="K121" s="19" t="str">
        <f t="shared" si="2"/>
        <v>Over Budget</v>
      </c>
    </row>
    <row r="122">
      <c r="A122" s="32" t="s">
        <v>328</v>
      </c>
      <c r="B122" s="33">
        <v>3.5</v>
      </c>
      <c r="C122" s="34">
        <v>183.0</v>
      </c>
      <c r="D122" s="35">
        <v>4.7129533E7</v>
      </c>
      <c r="E122" s="35">
        <v>9794957.0</v>
      </c>
      <c r="F122" s="14">
        <f t="shared" si="1"/>
        <v>37334576</v>
      </c>
      <c r="G122" s="15" t="str">
        <f>IF(E122=0,"YES",IF(D122/E122&gt;=1.15, IF(D122+E122&gt;=one_percentage,"YES","NO"),"NO"))</f>
        <v>YES</v>
      </c>
      <c r="H122" s="36">
        <v>20500.0</v>
      </c>
      <c r="I122" s="17" t="str">
        <f t="shared" si="3"/>
        <v>NOT FUNDED</v>
      </c>
      <c r="J122" s="18">
        <f t="shared" si="4"/>
        <v>168</v>
      </c>
      <c r="K122" s="19" t="str">
        <f t="shared" si="2"/>
        <v>Over Budget</v>
      </c>
    </row>
    <row r="123">
      <c r="A123" s="32" t="s">
        <v>226</v>
      </c>
      <c r="B123" s="33">
        <v>4.48</v>
      </c>
      <c r="C123" s="34">
        <v>290.0</v>
      </c>
      <c r="D123" s="35">
        <v>4.8048679E7</v>
      </c>
      <c r="E123" s="35">
        <v>1.0864805E7</v>
      </c>
      <c r="F123" s="14">
        <f t="shared" si="1"/>
        <v>37183874</v>
      </c>
      <c r="G123" s="15" t="str">
        <f>IF(E123=0,"YES",IF(D123/E123&gt;=1.15, IF(D123+E123&gt;=one_percentage,"YES","NO"),"NO"))</f>
        <v>YES</v>
      </c>
      <c r="H123" s="36">
        <v>12000.0</v>
      </c>
      <c r="I123" s="17" t="str">
        <f t="shared" si="3"/>
        <v>NOT FUNDED</v>
      </c>
      <c r="J123" s="18">
        <f t="shared" si="4"/>
        <v>168</v>
      </c>
      <c r="K123" s="19" t="str">
        <f t="shared" si="2"/>
        <v>Over Budget</v>
      </c>
    </row>
    <row r="124">
      <c r="A124" s="32" t="s">
        <v>158</v>
      </c>
      <c r="B124" s="33">
        <v>3.3</v>
      </c>
      <c r="C124" s="34">
        <v>251.0</v>
      </c>
      <c r="D124" s="35">
        <v>4.897893E7</v>
      </c>
      <c r="E124" s="35">
        <v>1.1910479E7</v>
      </c>
      <c r="F124" s="14">
        <f t="shared" si="1"/>
        <v>37068451</v>
      </c>
      <c r="G124" s="15" t="str">
        <f>IF(E124=0,"YES",IF(D124/E124&gt;=1.15, IF(D124+E124&gt;=one_percentage,"YES","NO"),"NO"))</f>
        <v>YES</v>
      </c>
      <c r="H124" s="36">
        <v>33100.0</v>
      </c>
      <c r="I124" s="17" t="str">
        <f t="shared" si="3"/>
        <v>NOT FUNDED</v>
      </c>
      <c r="J124" s="18">
        <f t="shared" si="4"/>
        <v>168</v>
      </c>
      <c r="K124" s="19" t="str">
        <f t="shared" si="2"/>
        <v>Over Budget</v>
      </c>
    </row>
    <row r="125">
      <c r="A125" s="32" t="s">
        <v>27</v>
      </c>
      <c r="B125" s="33">
        <v>3.6</v>
      </c>
      <c r="C125" s="34">
        <v>139.0</v>
      </c>
      <c r="D125" s="35">
        <v>4.6175482E7</v>
      </c>
      <c r="E125" s="35">
        <v>9226726.0</v>
      </c>
      <c r="F125" s="14">
        <f t="shared" si="1"/>
        <v>36948756</v>
      </c>
      <c r="G125" s="15" t="str">
        <f>IF(E125=0,"YES",IF(D125/E125&gt;=1.15, IF(D125+E125&gt;=one_percentage,"YES","NO"),"NO"))</f>
        <v>YES</v>
      </c>
      <c r="H125" s="36">
        <v>26800.0</v>
      </c>
      <c r="I125" s="17" t="str">
        <f t="shared" si="3"/>
        <v>NOT FUNDED</v>
      </c>
      <c r="J125" s="18">
        <f t="shared" si="4"/>
        <v>168</v>
      </c>
      <c r="K125" s="19" t="str">
        <f t="shared" si="2"/>
        <v>Over Budget</v>
      </c>
    </row>
    <row r="126">
      <c r="A126" s="32" t="s">
        <v>329</v>
      </c>
      <c r="B126" s="33">
        <v>4.33</v>
      </c>
      <c r="C126" s="34">
        <v>224.0</v>
      </c>
      <c r="D126" s="35">
        <v>4.5244034E7</v>
      </c>
      <c r="E126" s="35">
        <v>8387896.0</v>
      </c>
      <c r="F126" s="14">
        <f t="shared" si="1"/>
        <v>36856138</v>
      </c>
      <c r="G126" s="15" t="str">
        <f>IF(E126=0,"YES",IF(D126/E126&gt;=1.15, IF(D126+E126&gt;=one_percentage,"YES","NO"),"NO"))</f>
        <v>YES</v>
      </c>
      <c r="H126" s="36">
        <v>22000.0</v>
      </c>
      <c r="I126" s="17" t="str">
        <f t="shared" si="3"/>
        <v>NOT FUNDED</v>
      </c>
      <c r="J126" s="18">
        <f t="shared" si="4"/>
        <v>168</v>
      </c>
      <c r="K126" s="19" t="str">
        <f t="shared" si="2"/>
        <v>Over Budget</v>
      </c>
    </row>
    <row r="127">
      <c r="A127" s="32" t="s">
        <v>460</v>
      </c>
      <c r="B127" s="33">
        <v>4.56</v>
      </c>
      <c r="C127" s="34">
        <v>320.0</v>
      </c>
      <c r="D127" s="35">
        <v>5.2237683E7</v>
      </c>
      <c r="E127" s="35">
        <v>1.5429193E7</v>
      </c>
      <c r="F127" s="14">
        <f t="shared" si="1"/>
        <v>36808490</v>
      </c>
      <c r="G127" s="15" t="str">
        <f>IF(E127=0,"YES",IF(D127/E127&gt;=1.15, IF(D127+E127&gt;=one_percentage,"YES","NO"),"NO"))</f>
        <v>YES</v>
      </c>
      <c r="H127" s="36">
        <v>25000.0</v>
      </c>
      <c r="I127" s="17" t="str">
        <f t="shared" si="3"/>
        <v>NOT FUNDED</v>
      </c>
      <c r="J127" s="18">
        <f t="shared" si="4"/>
        <v>168</v>
      </c>
      <c r="K127" s="19" t="str">
        <f t="shared" si="2"/>
        <v>Over Budget</v>
      </c>
    </row>
    <row r="128">
      <c r="A128" s="32" t="s">
        <v>831</v>
      </c>
      <c r="B128" s="33">
        <v>4.42</v>
      </c>
      <c r="C128" s="34">
        <v>129.0</v>
      </c>
      <c r="D128" s="35">
        <v>4.8738596E7</v>
      </c>
      <c r="E128" s="35">
        <v>1.2013428E7</v>
      </c>
      <c r="F128" s="14">
        <f t="shared" si="1"/>
        <v>36725168</v>
      </c>
      <c r="G128" s="15" t="str">
        <f>IF(E128=0,"YES",IF(D128/E128&gt;=1.15, IF(D128+E128&gt;=one_percentage,"YES","NO"),"NO"))</f>
        <v>YES</v>
      </c>
      <c r="H128" s="36">
        <v>51648.0</v>
      </c>
      <c r="I128" s="17" t="str">
        <f t="shared" si="3"/>
        <v>NOT FUNDED</v>
      </c>
      <c r="J128" s="18">
        <f t="shared" si="4"/>
        <v>168</v>
      </c>
      <c r="K128" s="19" t="str">
        <f t="shared" si="2"/>
        <v>Over Budget</v>
      </c>
    </row>
    <row r="129">
      <c r="A129" s="32" t="s">
        <v>416</v>
      </c>
      <c r="B129" s="33">
        <v>3.5</v>
      </c>
      <c r="C129" s="34">
        <v>148.0</v>
      </c>
      <c r="D129" s="35">
        <v>4.697584E7</v>
      </c>
      <c r="E129" s="35">
        <v>1.0309905E7</v>
      </c>
      <c r="F129" s="14">
        <f t="shared" si="1"/>
        <v>36665935</v>
      </c>
      <c r="G129" s="15" t="str">
        <f>IF(E129=0,"YES",IF(D129/E129&gt;=1.15, IF(D129+E129&gt;=one_percentage,"YES","NO"),"NO"))</f>
        <v>YES</v>
      </c>
      <c r="H129" s="36">
        <v>59000.0</v>
      </c>
      <c r="I129" s="17" t="str">
        <f t="shared" si="3"/>
        <v>NOT FUNDED</v>
      </c>
      <c r="J129" s="18">
        <f t="shared" si="4"/>
        <v>168</v>
      </c>
      <c r="K129" s="19" t="str">
        <f t="shared" si="2"/>
        <v>Over Budget</v>
      </c>
    </row>
    <row r="130">
      <c r="A130" s="32" t="s">
        <v>330</v>
      </c>
      <c r="B130" s="33">
        <v>4.56</v>
      </c>
      <c r="C130" s="34">
        <v>313.0</v>
      </c>
      <c r="D130" s="35">
        <v>5.1654563E7</v>
      </c>
      <c r="E130" s="35">
        <v>1.510704E7</v>
      </c>
      <c r="F130" s="14">
        <f t="shared" si="1"/>
        <v>36547523</v>
      </c>
      <c r="G130" s="15" t="str">
        <f>IF(E130=0,"YES",IF(D130/E130&gt;=1.15, IF(D130+E130&gt;=one_percentage,"YES","NO"),"NO"))</f>
        <v>YES</v>
      </c>
      <c r="H130" s="36">
        <v>56250.0</v>
      </c>
      <c r="I130" s="17" t="str">
        <f t="shared" si="3"/>
        <v>NOT FUNDED</v>
      </c>
      <c r="J130" s="18">
        <f t="shared" si="4"/>
        <v>168</v>
      </c>
      <c r="K130" s="19" t="str">
        <f t="shared" si="2"/>
        <v>Over Budget</v>
      </c>
    </row>
    <row r="131">
      <c r="A131" s="32" t="s">
        <v>786</v>
      </c>
      <c r="B131" s="33">
        <v>4.13</v>
      </c>
      <c r="C131" s="34">
        <v>195.0</v>
      </c>
      <c r="D131" s="35">
        <v>5.4824762E7</v>
      </c>
      <c r="E131" s="35">
        <v>1.8655442E7</v>
      </c>
      <c r="F131" s="14">
        <f t="shared" si="1"/>
        <v>36169320</v>
      </c>
      <c r="G131" s="15" t="str">
        <f>IF(E131=0,"YES",IF(D131/E131&gt;=1.15, IF(D131+E131&gt;=one_percentage,"YES","NO"),"NO"))</f>
        <v>YES</v>
      </c>
      <c r="H131" s="36">
        <v>63000.0</v>
      </c>
      <c r="I131" s="17" t="str">
        <f t="shared" si="3"/>
        <v>NOT FUNDED</v>
      </c>
      <c r="J131" s="18">
        <f t="shared" si="4"/>
        <v>168</v>
      </c>
      <c r="K131" s="19" t="str">
        <f t="shared" si="2"/>
        <v>Over Budget</v>
      </c>
    </row>
    <row r="132">
      <c r="A132" s="32" t="s">
        <v>331</v>
      </c>
      <c r="B132" s="33">
        <v>4.42</v>
      </c>
      <c r="C132" s="34">
        <v>370.0</v>
      </c>
      <c r="D132" s="35">
        <v>4.7767489E7</v>
      </c>
      <c r="E132" s="35">
        <v>1.1675378E7</v>
      </c>
      <c r="F132" s="14">
        <f t="shared" si="1"/>
        <v>36092111</v>
      </c>
      <c r="G132" s="15" t="str">
        <f>IF(E132=0,"YES",IF(D132/E132&gt;=1.15, IF(D132+E132&gt;=one_percentage,"YES","NO"),"NO"))</f>
        <v>YES</v>
      </c>
      <c r="H132" s="36">
        <v>50000.0</v>
      </c>
      <c r="I132" s="17" t="str">
        <f t="shared" si="3"/>
        <v>NOT FUNDED</v>
      </c>
      <c r="J132" s="18">
        <f t="shared" si="4"/>
        <v>168</v>
      </c>
      <c r="K132" s="19" t="str">
        <f t="shared" si="2"/>
        <v>Over Budget</v>
      </c>
    </row>
    <row r="133">
      <c r="A133" s="32" t="s">
        <v>73</v>
      </c>
      <c r="B133" s="33">
        <v>4.56</v>
      </c>
      <c r="C133" s="34">
        <v>222.0</v>
      </c>
      <c r="D133" s="35">
        <v>5.2613545E7</v>
      </c>
      <c r="E133" s="35">
        <v>1.6574816E7</v>
      </c>
      <c r="F133" s="14">
        <f t="shared" si="1"/>
        <v>36038729</v>
      </c>
      <c r="G133" s="15" t="str">
        <f>IF(E133=0,"YES",IF(D133/E133&gt;=1.15, IF(D133+E133&gt;=one_percentage,"YES","NO"),"NO"))</f>
        <v>YES</v>
      </c>
      <c r="H133" s="36">
        <v>76000.0</v>
      </c>
      <c r="I133" s="17" t="str">
        <f t="shared" si="3"/>
        <v>NOT FUNDED</v>
      </c>
      <c r="J133" s="18">
        <f t="shared" si="4"/>
        <v>168</v>
      </c>
      <c r="K133" s="19" t="str">
        <f t="shared" si="2"/>
        <v>Over Budget</v>
      </c>
    </row>
    <row r="134">
      <c r="A134" s="32" t="s">
        <v>502</v>
      </c>
      <c r="B134" s="33">
        <v>3.58</v>
      </c>
      <c r="C134" s="34">
        <v>249.0</v>
      </c>
      <c r="D134" s="35">
        <v>5.3600053E7</v>
      </c>
      <c r="E134" s="35">
        <v>1.7633287E7</v>
      </c>
      <c r="F134" s="14">
        <f t="shared" si="1"/>
        <v>35966766</v>
      </c>
      <c r="G134" s="15" t="str">
        <f>IF(E134=0,"YES",IF(D134/E134&gt;=1.15, IF(D134+E134&gt;=one_percentage,"YES","NO"),"NO"))</f>
        <v>YES</v>
      </c>
      <c r="H134" s="36">
        <v>50000.0</v>
      </c>
      <c r="I134" s="17" t="str">
        <f t="shared" si="3"/>
        <v>NOT FUNDED</v>
      </c>
      <c r="J134" s="18">
        <f t="shared" si="4"/>
        <v>168</v>
      </c>
      <c r="K134" s="19" t="str">
        <f t="shared" si="2"/>
        <v>Over Budget</v>
      </c>
    </row>
    <row r="135">
      <c r="A135" s="32" t="s">
        <v>332</v>
      </c>
      <c r="B135" s="33">
        <v>4.0</v>
      </c>
      <c r="C135" s="34">
        <v>201.0</v>
      </c>
      <c r="D135" s="35">
        <v>4.5660994E7</v>
      </c>
      <c r="E135" s="35">
        <v>9804840.0</v>
      </c>
      <c r="F135" s="14">
        <f t="shared" si="1"/>
        <v>35856154</v>
      </c>
      <c r="G135" s="15" t="str">
        <f>IF(E135=0,"YES",IF(D135/E135&gt;=1.15, IF(D135+E135&gt;=one_percentage,"YES","NO"),"NO"))</f>
        <v>YES</v>
      </c>
      <c r="H135" s="36">
        <v>19680.0</v>
      </c>
      <c r="I135" s="17" t="str">
        <f t="shared" si="3"/>
        <v>NOT FUNDED</v>
      </c>
      <c r="J135" s="18">
        <f t="shared" si="4"/>
        <v>168</v>
      </c>
      <c r="K135" s="19" t="str">
        <f t="shared" si="2"/>
        <v>Over Budget</v>
      </c>
    </row>
    <row r="136">
      <c r="A136" s="32" t="s">
        <v>281</v>
      </c>
      <c r="B136" s="33">
        <v>4.13</v>
      </c>
      <c r="C136" s="34">
        <v>254.0</v>
      </c>
      <c r="D136" s="35">
        <v>4.8536154E7</v>
      </c>
      <c r="E136" s="35">
        <v>1.2747286E7</v>
      </c>
      <c r="F136" s="14">
        <f t="shared" si="1"/>
        <v>35788868</v>
      </c>
      <c r="G136" s="15" t="str">
        <f>IF(E136=0,"YES",IF(D136/E136&gt;=1.15, IF(D136+E136&gt;=one_percentage,"YES","NO"),"NO"))</f>
        <v>YES</v>
      </c>
      <c r="H136" s="36">
        <v>21000.0</v>
      </c>
      <c r="I136" s="17" t="str">
        <f t="shared" si="3"/>
        <v>NOT FUNDED</v>
      </c>
      <c r="J136" s="18">
        <f t="shared" si="4"/>
        <v>168</v>
      </c>
      <c r="K136" s="19" t="str">
        <f t="shared" si="2"/>
        <v>Over Budget</v>
      </c>
    </row>
    <row r="137">
      <c r="A137" s="32" t="s">
        <v>282</v>
      </c>
      <c r="B137" s="33">
        <v>3.89</v>
      </c>
      <c r="C137" s="34">
        <v>228.0</v>
      </c>
      <c r="D137" s="35">
        <v>4.4815534E7</v>
      </c>
      <c r="E137" s="35">
        <v>9283566.0</v>
      </c>
      <c r="F137" s="14">
        <f t="shared" si="1"/>
        <v>35531968</v>
      </c>
      <c r="G137" s="15" t="str">
        <f>IF(E137=0,"YES",IF(D137/E137&gt;=1.15, IF(D137+E137&gt;=one_percentage,"YES","NO"),"NO"))</f>
        <v>YES</v>
      </c>
      <c r="H137" s="36">
        <v>38300.0</v>
      </c>
      <c r="I137" s="17" t="str">
        <f t="shared" si="3"/>
        <v>NOT FUNDED</v>
      </c>
      <c r="J137" s="18">
        <f t="shared" si="4"/>
        <v>168</v>
      </c>
      <c r="K137" s="19" t="str">
        <f t="shared" si="2"/>
        <v>Over Budget</v>
      </c>
    </row>
    <row r="138">
      <c r="A138" s="32" t="s">
        <v>503</v>
      </c>
      <c r="B138" s="33">
        <v>2.92</v>
      </c>
      <c r="C138" s="34">
        <v>224.0</v>
      </c>
      <c r="D138" s="35">
        <v>5.2779357E7</v>
      </c>
      <c r="E138" s="35">
        <v>1.7262369E7</v>
      </c>
      <c r="F138" s="14">
        <f t="shared" si="1"/>
        <v>35516988</v>
      </c>
      <c r="G138" s="15" t="str">
        <f>IF(E138=0,"YES",IF(D138/E138&gt;=1.15, IF(D138+E138&gt;=one_percentage,"YES","NO"),"NO"))</f>
        <v>YES</v>
      </c>
      <c r="H138" s="36">
        <v>4000.0</v>
      </c>
      <c r="I138" s="17" t="str">
        <f t="shared" si="3"/>
        <v>NOT FUNDED</v>
      </c>
      <c r="J138" s="18">
        <f t="shared" si="4"/>
        <v>168</v>
      </c>
      <c r="K138" s="19" t="str">
        <f t="shared" si="2"/>
        <v>Over Budget</v>
      </c>
    </row>
    <row r="139">
      <c r="A139" s="32" t="s">
        <v>129</v>
      </c>
      <c r="B139" s="33">
        <v>3.75</v>
      </c>
      <c r="C139" s="34">
        <v>292.0</v>
      </c>
      <c r="D139" s="35">
        <v>4.7280024E7</v>
      </c>
      <c r="E139" s="35">
        <v>1.1962984E7</v>
      </c>
      <c r="F139" s="14">
        <f t="shared" si="1"/>
        <v>35317040</v>
      </c>
      <c r="G139" s="15" t="str">
        <f>IF(E139=0,"YES",IF(D139/E139&gt;=1.15, IF(D139+E139&gt;=one_percentage,"YES","NO"),"NO"))</f>
        <v>YES</v>
      </c>
      <c r="H139" s="36">
        <v>50000.0</v>
      </c>
      <c r="I139" s="17" t="str">
        <f t="shared" si="3"/>
        <v>NOT FUNDED</v>
      </c>
      <c r="J139" s="18">
        <f t="shared" si="4"/>
        <v>168</v>
      </c>
      <c r="K139" s="19" t="str">
        <f t="shared" si="2"/>
        <v>Over Budget</v>
      </c>
    </row>
    <row r="140">
      <c r="A140" s="32" t="s">
        <v>28</v>
      </c>
      <c r="B140" s="33">
        <v>3.56</v>
      </c>
      <c r="C140" s="34">
        <v>152.0</v>
      </c>
      <c r="D140" s="35">
        <v>4.4557075E7</v>
      </c>
      <c r="E140" s="35">
        <v>9460650.0</v>
      </c>
      <c r="F140" s="14">
        <f t="shared" si="1"/>
        <v>35096425</v>
      </c>
      <c r="G140" s="15" t="str">
        <f>IF(E140=0,"YES",IF(D140/E140&gt;=1.15, IF(D140+E140&gt;=one_percentage,"YES","NO"),"NO"))</f>
        <v>YES</v>
      </c>
      <c r="H140" s="36">
        <v>66000.0</v>
      </c>
      <c r="I140" s="17" t="str">
        <f t="shared" si="3"/>
        <v>NOT FUNDED</v>
      </c>
      <c r="J140" s="18">
        <f t="shared" si="4"/>
        <v>168</v>
      </c>
      <c r="K140" s="19" t="str">
        <f t="shared" si="2"/>
        <v>Over Budget</v>
      </c>
    </row>
    <row r="141">
      <c r="A141" s="32" t="s">
        <v>283</v>
      </c>
      <c r="B141" s="33">
        <v>3.58</v>
      </c>
      <c r="C141" s="34">
        <v>224.0</v>
      </c>
      <c r="D141" s="35">
        <v>4.4294704E7</v>
      </c>
      <c r="E141" s="35">
        <v>9328870.0</v>
      </c>
      <c r="F141" s="14">
        <f t="shared" si="1"/>
        <v>34965834</v>
      </c>
      <c r="G141" s="15" t="str">
        <f>IF(E141=0,"YES",IF(D141/E141&gt;=1.15, IF(D141+E141&gt;=one_percentage,"YES","NO"),"NO"))</f>
        <v>YES</v>
      </c>
      <c r="H141" s="36">
        <v>33000.0</v>
      </c>
      <c r="I141" s="17" t="str">
        <f t="shared" si="3"/>
        <v>NOT FUNDED</v>
      </c>
      <c r="J141" s="18">
        <f t="shared" si="4"/>
        <v>168</v>
      </c>
      <c r="K141" s="19" t="str">
        <f t="shared" si="2"/>
        <v>Over Budget</v>
      </c>
    </row>
    <row r="142">
      <c r="A142" s="32" t="s">
        <v>688</v>
      </c>
      <c r="B142" s="33">
        <v>4.21</v>
      </c>
      <c r="C142" s="34">
        <v>136.0</v>
      </c>
      <c r="D142" s="35">
        <v>5.0924622E7</v>
      </c>
      <c r="E142" s="35">
        <v>1.5969795E7</v>
      </c>
      <c r="F142" s="14">
        <f t="shared" si="1"/>
        <v>34954827</v>
      </c>
      <c r="G142" s="15" t="str">
        <f>IF(E142=0,"YES",IF(D142/E142&gt;=1.15, IF(D142+E142&gt;=one_percentage,"YES","NO"),"NO"))</f>
        <v>YES</v>
      </c>
      <c r="H142" s="36">
        <v>9500.0</v>
      </c>
      <c r="I142" s="17" t="str">
        <f t="shared" si="3"/>
        <v>NOT FUNDED</v>
      </c>
      <c r="J142" s="18">
        <f t="shared" si="4"/>
        <v>168</v>
      </c>
      <c r="K142" s="19" t="str">
        <f t="shared" si="2"/>
        <v>Over Budget</v>
      </c>
    </row>
    <row r="143">
      <c r="A143" s="32" t="s">
        <v>689</v>
      </c>
      <c r="B143" s="33">
        <v>4.6</v>
      </c>
      <c r="C143" s="34">
        <v>205.0</v>
      </c>
      <c r="D143" s="35">
        <v>4.959123E7</v>
      </c>
      <c r="E143" s="35">
        <v>1.487619E7</v>
      </c>
      <c r="F143" s="14">
        <f t="shared" si="1"/>
        <v>34715040</v>
      </c>
      <c r="G143" s="15" t="str">
        <f>IF(E143=0,"YES",IF(D143/E143&gt;=1.15, IF(D143+E143&gt;=one_percentage,"YES","NO"),"NO"))</f>
        <v>YES</v>
      </c>
      <c r="H143" s="36">
        <v>17100.0</v>
      </c>
      <c r="I143" s="17" t="str">
        <f t="shared" si="3"/>
        <v>NOT FUNDED</v>
      </c>
      <c r="J143" s="18">
        <f t="shared" si="4"/>
        <v>168</v>
      </c>
      <c r="K143" s="19" t="str">
        <f t="shared" si="2"/>
        <v>Over Budget</v>
      </c>
    </row>
    <row r="144">
      <c r="A144" s="32" t="s">
        <v>754</v>
      </c>
      <c r="B144" s="33">
        <v>4.46</v>
      </c>
      <c r="C144" s="34">
        <v>317.0</v>
      </c>
      <c r="D144" s="35">
        <v>5.9468404E7</v>
      </c>
      <c r="E144" s="35">
        <v>2.4753869E7</v>
      </c>
      <c r="F144" s="14">
        <f t="shared" si="1"/>
        <v>34714535</v>
      </c>
      <c r="G144" s="15" t="str">
        <f>IF(E144=0,"YES",IF(D144/E144&gt;=1.15, IF(D144+E144&gt;=one_percentage,"YES","NO"),"NO"))</f>
        <v>YES</v>
      </c>
      <c r="H144" s="36">
        <v>17000.0</v>
      </c>
      <c r="I144" s="17" t="str">
        <f t="shared" si="3"/>
        <v>NOT FUNDED</v>
      </c>
      <c r="J144" s="18">
        <f t="shared" si="4"/>
        <v>168</v>
      </c>
      <c r="K144" s="19" t="str">
        <f t="shared" si="2"/>
        <v>Over Budget</v>
      </c>
    </row>
    <row r="145">
      <c r="A145" s="32" t="s">
        <v>832</v>
      </c>
      <c r="B145" s="33">
        <v>4.39</v>
      </c>
      <c r="C145" s="34">
        <v>133.0</v>
      </c>
      <c r="D145" s="35">
        <v>5.2316329E7</v>
      </c>
      <c r="E145" s="35">
        <v>1.8068206E7</v>
      </c>
      <c r="F145" s="14">
        <f t="shared" si="1"/>
        <v>34248123</v>
      </c>
      <c r="G145" s="15" t="str">
        <f>IF(E145=0,"YES",IF(D145/E145&gt;=1.15, IF(D145+E145&gt;=one_percentage,"YES","NO"),"NO"))</f>
        <v>YES</v>
      </c>
      <c r="H145" s="36">
        <v>24000.0</v>
      </c>
      <c r="I145" s="17" t="str">
        <f t="shared" si="3"/>
        <v>NOT FUNDED</v>
      </c>
      <c r="J145" s="18">
        <f t="shared" si="4"/>
        <v>168</v>
      </c>
      <c r="K145" s="19" t="str">
        <f t="shared" si="2"/>
        <v>Over Budget</v>
      </c>
    </row>
    <row r="146">
      <c r="A146" s="32" t="s">
        <v>690</v>
      </c>
      <c r="B146" s="33">
        <v>4.67</v>
      </c>
      <c r="C146" s="34">
        <v>229.0</v>
      </c>
      <c r="D146" s="35">
        <v>4.9293908E7</v>
      </c>
      <c r="E146" s="35">
        <v>1.5218433E7</v>
      </c>
      <c r="F146" s="14">
        <f t="shared" si="1"/>
        <v>34075475</v>
      </c>
      <c r="G146" s="15" t="str">
        <f>IF(E146=0,"YES",IF(D146/E146&gt;=1.15, IF(D146+E146&gt;=one_percentage,"YES","NO"),"NO"))</f>
        <v>YES</v>
      </c>
      <c r="H146" s="36">
        <v>18480.0</v>
      </c>
      <c r="I146" s="17" t="str">
        <f t="shared" si="3"/>
        <v>NOT FUNDED</v>
      </c>
      <c r="J146" s="18">
        <f t="shared" si="4"/>
        <v>168</v>
      </c>
      <c r="K146" s="19" t="str">
        <f t="shared" si="2"/>
        <v>Over Budget</v>
      </c>
    </row>
    <row r="147">
      <c r="A147" s="32" t="s">
        <v>504</v>
      </c>
      <c r="B147" s="33">
        <v>4.39</v>
      </c>
      <c r="C147" s="34">
        <v>181.0</v>
      </c>
      <c r="D147" s="35">
        <v>4.8610816E7</v>
      </c>
      <c r="E147" s="35">
        <v>1.4870133E7</v>
      </c>
      <c r="F147" s="14">
        <f t="shared" si="1"/>
        <v>33740683</v>
      </c>
      <c r="G147" s="15" t="str">
        <f>IF(E147=0,"YES",IF(D147/E147&gt;=1.15, IF(D147+E147&gt;=one_percentage,"YES","NO"),"NO"))</f>
        <v>YES</v>
      </c>
      <c r="H147" s="36">
        <v>4440.0</v>
      </c>
      <c r="I147" s="17" t="str">
        <f t="shared" si="3"/>
        <v>NOT FUNDED</v>
      </c>
      <c r="J147" s="18">
        <f t="shared" si="4"/>
        <v>168</v>
      </c>
      <c r="K147" s="19" t="str">
        <f t="shared" si="2"/>
        <v>Over Budget</v>
      </c>
    </row>
    <row r="148">
      <c r="A148" s="32" t="s">
        <v>566</v>
      </c>
      <c r="B148" s="33">
        <v>3.78</v>
      </c>
      <c r="C148" s="34">
        <v>370.0</v>
      </c>
      <c r="D148" s="35">
        <v>5.2662554E7</v>
      </c>
      <c r="E148" s="35">
        <v>1.9003149E7</v>
      </c>
      <c r="F148" s="14">
        <f t="shared" si="1"/>
        <v>33659405</v>
      </c>
      <c r="G148" s="15" t="str">
        <f>IF(E148=0,"YES",IF(D148/E148&gt;=1.15, IF(D148+E148&gt;=one_percentage,"YES","NO"),"NO"))</f>
        <v>YES</v>
      </c>
      <c r="H148" s="36">
        <v>12750.0</v>
      </c>
      <c r="I148" s="17" t="str">
        <f t="shared" si="3"/>
        <v>NOT FUNDED</v>
      </c>
      <c r="J148" s="18">
        <f t="shared" si="4"/>
        <v>168</v>
      </c>
      <c r="K148" s="19" t="str">
        <f t="shared" si="2"/>
        <v>Over Budget</v>
      </c>
    </row>
    <row r="149">
      <c r="A149" s="32" t="s">
        <v>29</v>
      </c>
      <c r="B149" s="33">
        <v>3.72</v>
      </c>
      <c r="C149" s="34">
        <v>145.0</v>
      </c>
      <c r="D149" s="35">
        <v>4.2227849E7</v>
      </c>
      <c r="E149" s="35">
        <v>8812475.0</v>
      </c>
      <c r="F149" s="14">
        <f t="shared" si="1"/>
        <v>33415374</v>
      </c>
      <c r="G149" s="15" t="str">
        <f>IF(E149=0,"YES",IF(D149/E149&gt;=1.15, IF(D149+E149&gt;=one_percentage,"YES","NO"),"NO"))</f>
        <v>YES</v>
      </c>
      <c r="H149" s="36">
        <v>59265.0</v>
      </c>
      <c r="I149" s="17" t="str">
        <f t="shared" si="3"/>
        <v>NOT FUNDED</v>
      </c>
      <c r="J149" s="18">
        <f t="shared" si="4"/>
        <v>168</v>
      </c>
      <c r="K149" s="19" t="str">
        <f t="shared" si="2"/>
        <v>Over Budget</v>
      </c>
    </row>
    <row r="150">
      <c r="A150" s="32" t="s">
        <v>417</v>
      </c>
      <c r="B150" s="33">
        <v>3.67</v>
      </c>
      <c r="C150" s="34">
        <v>173.0</v>
      </c>
      <c r="D150" s="35">
        <v>4.06519E7</v>
      </c>
      <c r="E150" s="35">
        <v>7243120.0</v>
      </c>
      <c r="F150" s="14">
        <f t="shared" si="1"/>
        <v>33408780</v>
      </c>
      <c r="G150" s="15" t="str">
        <f>IF(E150=0,"YES",IF(D150/E150&gt;=1.15, IF(D150+E150&gt;=one_percentage,"YES","NO"),"NO"))</f>
        <v>YES</v>
      </c>
      <c r="H150" s="36">
        <v>18300.0</v>
      </c>
      <c r="I150" s="17" t="str">
        <f t="shared" si="3"/>
        <v>NOT FUNDED</v>
      </c>
      <c r="J150" s="18">
        <f t="shared" si="4"/>
        <v>168</v>
      </c>
      <c r="K150" s="19" t="str">
        <f t="shared" si="2"/>
        <v>Over Budget</v>
      </c>
    </row>
    <row r="151">
      <c r="A151" s="32" t="s">
        <v>461</v>
      </c>
      <c r="B151" s="33">
        <v>4.25</v>
      </c>
      <c r="C151" s="34">
        <v>125.0</v>
      </c>
      <c r="D151" s="35">
        <v>4.1247616E7</v>
      </c>
      <c r="E151" s="35">
        <v>8229215.0</v>
      </c>
      <c r="F151" s="14">
        <f t="shared" si="1"/>
        <v>33018401</v>
      </c>
      <c r="G151" s="15" t="str">
        <f>IF(E151=0,"YES",IF(D151/E151&gt;=1.15, IF(D151+E151&gt;=one_percentage,"YES","NO"),"NO"))</f>
        <v>YES</v>
      </c>
      <c r="H151" s="36">
        <v>4000.0</v>
      </c>
      <c r="I151" s="17" t="str">
        <f t="shared" si="3"/>
        <v>NOT FUNDED</v>
      </c>
      <c r="J151" s="18">
        <f t="shared" si="4"/>
        <v>168</v>
      </c>
      <c r="K151" s="19" t="str">
        <f t="shared" si="2"/>
        <v>Over Budget</v>
      </c>
    </row>
    <row r="152">
      <c r="A152" s="32" t="s">
        <v>333</v>
      </c>
      <c r="B152" s="33">
        <v>3.94</v>
      </c>
      <c r="C152" s="34">
        <v>174.0</v>
      </c>
      <c r="D152" s="35">
        <v>3.9254036E7</v>
      </c>
      <c r="E152" s="35">
        <v>6328784.0</v>
      </c>
      <c r="F152" s="14">
        <f t="shared" si="1"/>
        <v>32925252</v>
      </c>
      <c r="G152" s="15" t="str">
        <f>IF(E152=0,"YES",IF(D152/E152&gt;=1.15, IF(D152+E152&gt;=one_percentage,"YES","NO"),"NO"))</f>
        <v>YES</v>
      </c>
      <c r="H152" s="36">
        <v>25000.0</v>
      </c>
      <c r="I152" s="17" t="str">
        <f t="shared" si="3"/>
        <v>NOT FUNDED</v>
      </c>
      <c r="J152" s="18">
        <f t="shared" si="4"/>
        <v>168</v>
      </c>
      <c r="K152" s="19" t="str">
        <f t="shared" si="2"/>
        <v>Over Budget</v>
      </c>
    </row>
    <row r="153">
      <c r="A153" s="32" t="s">
        <v>787</v>
      </c>
      <c r="B153" s="33">
        <v>4.78</v>
      </c>
      <c r="C153" s="34">
        <v>269.0</v>
      </c>
      <c r="D153" s="35">
        <v>5.2644389E7</v>
      </c>
      <c r="E153" s="35">
        <v>1.9749965E7</v>
      </c>
      <c r="F153" s="14">
        <f t="shared" si="1"/>
        <v>32894424</v>
      </c>
      <c r="G153" s="15" t="str">
        <f>IF(E153=0,"YES",IF(D153/E153&gt;=1.15, IF(D153+E153&gt;=one_percentage,"YES","NO"),"NO"))</f>
        <v>YES</v>
      </c>
      <c r="H153" s="36">
        <v>64000.0</v>
      </c>
      <c r="I153" s="17" t="str">
        <f t="shared" si="3"/>
        <v>NOT FUNDED</v>
      </c>
      <c r="J153" s="18">
        <f t="shared" si="4"/>
        <v>168</v>
      </c>
      <c r="K153" s="19" t="str">
        <f t="shared" si="2"/>
        <v>Over Budget</v>
      </c>
    </row>
    <row r="154">
      <c r="A154" s="32" t="s">
        <v>30</v>
      </c>
      <c r="B154" s="33">
        <v>4.08</v>
      </c>
      <c r="C154" s="34">
        <v>148.0</v>
      </c>
      <c r="D154" s="35">
        <v>4.0010464E7</v>
      </c>
      <c r="E154" s="35">
        <v>7259777.0</v>
      </c>
      <c r="F154" s="14">
        <f t="shared" si="1"/>
        <v>32750687</v>
      </c>
      <c r="G154" s="15" t="str">
        <f>IF(E154=0,"YES",IF(D154/E154&gt;=1.15, IF(D154+E154&gt;=one_percentage,"YES","NO"),"NO"))</f>
        <v>YES</v>
      </c>
      <c r="H154" s="36">
        <v>30000.0</v>
      </c>
      <c r="I154" s="17" t="str">
        <f t="shared" si="3"/>
        <v>NOT FUNDED</v>
      </c>
      <c r="J154" s="18">
        <f t="shared" si="4"/>
        <v>168</v>
      </c>
      <c r="K154" s="19" t="str">
        <f t="shared" si="2"/>
        <v>Over Budget</v>
      </c>
    </row>
    <row r="155">
      <c r="A155" s="32" t="s">
        <v>334</v>
      </c>
      <c r="B155" s="33">
        <v>4.58</v>
      </c>
      <c r="C155" s="34">
        <v>221.0</v>
      </c>
      <c r="D155" s="35">
        <v>4.02885E7</v>
      </c>
      <c r="E155" s="35">
        <v>7745381.0</v>
      </c>
      <c r="F155" s="14">
        <f t="shared" si="1"/>
        <v>32543119</v>
      </c>
      <c r="G155" s="15" t="str">
        <f>IF(E155=0,"YES",IF(D155/E155&gt;=1.15, IF(D155+E155&gt;=one_percentage,"YES","NO"),"NO"))</f>
        <v>YES</v>
      </c>
      <c r="H155" s="36">
        <v>39000.0</v>
      </c>
      <c r="I155" s="17" t="str">
        <f t="shared" si="3"/>
        <v>NOT FUNDED</v>
      </c>
      <c r="J155" s="18">
        <f t="shared" si="4"/>
        <v>168</v>
      </c>
      <c r="K155" s="19" t="str">
        <f t="shared" si="2"/>
        <v>Over Budget</v>
      </c>
    </row>
    <row r="156">
      <c r="A156" s="32" t="s">
        <v>335</v>
      </c>
      <c r="B156" s="33">
        <v>4.0</v>
      </c>
      <c r="C156" s="34">
        <v>214.0</v>
      </c>
      <c r="D156" s="35">
        <v>4.6138003E7</v>
      </c>
      <c r="E156" s="35">
        <v>1.3842871E7</v>
      </c>
      <c r="F156" s="14">
        <f t="shared" si="1"/>
        <v>32295132</v>
      </c>
      <c r="G156" s="15" t="str">
        <f>IF(E156=0,"YES",IF(D156/E156&gt;=1.15, IF(D156+E156&gt;=one_percentage,"YES","NO"),"NO"))</f>
        <v>YES</v>
      </c>
      <c r="H156" s="36">
        <v>30000.0</v>
      </c>
      <c r="I156" s="17" t="str">
        <f t="shared" si="3"/>
        <v>NOT FUNDED</v>
      </c>
      <c r="J156" s="18">
        <f t="shared" si="4"/>
        <v>168</v>
      </c>
      <c r="K156" s="19" t="str">
        <f t="shared" si="2"/>
        <v>Over Budget</v>
      </c>
    </row>
    <row r="157">
      <c r="A157" s="32" t="s">
        <v>31</v>
      </c>
      <c r="B157" s="33">
        <v>3.5</v>
      </c>
      <c r="C157" s="34">
        <v>128.0</v>
      </c>
      <c r="D157" s="35">
        <v>4.2351022E7</v>
      </c>
      <c r="E157" s="35">
        <v>1.0081687E7</v>
      </c>
      <c r="F157" s="14">
        <f t="shared" si="1"/>
        <v>32269335</v>
      </c>
      <c r="G157" s="15" t="str">
        <f>IF(E157=0,"YES",IF(D157/E157&gt;=1.15, IF(D157+E157&gt;=one_percentage,"YES","NO"),"NO"))</f>
        <v>YES</v>
      </c>
      <c r="H157" s="36">
        <v>39000.0</v>
      </c>
      <c r="I157" s="17" t="str">
        <f t="shared" si="3"/>
        <v>NOT FUNDED</v>
      </c>
      <c r="J157" s="18">
        <f t="shared" si="4"/>
        <v>168</v>
      </c>
      <c r="K157" s="19" t="str">
        <f t="shared" si="2"/>
        <v>Over Budget</v>
      </c>
    </row>
    <row r="158">
      <c r="A158" s="32" t="s">
        <v>336</v>
      </c>
      <c r="B158" s="33">
        <v>4.5</v>
      </c>
      <c r="C158" s="34">
        <v>210.0</v>
      </c>
      <c r="D158" s="35">
        <v>4.1988719E7</v>
      </c>
      <c r="E158" s="35">
        <v>1.0159188E7</v>
      </c>
      <c r="F158" s="14">
        <f t="shared" si="1"/>
        <v>31829531</v>
      </c>
      <c r="G158" s="15" t="str">
        <f>IF(E158=0,"YES",IF(D158/E158&gt;=1.15, IF(D158+E158&gt;=one_percentage,"YES","NO"),"NO"))</f>
        <v>YES</v>
      </c>
      <c r="H158" s="36">
        <v>51500.0</v>
      </c>
      <c r="I158" s="17" t="str">
        <f t="shared" si="3"/>
        <v>NOT FUNDED</v>
      </c>
      <c r="J158" s="18">
        <f t="shared" si="4"/>
        <v>168</v>
      </c>
      <c r="K158" s="19" t="str">
        <f t="shared" si="2"/>
        <v>Over Budget</v>
      </c>
    </row>
    <row r="159">
      <c r="A159" s="32" t="s">
        <v>755</v>
      </c>
      <c r="B159" s="33">
        <v>4.46</v>
      </c>
      <c r="C159" s="34">
        <v>230.0</v>
      </c>
      <c r="D159" s="35">
        <v>5.0689598E7</v>
      </c>
      <c r="E159" s="35">
        <v>1.9601028E7</v>
      </c>
      <c r="F159" s="14">
        <f t="shared" si="1"/>
        <v>31088570</v>
      </c>
      <c r="G159" s="15" t="str">
        <f>IF(E159=0,"YES",IF(D159/E159&gt;=1.15, IF(D159+E159&gt;=one_percentage,"YES","NO"),"NO"))</f>
        <v>YES</v>
      </c>
      <c r="H159" s="36">
        <v>30000.0</v>
      </c>
      <c r="I159" s="17" t="str">
        <f t="shared" si="3"/>
        <v>NOT FUNDED</v>
      </c>
      <c r="J159" s="18">
        <f t="shared" si="4"/>
        <v>168</v>
      </c>
      <c r="K159" s="19" t="str">
        <f t="shared" si="2"/>
        <v>Over Budget</v>
      </c>
    </row>
    <row r="160">
      <c r="A160" s="32" t="s">
        <v>178</v>
      </c>
      <c r="B160" s="33">
        <v>4.27</v>
      </c>
      <c r="C160" s="34">
        <v>168.0</v>
      </c>
      <c r="D160" s="35">
        <v>3.976155E7</v>
      </c>
      <c r="E160" s="35">
        <v>8734941.0</v>
      </c>
      <c r="F160" s="14">
        <f t="shared" si="1"/>
        <v>31026609</v>
      </c>
      <c r="G160" s="15" t="str">
        <f>IF(E160=0,"YES",IF(D160/E160&gt;=1.15, IF(D160+E160&gt;=one_percentage,"YES","NO"),"NO"))</f>
        <v>YES</v>
      </c>
      <c r="H160" s="36">
        <v>55000.0</v>
      </c>
      <c r="I160" s="17" t="str">
        <f t="shared" si="3"/>
        <v>NOT FUNDED</v>
      </c>
      <c r="J160" s="18">
        <f t="shared" si="4"/>
        <v>168</v>
      </c>
      <c r="K160" s="19" t="str">
        <f t="shared" si="2"/>
        <v>Over Budget</v>
      </c>
    </row>
    <row r="161">
      <c r="A161" s="32" t="s">
        <v>337</v>
      </c>
      <c r="B161" s="33">
        <v>4.13</v>
      </c>
      <c r="C161" s="34">
        <v>191.0</v>
      </c>
      <c r="D161" s="35">
        <v>3.729857E7</v>
      </c>
      <c r="E161" s="35">
        <v>6549748.0</v>
      </c>
      <c r="F161" s="14">
        <f t="shared" si="1"/>
        <v>30748822</v>
      </c>
      <c r="G161" s="15" t="str">
        <f>IF(E161=0,"YES",IF(D161/E161&gt;=1.15, IF(D161+E161&gt;=one_percentage,"YES","NO"),"NO"))</f>
        <v>YES</v>
      </c>
      <c r="H161" s="36">
        <v>10000.0</v>
      </c>
      <c r="I161" s="17" t="str">
        <f t="shared" si="3"/>
        <v>NOT FUNDED</v>
      </c>
      <c r="J161" s="18">
        <f t="shared" si="4"/>
        <v>168</v>
      </c>
      <c r="K161" s="19" t="str">
        <f t="shared" si="2"/>
        <v>Over Budget</v>
      </c>
    </row>
    <row r="162">
      <c r="A162" s="32" t="s">
        <v>720</v>
      </c>
      <c r="B162" s="33">
        <v>4.33</v>
      </c>
      <c r="C162" s="34">
        <v>164.0</v>
      </c>
      <c r="D162" s="35">
        <v>5.5815538E7</v>
      </c>
      <c r="E162" s="35">
        <v>2.5435893E7</v>
      </c>
      <c r="F162" s="14">
        <f t="shared" si="1"/>
        <v>30379645</v>
      </c>
      <c r="G162" s="15" t="str">
        <f>IF(E162=0,"YES",IF(D162/E162&gt;=1.15, IF(D162+E162&gt;=one_percentage,"YES","NO"),"NO"))</f>
        <v>YES</v>
      </c>
      <c r="H162" s="36">
        <v>90000.0</v>
      </c>
      <c r="I162" s="17" t="str">
        <f t="shared" si="3"/>
        <v>NOT FUNDED</v>
      </c>
      <c r="J162" s="18">
        <f t="shared" si="4"/>
        <v>168</v>
      </c>
      <c r="K162" s="19" t="str">
        <f t="shared" si="2"/>
        <v>Over Budget</v>
      </c>
    </row>
    <row r="163">
      <c r="A163" s="32" t="s">
        <v>505</v>
      </c>
      <c r="B163" s="33">
        <v>4.33</v>
      </c>
      <c r="C163" s="34">
        <v>212.0</v>
      </c>
      <c r="D163" s="35">
        <v>4.4019535E7</v>
      </c>
      <c r="E163" s="35">
        <v>1.3640152E7</v>
      </c>
      <c r="F163" s="14">
        <f t="shared" si="1"/>
        <v>30379383</v>
      </c>
      <c r="G163" s="15" t="str">
        <f>IF(E163=0,"YES",IF(D163/E163&gt;=1.15, IF(D163+E163&gt;=one_percentage,"YES","NO"),"NO"))</f>
        <v>YES</v>
      </c>
      <c r="H163" s="36">
        <v>70000.0</v>
      </c>
      <c r="I163" s="17" t="str">
        <f t="shared" si="3"/>
        <v>NOT FUNDED</v>
      </c>
      <c r="J163" s="18">
        <f t="shared" si="4"/>
        <v>168</v>
      </c>
      <c r="K163" s="19" t="str">
        <f t="shared" si="2"/>
        <v>Over Budget</v>
      </c>
    </row>
    <row r="164">
      <c r="A164" s="32" t="s">
        <v>788</v>
      </c>
      <c r="B164" s="33">
        <v>4.25</v>
      </c>
      <c r="C164" s="34">
        <v>200.0</v>
      </c>
      <c r="D164" s="35">
        <v>4.7711176E7</v>
      </c>
      <c r="E164" s="35">
        <v>1.770795E7</v>
      </c>
      <c r="F164" s="14">
        <f t="shared" si="1"/>
        <v>30003226</v>
      </c>
      <c r="G164" s="15" t="str">
        <f>IF(E164=0,"YES",IF(D164/E164&gt;=1.15, IF(D164+E164&gt;=one_percentage,"YES","NO"),"NO"))</f>
        <v>YES</v>
      </c>
      <c r="H164" s="36">
        <v>45000.0</v>
      </c>
      <c r="I164" s="17" t="str">
        <f t="shared" si="3"/>
        <v>NOT FUNDED</v>
      </c>
      <c r="J164" s="18">
        <f t="shared" si="4"/>
        <v>168</v>
      </c>
      <c r="K164" s="19" t="str">
        <f t="shared" si="2"/>
        <v>Over Budget</v>
      </c>
    </row>
    <row r="165">
      <c r="A165" s="37" t="s">
        <v>418</v>
      </c>
      <c r="B165" s="33">
        <v>4.21</v>
      </c>
      <c r="C165" s="34">
        <v>250.0</v>
      </c>
      <c r="D165" s="35">
        <v>4.1080288E7</v>
      </c>
      <c r="E165" s="35">
        <v>1.1139891E7</v>
      </c>
      <c r="F165" s="14">
        <f t="shared" si="1"/>
        <v>29940397</v>
      </c>
      <c r="G165" s="15" t="str">
        <f>IF(E165=0,"YES",IF(D165/E165&gt;=1.15, IF(D165+E165&gt;=one_percentage,"YES","NO"),"NO"))</f>
        <v>YES</v>
      </c>
      <c r="H165" s="36">
        <v>35000.0</v>
      </c>
      <c r="I165" s="17" t="str">
        <f t="shared" si="3"/>
        <v>NOT FUNDED</v>
      </c>
      <c r="J165" s="18">
        <f t="shared" si="4"/>
        <v>168</v>
      </c>
      <c r="K165" s="19" t="str">
        <f t="shared" si="2"/>
        <v>Over Budget</v>
      </c>
    </row>
    <row r="166">
      <c r="A166" s="37" t="s">
        <v>227</v>
      </c>
      <c r="B166" s="33">
        <v>3.82</v>
      </c>
      <c r="C166" s="34">
        <v>255.0</v>
      </c>
      <c r="D166" s="35">
        <v>4.4453448E7</v>
      </c>
      <c r="E166" s="35">
        <v>1.4543371E7</v>
      </c>
      <c r="F166" s="14">
        <f t="shared" si="1"/>
        <v>29910077</v>
      </c>
      <c r="G166" s="15" t="str">
        <f>IF(E166=0,"YES",IF(D166/E166&gt;=1.15, IF(D166+E166&gt;=one_percentage,"YES","NO"),"NO"))</f>
        <v>YES</v>
      </c>
      <c r="H166" s="36">
        <v>25000.0</v>
      </c>
      <c r="I166" s="17" t="str">
        <f t="shared" si="3"/>
        <v>NOT FUNDED</v>
      </c>
      <c r="J166" s="18">
        <f t="shared" si="4"/>
        <v>168</v>
      </c>
      <c r="K166" s="19" t="str">
        <f t="shared" si="2"/>
        <v>Over Budget</v>
      </c>
    </row>
    <row r="167">
      <c r="A167" s="32" t="s">
        <v>338</v>
      </c>
      <c r="B167" s="33">
        <v>3.22</v>
      </c>
      <c r="C167" s="34">
        <v>180.0</v>
      </c>
      <c r="D167" s="35">
        <v>3.7371867E7</v>
      </c>
      <c r="E167" s="35">
        <v>7782547.0</v>
      </c>
      <c r="F167" s="14">
        <f t="shared" si="1"/>
        <v>29589320</v>
      </c>
      <c r="G167" s="15" t="str">
        <f>IF(E167=0,"YES",IF(D167/E167&gt;=1.15, IF(D167+E167&gt;=one_percentage,"YES","NO"),"NO"))</f>
        <v>YES</v>
      </c>
      <c r="H167" s="36">
        <v>14000.0</v>
      </c>
      <c r="I167" s="17" t="str">
        <f t="shared" si="3"/>
        <v>NOT FUNDED</v>
      </c>
      <c r="J167" s="18">
        <f t="shared" si="4"/>
        <v>168</v>
      </c>
      <c r="K167" s="19" t="str">
        <f t="shared" si="2"/>
        <v>Over Budget</v>
      </c>
    </row>
    <row r="168">
      <c r="A168" s="32" t="s">
        <v>506</v>
      </c>
      <c r="B168" s="33">
        <v>3.42</v>
      </c>
      <c r="C168" s="34">
        <v>132.0</v>
      </c>
      <c r="D168" s="35">
        <v>3.6471086E7</v>
      </c>
      <c r="E168" s="35">
        <v>7026586.0</v>
      </c>
      <c r="F168" s="14">
        <f t="shared" si="1"/>
        <v>29444500</v>
      </c>
      <c r="G168" s="15" t="str">
        <f>IF(E168=0,"YES",IF(D168/E168&gt;=1.15, IF(D168+E168&gt;=one_percentage,"YES","NO"),"NO"))</f>
        <v>YES</v>
      </c>
      <c r="H168" s="36">
        <v>6000.0</v>
      </c>
      <c r="I168" s="17" t="str">
        <f t="shared" si="3"/>
        <v>NOT FUNDED</v>
      </c>
      <c r="J168" s="18">
        <f t="shared" si="4"/>
        <v>168</v>
      </c>
      <c r="K168" s="19" t="str">
        <f t="shared" si="2"/>
        <v>Over Budget</v>
      </c>
    </row>
    <row r="169">
      <c r="A169" s="32" t="s">
        <v>284</v>
      </c>
      <c r="B169" s="33">
        <v>3.06</v>
      </c>
      <c r="C169" s="34">
        <v>264.0</v>
      </c>
      <c r="D169" s="35">
        <v>4.4510158E7</v>
      </c>
      <c r="E169" s="35">
        <v>1.512429E7</v>
      </c>
      <c r="F169" s="14">
        <f t="shared" si="1"/>
        <v>29385868</v>
      </c>
      <c r="G169" s="15" t="str">
        <f>IF(E169=0,"YES",IF(D169/E169&gt;=1.15, IF(D169+E169&gt;=one_percentage,"YES","NO"),"NO"))</f>
        <v>YES</v>
      </c>
      <c r="H169" s="36">
        <v>75000.0</v>
      </c>
      <c r="I169" s="17" t="str">
        <f t="shared" si="3"/>
        <v>NOT FUNDED</v>
      </c>
      <c r="J169" s="18">
        <f t="shared" si="4"/>
        <v>168</v>
      </c>
      <c r="K169" s="19" t="str">
        <f t="shared" si="2"/>
        <v>Over Budget</v>
      </c>
    </row>
    <row r="170">
      <c r="A170" s="32" t="s">
        <v>756</v>
      </c>
      <c r="B170" s="33">
        <v>3.56</v>
      </c>
      <c r="C170" s="34">
        <v>129.0</v>
      </c>
      <c r="D170" s="35">
        <v>4.9200123E7</v>
      </c>
      <c r="E170" s="35">
        <v>1.9852143E7</v>
      </c>
      <c r="F170" s="14">
        <f t="shared" si="1"/>
        <v>29347980</v>
      </c>
      <c r="G170" s="15" t="str">
        <f>IF(E170=0,"YES",IF(D170/E170&gt;=1.15, IF(D170+E170&gt;=one_percentage,"YES","NO"),"NO"))</f>
        <v>YES</v>
      </c>
      <c r="H170" s="36">
        <v>25880.0</v>
      </c>
      <c r="I170" s="17" t="str">
        <f t="shared" si="3"/>
        <v>NOT FUNDED</v>
      </c>
      <c r="J170" s="18">
        <f t="shared" si="4"/>
        <v>168</v>
      </c>
      <c r="K170" s="19" t="str">
        <f t="shared" si="2"/>
        <v>Over Budget</v>
      </c>
    </row>
    <row r="171">
      <c r="A171" s="32" t="s">
        <v>463</v>
      </c>
      <c r="B171" s="33">
        <v>4.33</v>
      </c>
      <c r="C171" s="34">
        <v>168.0</v>
      </c>
      <c r="D171" s="35">
        <v>4.2454242E7</v>
      </c>
      <c r="E171" s="35">
        <v>1.317087E7</v>
      </c>
      <c r="F171" s="14">
        <f t="shared" si="1"/>
        <v>29283372</v>
      </c>
      <c r="G171" s="15" t="str">
        <f>IF(E171=0,"YES",IF(D171/E171&gt;=1.15, IF(D171+E171&gt;=one_percentage,"YES","NO"),"NO"))</f>
        <v>YES</v>
      </c>
      <c r="H171" s="36">
        <v>12900.0</v>
      </c>
      <c r="I171" s="17" t="str">
        <f t="shared" si="3"/>
        <v>NOT FUNDED</v>
      </c>
      <c r="J171" s="18">
        <f t="shared" si="4"/>
        <v>168</v>
      </c>
      <c r="K171" s="19" t="str">
        <f t="shared" si="2"/>
        <v>Over Budget</v>
      </c>
    </row>
    <row r="172">
      <c r="A172" s="32" t="s">
        <v>228</v>
      </c>
      <c r="B172" s="33">
        <v>3.97</v>
      </c>
      <c r="C172" s="34">
        <v>271.0</v>
      </c>
      <c r="D172" s="35">
        <v>4.1676055E7</v>
      </c>
      <c r="E172" s="35">
        <v>1.2540077E7</v>
      </c>
      <c r="F172" s="14">
        <f t="shared" si="1"/>
        <v>29135978</v>
      </c>
      <c r="G172" s="15" t="str">
        <f>IF(E172=0,"YES",IF(D172/E172&gt;=1.15, IF(D172+E172&gt;=one_percentage,"YES","NO"),"NO"))</f>
        <v>YES</v>
      </c>
      <c r="H172" s="36">
        <v>9600.0</v>
      </c>
      <c r="I172" s="17" t="str">
        <f t="shared" si="3"/>
        <v>NOT FUNDED</v>
      </c>
      <c r="J172" s="18">
        <f t="shared" si="4"/>
        <v>168</v>
      </c>
      <c r="K172" s="19" t="str">
        <f t="shared" si="2"/>
        <v>Over Budget</v>
      </c>
    </row>
    <row r="173">
      <c r="A173" s="32" t="s">
        <v>75</v>
      </c>
      <c r="B173" s="33">
        <v>4.08</v>
      </c>
      <c r="C173" s="34">
        <v>178.0</v>
      </c>
      <c r="D173" s="35">
        <v>4.1533518E7</v>
      </c>
      <c r="E173" s="35">
        <v>1.2699369E7</v>
      </c>
      <c r="F173" s="14">
        <f t="shared" si="1"/>
        <v>28834149</v>
      </c>
      <c r="G173" s="15" t="str">
        <f>IF(E173=0,"YES",IF(D173/E173&gt;=1.15, IF(D173+E173&gt;=one_percentage,"YES","NO"),"NO"))</f>
        <v>YES</v>
      </c>
      <c r="H173" s="36">
        <v>68000.0</v>
      </c>
      <c r="I173" s="17" t="str">
        <f t="shared" si="3"/>
        <v>NOT FUNDED</v>
      </c>
      <c r="J173" s="18">
        <f t="shared" si="4"/>
        <v>168</v>
      </c>
      <c r="K173" s="19" t="str">
        <f t="shared" si="2"/>
        <v>Over Budget</v>
      </c>
    </row>
    <row r="174">
      <c r="A174" s="32" t="s">
        <v>507</v>
      </c>
      <c r="B174" s="33">
        <v>4.33</v>
      </c>
      <c r="C174" s="34">
        <v>154.0</v>
      </c>
      <c r="D174" s="35">
        <v>4.1958864E7</v>
      </c>
      <c r="E174" s="35">
        <v>1.3231604E7</v>
      </c>
      <c r="F174" s="14">
        <f t="shared" si="1"/>
        <v>28727260</v>
      </c>
      <c r="G174" s="15" t="str">
        <f>IF(E174=0,"YES",IF(D174/E174&gt;=1.15, IF(D174+E174&gt;=one_percentage,"YES","NO"),"NO"))</f>
        <v>YES</v>
      </c>
      <c r="H174" s="36">
        <v>14025.0</v>
      </c>
      <c r="I174" s="17" t="str">
        <f t="shared" si="3"/>
        <v>NOT FUNDED</v>
      </c>
      <c r="J174" s="18">
        <f t="shared" si="4"/>
        <v>168</v>
      </c>
      <c r="K174" s="19" t="str">
        <f t="shared" si="2"/>
        <v>Over Budget</v>
      </c>
    </row>
    <row r="175">
      <c r="A175" s="32" t="s">
        <v>464</v>
      </c>
      <c r="B175" s="33">
        <v>4.25</v>
      </c>
      <c r="C175" s="34">
        <v>150.0</v>
      </c>
      <c r="D175" s="35">
        <v>4.225177E7</v>
      </c>
      <c r="E175" s="35">
        <v>1.3787296E7</v>
      </c>
      <c r="F175" s="14">
        <f t="shared" si="1"/>
        <v>28464474</v>
      </c>
      <c r="G175" s="15" t="str">
        <f>IF(E175=0,"YES",IF(D175/E175&gt;=1.15, IF(D175+E175&gt;=one_percentage,"YES","NO"),"NO"))</f>
        <v>YES</v>
      </c>
      <c r="H175" s="36">
        <v>19670.0</v>
      </c>
      <c r="I175" s="17" t="str">
        <f t="shared" si="3"/>
        <v>NOT FUNDED</v>
      </c>
      <c r="J175" s="18">
        <f t="shared" si="4"/>
        <v>168</v>
      </c>
      <c r="K175" s="19" t="str">
        <f t="shared" si="2"/>
        <v>Over Budget</v>
      </c>
    </row>
    <row r="176">
      <c r="A176" s="32" t="s">
        <v>179</v>
      </c>
      <c r="B176" s="33">
        <v>3.78</v>
      </c>
      <c r="C176" s="34">
        <v>105.0</v>
      </c>
      <c r="D176" s="35">
        <v>3.4264468E7</v>
      </c>
      <c r="E176" s="35">
        <v>5983564.0</v>
      </c>
      <c r="F176" s="14">
        <f t="shared" si="1"/>
        <v>28280904</v>
      </c>
      <c r="G176" s="15" t="str">
        <f>IF(E176=0,"YES",IF(D176/E176&gt;=1.15, IF(D176+E176&gt;=one_percentage,"YES","NO"),"NO"))</f>
        <v>YES</v>
      </c>
      <c r="H176" s="36">
        <v>71500.0</v>
      </c>
      <c r="I176" s="17" t="str">
        <f t="shared" si="3"/>
        <v>NOT FUNDED</v>
      </c>
      <c r="J176" s="18">
        <f t="shared" si="4"/>
        <v>168</v>
      </c>
      <c r="K176" s="19" t="str">
        <f t="shared" si="2"/>
        <v>Over Budget</v>
      </c>
    </row>
    <row r="177">
      <c r="A177" s="32" t="s">
        <v>691</v>
      </c>
      <c r="B177" s="33">
        <v>4.3</v>
      </c>
      <c r="C177" s="34">
        <v>119.0</v>
      </c>
      <c r="D177" s="35">
        <v>4.5165185E7</v>
      </c>
      <c r="E177" s="35">
        <v>1.7869049E7</v>
      </c>
      <c r="F177" s="14">
        <f t="shared" si="1"/>
        <v>27296136</v>
      </c>
      <c r="G177" s="15" t="str">
        <f>IF(E177=0,"YES",IF(D177/E177&gt;=1.15, IF(D177+E177&gt;=one_percentage,"YES","NO"),"NO"))</f>
        <v>YES</v>
      </c>
      <c r="H177" s="36">
        <v>20100.0</v>
      </c>
      <c r="I177" s="17" t="str">
        <f t="shared" si="3"/>
        <v>NOT FUNDED</v>
      </c>
      <c r="J177" s="18">
        <f t="shared" si="4"/>
        <v>168</v>
      </c>
      <c r="K177" s="19" t="str">
        <f t="shared" si="2"/>
        <v>Over Budget</v>
      </c>
    </row>
    <row r="178">
      <c r="A178" s="32" t="s">
        <v>789</v>
      </c>
      <c r="B178" s="33">
        <v>4.67</v>
      </c>
      <c r="C178" s="34">
        <v>209.0</v>
      </c>
      <c r="D178" s="35">
        <v>5.122659E7</v>
      </c>
      <c r="E178" s="35">
        <v>2.4056593E7</v>
      </c>
      <c r="F178" s="14">
        <f t="shared" si="1"/>
        <v>27169997</v>
      </c>
      <c r="G178" s="15" t="str">
        <f>IF(E178=0,"YES",IF(D178/E178&gt;=1.15, IF(D178+E178&gt;=one_percentage,"YES","NO"),"NO"))</f>
        <v>YES</v>
      </c>
      <c r="H178" s="36">
        <v>97000.0</v>
      </c>
      <c r="I178" s="17" t="str">
        <f t="shared" si="3"/>
        <v>NOT FUNDED</v>
      </c>
      <c r="J178" s="18">
        <f t="shared" si="4"/>
        <v>168</v>
      </c>
      <c r="K178" s="19" t="str">
        <f t="shared" si="2"/>
        <v>Over Budget</v>
      </c>
    </row>
    <row r="179">
      <c r="A179" s="32" t="s">
        <v>33</v>
      </c>
      <c r="B179" s="33">
        <v>3.67</v>
      </c>
      <c r="C179" s="34">
        <v>127.0</v>
      </c>
      <c r="D179" s="35">
        <v>3.5195495E7</v>
      </c>
      <c r="E179" s="35">
        <v>8344534.0</v>
      </c>
      <c r="F179" s="14">
        <f t="shared" si="1"/>
        <v>26850961</v>
      </c>
      <c r="G179" s="15" t="str">
        <f>IF(E179=0,"YES",IF(D179/E179&gt;=1.15, IF(D179+E179&gt;=one_percentage,"YES","NO"),"NO"))</f>
        <v>YES</v>
      </c>
      <c r="H179" s="36">
        <v>3840.0</v>
      </c>
      <c r="I179" s="17" t="str">
        <f t="shared" si="3"/>
        <v>NOT FUNDED</v>
      </c>
      <c r="J179" s="18">
        <f t="shared" si="4"/>
        <v>168</v>
      </c>
      <c r="K179" s="19" t="str">
        <f t="shared" si="2"/>
        <v>Over Budget</v>
      </c>
    </row>
    <row r="180">
      <c r="A180" s="32" t="s">
        <v>229</v>
      </c>
      <c r="B180" s="33">
        <v>3.58</v>
      </c>
      <c r="C180" s="34">
        <v>277.0</v>
      </c>
      <c r="D180" s="35">
        <v>3.818816E7</v>
      </c>
      <c r="E180" s="35">
        <v>1.1544128E7</v>
      </c>
      <c r="F180" s="14">
        <f t="shared" si="1"/>
        <v>26644032</v>
      </c>
      <c r="G180" s="15" t="str">
        <f>IF(E180=0,"YES",IF(D180/E180&gt;=1.15, IF(D180+E180&gt;=one_percentage,"YES","NO"),"NO"))</f>
        <v>YES</v>
      </c>
      <c r="H180" s="36">
        <v>20000.0</v>
      </c>
      <c r="I180" s="17" t="str">
        <f t="shared" si="3"/>
        <v>NOT FUNDED</v>
      </c>
      <c r="J180" s="18">
        <f t="shared" si="4"/>
        <v>168</v>
      </c>
      <c r="K180" s="19" t="str">
        <f t="shared" si="2"/>
        <v>Over Budget</v>
      </c>
    </row>
    <row r="181">
      <c r="A181" s="32" t="s">
        <v>465</v>
      </c>
      <c r="B181" s="33">
        <v>4.28</v>
      </c>
      <c r="C181" s="34">
        <v>151.0</v>
      </c>
      <c r="D181" s="35">
        <v>3.7683213E7</v>
      </c>
      <c r="E181" s="35">
        <v>1.1146508E7</v>
      </c>
      <c r="F181" s="14">
        <f t="shared" si="1"/>
        <v>26536705</v>
      </c>
      <c r="G181" s="15" t="str">
        <f>IF(E181=0,"YES",IF(D181/E181&gt;=1.15, IF(D181+E181&gt;=one_percentage,"YES","NO"),"NO"))</f>
        <v>YES</v>
      </c>
      <c r="H181" s="36">
        <v>15000.0</v>
      </c>
      <c r="I181" s="17" t="str">
        <f t="shared" si="3"/>
        <v>NOT FUNDED</v>
      </c>
      <c r="J181" s="18">
        <f t="shared" si="4"/>
        <v>168</v>
      </c>
      <c r="K181" s="19" t="str">
        <f t="shared" si="2"/>
        <v>Over Budget</v>
      </c>
    </row>
    <row r="182">
      <c r="A182" s="32" t="s">
        <v>159</v>
      </c>
      <c r="B182" s="33">
        <v>3.42</v>
      </c>
      <c r="C182" s="34">
        <v>228.0</v>
      </c>
      <c r="D182" s="35">
        <v>3.639178E7</v>
      </c>
      <c r="E182" s="35">
        <v>1.0119559E7</v>
      </c>
      <c r="F182" s="14">
        <f t="shared" si="1"/>
        <v>26272221</v>
      </c>
      <c r="G182" s="15" t="str">
        <f>IF(E182=0,"YES",IF(D182/E182&gt;=1.15, IF(D182+E182&gt;=one_percentage,"YES","NO"),"NO"))</f>
        <v>YES</v>
      </c>
      <c r="H182" s="36">
        <v>24900.0</v>
      </c>
      <c r="I182" s="17" t="str">
        <f t="shared" si="3"/>
        <v>NOT FUNDED</v>
      </c>
      <c r="J182" s="18">
        <f t="shared" si="4"/>
        <v>168</v>
      </c>
      <c r="K182" s="19" t="str">
        <f t="shared" si="2"/>
        <v>Over Budget</v>
      </c>
    </row>
    <row r="183">
      <c r="A183" s="37" t="s">
        <v>419</v>
      </c>
      <c r="B183" s="33">
        <v>4.21</v>
      </c>
      <c r="C183" s="34">
        <v>179.0</v>
      </c>
      <c r="D183" s="35">
        <v>3.638327E7</v>
      </c>
      <c r="E183" s="35">
        <v>1.0373401E7</v>
      </c>
      <c r="F183" s="14">
        <f t="shared" si="1"/>
        <v>26009869</v>
      </c>
      <c r="G183" s="15" t="str">
        <f>IF(E183=0,"YES",IF(D183/E183&gt;=1.15, IF(D183+E183&gt;=one_percentage,"YES","NO"),"NO"))</f>
        <v>YES</v>
      </c>
      <c r="H183" s="36">
        <v>13500.0</v>
      </c>
      <c r="I183" s="17" t="str">
        <f t="shared" si="3"/>
        <v>NOT FUNDED</v>
      </c>
      <c r="J183" s="18">
        <f t="shared" si="4"/>
        <v>168</v>
      </c>
      <c r="K183" s="19" t="str">
        <f t="shared" si="2"/>
        <v>Over Budget</v>
      </c>
    </row>
    <row r="184">
      <c r="A184" s="32" t="s">
        <v>285</v>
      </c>
      <c r="B184" s="33">
        <v>3.67</v>
      </c>
      <c r="C184" s="34">
        <v>252.0</v>
      </c>
      <c r="D184" s="35">
        <v>4.0021461E7</v>
      </c>
      <c r="E184" s="35">
        <v>1.4218444E7</v>
      </c>
      <c r="F184" s="14">
        <f t="shared" si="1"/>
        <v>25803017</v>
      </c>
      <c r="G184" s="15" t="str">
        <f>IF(E184=0,"YES",IF(D184/E184&gt;=1.15, IF(D184+E184&gt;=one_percentage,"YES","NO"),"NO"))</f>
        <v>YES</v>
      </c>
      <c r="H184" s="36">
        <v>50000.0</v>
      </c>
      <c r="I184" s="17" t="str">
        <f t="shared" si="3"/>
        <v>NOT FUNDED</v>
      </c>
      <c r="J184" s="18">
        <f t="shared" si="4"/>
        <v>168</v>
      </c>
      <c r="K184" s="19" t="str">
        <f t="shared" si="2"/>
        <v>Over Budget</v>
      </c>
    </row>
    <row r="185">
      <c r="A185" s="32" t="s">
        <v>339</v>
      </c>
      <c r="B185" s="33">
        <v>4.08</v>
      </c>
      <c r="C185" s="34">
        <v>183.0</v>
      </c>
      <c r="D185" s="35">
        <v>3.5236647E7</v>
      </c>
      <c r="E185" s="35">
        <v>9517161.0</v>
      </c>
      <c r="F185" s="14">
        <f t="shared" si="1"/>
        <v>25719486</v>
      </c>
      <c r="G185" s="15" t="str">
        <f>IF(E185=0,"YES",IF(D185/E185&gt;=1.15, IF(D185+E185&gt;=one_percentage,"YES","NO"),"NO"))</f>
        <v>YES</v>
      </c>
      <c r="H185" s="36">
        <v>30000.0</v>
      </c>
      <c r="I185" s="17" t="str">
        <f t="shared" si="3"/>
        <v>NOT FUNDED</v>
      </c>
      <c r="J185" s="18">
        <f t="shared" si="4"/>
        <v>168</v>
      </c>
      <c r="K185" s="19" t="str">
        <f t="shared" si="2"/>
        <v>Over Budget</v>
      </c>
    </row>
    <row r="186">
      <c r="A186" s="32" t="s">
        <v>396</v>
      </c>
      <c r="B186" s="33">
        <v>3.33</v>
      </c>
      <c r="C186" s="34">
        <v>253.0</v>
      </c>
      <c r="D186" s="35">
        <v>3.7297854E7</v>
      </c>
      <c r="E186" s="35">
        <v>1.194591E7</v>
      </c>
      <c r="F186" s="14">
        <f t="shared" si="1"/>
        <v>25351944</v>
      </c>
      <c r="G186" s="15" t="str">
        <f>IF(E186=0,"YES",IF(D186/E186&gt;=1.15, IF(D186+E186&gt;=one_percentage,"YES","NO"),"NO"))</f>
        <v>YES</v>
      </c>
      <c r="H186" s="36">
        <v>13200.0</v>
      </c>
      <c r="I186" s="17" t="str">
        <f t="shared" si="3"/>
        <v>NOT FUNDED</v>
      </c>
      <c r="J186" s="18">
        <f t="shared" si="4"/>
        <v>168</v>
      </c>
      <c r="K186" s="19" t="str">
        <f t="shared" si="2"/>
        <v>Over Budget</v>
      </c>
    </row>
    <row r="187">
      <c r="A187" s="32" t="s">
        <v>34</v>
      </c>
      <c r="B187" s="33">
        <v>3.89</v>
      </c>
      <c r="C187" s="34">
        <v>133.0</v>
      </c>
      <c r="D187" s="35">
        <v>3.9344977E7</v>
      </c>
      <c r="E187" s="35">
        <v>1.4035325E7</v>
      </c>
      <c r="F187" s="14">
        <f t="shared" si="1"/>
        <v>25309652</v>
      </c>
      <c r="G187" s="15" t="str">
        <f>IF(E187=0,"YES",IF(D187/E187&gt;=1.15, IF(D187+E187&gt;=one_percentage,"YES","NO"),"NO"))</f>
        <v>YES</v>
      </c>
      <c r="H187" s="36">
        <v>24000.0</v>
      </c>
      <c r="I187" s="17" t="str">
        <f t="shared" si="3"/>
        <v>NOT FUNDED</v>
      </c>
      <c r="J187" s="18">
        <f t="shared" si="4"/>
        <v>168</v>
      </c>
      <c r="K187" s="19" t="str">
        <f t="shared" si="2"/>
        <v>Over Budget</v>
      </c>
    </row>
    <row r="188">
      <c r="A188" s="32" t="s">
        <v>692</v>
      </c>
      <c r="B188" s="33">
        <v>3.38</v>
      </c>
      <c r="C188" s="34">
        <v>109.0</v>
      </c>
      <c r="D188" s="35">
        <v>3.3285853E7</v>
      </c>
      <c r="E188" s="35">
        <v>8055897.0</v>
      </c>
      <c r="F188" s="14">
        <f t="shared" si="1"/>
        <v>25229956</v>
      </c>
      <c r="G188" s="15" t="str">
        <f>IF(E188=0,"YES",IF(D188/E188&gt;=1.15, IF(D188+E188&gt;=one_percentage,"YES","NO"),"NO"))</f>
        <v>YES</v>
      </c>
      <c r="H188" s="36">
        <v>20000.0</v>
      </c>
      <c r="I188" s="17" t="str">
        <f t="shared" si="3"/>
        <v>NOT FUNDED</v>
      </c>
      <c r="J188" s="18">
        <f t="shared" si="4"/>
        <v>168</v>
      </c>
      <c r="K188" s="19" t="str">
        <f t="shared" si="2"/>
        <v>Over Budget</v>
      </c>
    </row>
    <row r="189">
      <c r="A189" s="32" t="s">
        <v>340</v>
      </c>
      <c r="B189" s="33">
        <v>4.07</v>
      </c>
      <c r="C189" s="34">
        <v>247.0</v>
      </c>
      <c r="D189" s="35">
        <v>4.2600128E7</v>
      </c>
      <c r="E189" s="35">
        <v>1.7746744E7</v>
      </c>
      <c r="F189" s="14">
        <f t="shared" si="1"/>
        <v>24853384</v>
      </c>
      <c r="G189" s="15" t="str">
        <f>IF(E189=0,"YES",IF(D189/E189&gt;=1.15, IF(D189+E189&gt;=one_percentage,"YES","NO"),"NO"))</f>
        <v>YES</v>
      </c>
      <c r="H189" s="36">
        <v>40000.0</v>
      </c>
      <c r="I189" s="17" t="str">
        <f t="shared" si="3"/>
        <v>NOT FUNDED</v>
      </c>
      <c r="J189" s="18">
        <f t="shared" si="4"/>
        <v>168</v>
      </c>
      <c r="K189" s="19" t="str">
        <f t="shared" si="2"/>
        <v>Over Budget</v>
      </c>
    </row>
    <row r="190">
      <c r="A190" s="32" t="s">
        <v>508</v>
      </c>
      <c r="B190" s="33">
        <v>4.42</v>
      </c>
      <c r="C190" s="34">
        <v>163.0</v>
      </c>
      <c r="D190" s="35">
        <v>4.2396612E7</v>
      </c>
      <c r="E190" s="35">
        <v>1.8098951E7</v>
      </c>
      <c r="F190" s="14">
        <f t="shared" si="1"/>
        <v>24297661</v>
      </c>
      <c r="G190" s="15" t="str">
        <f>IF(E190=0,"YES",IF(D190/E190&gt;=1.15, IF(D190+E190&gt;=one_percentage,"YES","NO"),"NO"))</f>
        <v>YES</v>
      </c>
      <c r="H190" s="36">
        <v>78590.0</v>
      </c>
      <c r="I190" s="17" t="str">
        <f t="shared" si="3"/>
        <v>NOT FUNDED</v>
      </c>
      <c r="J190" s="18">
        <f t="shared" si="4"/>
        <v>168</v>
      </c>
      <c r="K190" s="19" t="str">
        <f t="shared" si="2"/>
        <v>Over Budget</v>
      </c>
    </row>
    <row r="191">
      <c r="A191" s="32" t="s">
        <v>871</v>
      </c>
      <c r="B191" s="33">
        <v>3.33</v>
      </c>
      <c r="C191" s="34">
        <v>136.0</v>
      </c>
      <c r="D191" s="35">
        <v>4.1766547E7</v>
      </c>
      <c r="E191" s="35">
        <v>1.7752114E7</v>
      </c>
      <c r="F191" s="14">
        <f t="shared" si="1"/>
        <v>24014433</v>
      </c>
      <c r="G191" s="15" t="str">
        <f>IF(E191=0,"YES",IF(D191/E191&gt;=1.15, IF(D191+E191&gt;=one_percentage,"YES","NO"),"NO"))</f>
        <v>YES</v>
      </c>
      <c r="H191" s="36">
        <v>30000.0</v>
      </c>
      <c r="I191" s="17" t="str">
        <f t="shared" si="3"/>
        <v>NOT FUNDED</v>
      </c>
      <c r="J191" s="18">
        <f t="shared" si="4"/>
        <v>168</v>
      </c>
      <c r="K191" s="19" t="str">
        <f t="shared" si="2"/>
        <v>Over Budget</v>
      </c>
    </row>
    <row r="192">
      <c r="A192" s="32" t="s">
        <v>757</v>
      </c>
      <c r="B192" s="33">
        <v>4.33</v>
      </c>
      <c r="C192" s="34">
        <v>165.0</v>
      </c>
      <c r="D192" s="35">
        <v>4.5227397E7</v>
      </c>
      <c r="E192" s="35">
        <v>2.1320783E7</v>
      </c>
      <c r="F192" s="14">
        <f t="shared" si="1"/>
        <v>23906614</v>
      </c>
      <c r="G192" s="15" t="str">
        <f>IF(E192=0,"YES",IF(D192/E192&gt;=1.15, IF(D192+E192&gt;=one_percentage,"YES","NO"),"NO"))</f>
        <v>YES</v>
      </c>
      <c r="H192" s="36">
        <v>34000.0</v>
      </c>
      <c r="I192" s="17" t="str">
        <f t="shared" si="3"/>
        <v>NOT FUNDED</v>
      </c>
      <c r="J192" s="18">
        <f t="shared" si="4"/>
        <v>168</v>
      </c>
      <c r="K192" s="19" t="str">
        <f t="shared" si="2"/>
        <v>Over Budget</v>
      </c>
    </row>
    <row r="193">
      <c r="A193" s="32" t="s">
        <v>420</v>
      </c>
      <c r="B193" s="33">
        <v>3.96</v>
      </c>
      <c r="C193" s="34">
        <v>218.0</v>
      </c>
      <c r="D193" s="35">
        <v>3.6292207E7</v>
      </c>
      <c r="E193" s="35">
        <v>1.2429093E7</v>
      </c>
      <c r="F193" s="14">
        <f t="shared" si="1"/>
        <v>23863114</v>
      </c>
      <c r="G193" s="15" t="str">
        <f>IF(E193=0,"YES",IF(D193/E193&gt;=1.15, IF(D193+E193&gt;=one_percentage,"YES","NO"),"NO"))</f>
        <v>YES</v>
      </c>
      <c r="H193" s="36">
        <v>60000.0</v>
      </c>
      <c r="I193" s="17" t="str">
        <f t="shared" si="3"/>
        <v>NOT FUNDED</v>
      </c>
      <c r="J193" s="18">
        <f t="shared" si="4"/>
        <v>168</v>
      </c>
      <c r="K193" s="19" t="str">
        <f t="shared" si="2"/>
        <v>Over Budget</v>
      </c>
    </row>
    <row r="194">
      <c r="A194" s="32" t="s">
        <v>421</v>
      </c>
      <c r="B194" s="33">
        <v>3.67</v>
      </c>
      <c r="C194" s="34">
        <v>156.0</v>
      </c>
      <c r="D194" s="35">
        <v>3.8462468E7</v>
      </c>
      <c r="E194" s="35">
        <v>1.4781103E7</v>
      </c>
      <c r="F194" s="14">
        <f t="shared" si="1"/>
        <v>23681365</v>
      </c>
      <c r="G194" s="15" t="str">
        <f>IF(E194=0,"YES",IF(D194/E194&gt;=1.15, IF(D194+E194&gt;=one_percentage,"YES","NO"),"NO"))</f>
        <v>YES</v>
      </c>
      <c r="H194" s="36">
        <v>90000.0</v>
      </c>
      <c r="I194" s="17" t="str">
        <f t="shared" si="3"/>
        <v>NOT FUNDED</v>
      </c>
      <c r="J194" s="18">
        <f t="shared" si="4"/>
        <v>168</v>
      </c>
      <c r="K194" s="19" t="str">
        <f t="shared" si="2"/>
        <v>Over Budget</v>
      </c>
    </row>
    <row r="195">
      <c r="A195" s="32" t="s">
        <v>790</v>
      </c>
      <c r="B195" s="33">
        <v>3.83</v>
      </c>
      <c r="C195" s="34">
        <v>115.0</v>
      </c>
      <c r="D195" s="35">
        <v>3.8158627E7</v>
      </c>
      <c r="E195" s="35">
        <v>1.4500997E7</v>
      </c>
      <c r="F195" s="14">
        <f t="shared" si="1"/>
        <v>23657630</v>
      </c>
      <c r="G195" s="15" t="str">
        <f>IF(E195=0,"YES",IF(D195/E195&gt;=1.15, IF(D195+E195&gt;=one_percentage,"YES","NO"),"NO"))</f>
        <v>YES</v>
      </c>
      <c r="H195" s="36">
        <v>9375.0</v>
      </c>
      <c r="I195" s="17" t="str">
        <f t="shared" si="3"/>
        <v>NOT FUNDED</v>
      </c>
      <c r="J195" s="18">
        <f t="shared" si="4"/>
        <v>168</v>
      </c>
      <c r="K195" s="19" t="str">
        <f t="shared" si="2"/>
        <v>Over Budget</v>
      </c>
    </row>
    <row r="196">
      <c r="A196" s="32" t="s">
        <v>180</v>
      </c>
      <c r="B196" s="33">
        <v>4.0</v>
      </c>
      <c r="C196" s="34">
        <v>162.0</v>
      </c>
      <c r="D196" s="35">
        <v>3.8857025E7</v>
      </c>
      <c r="E196" s="35">
        <v>1.5226705E7</v>
      </c>
      <c r="F196" s="14">
        <f t="shared" si="1"/>
        <v>23630320</v>
      </c>
      <c r="G196" s="15" t="str">
        <f>IF(E196=0,"YES",IF(D196/E196&gt;=1.15, IF(D196+E196&gt;=one_percentage,"YES","NO"),"NO"))</f>
        <v>YES</v>
      </c>
      <c r="H196" s="36">
        <v>120000.0</v>
      </c>
      <c r="I196" s="17" t="str">
        <f t="shared" si="3"/>
        <v>NOT FUNDED</v>
      </c>
      <c r="J196" s="18">
        <f t="shared" si="4"/>
        <v>168</v>
      </c>
      <c r="K196" s="19" t="str">
        <f t="shared" si="2"/>
        <v>Over Budget</v>
      </c>
    </row>
    <row r="197">
      <c r="A197" s="32" t="s">
        <v>567</v>
      </c>
      <c r="B197" s="33">
        <v>3.76</v>
      </c>
      <c r="C197" s="34">
        <v>389.0</v>
      </c>
      <c r="D197" s="35">
        <v>5.1444648E7</v>
      </c>
      <c r="E197" s="35">
        <v>2.8145846E7</v>
      </c>
      <c r="F197" s="14">
        <f t="shared" si="1"/>
        <v>23298802</v>
      </c>
      <c r="G197" s="15" t="str">
        <f>IF(E197=0,"YES",IF(D197/E197&gt;=1.15, IF(D197+E197&gt;=one_percentage,"YES","NO"),"NO"))</f>
        <v>YES</v>
      </c>
      <c r="H197" s="36">
        <v>35000.0</v>
      </c>
      <c r="I197" s="17" t="str">
        <f t="shared" si="3"/>
        <v>NOT FUNDED</v>
      </c>
      <c r="J197" s="18">
        <f t="shared" si="4"/>
        <v>168</v>
      </c>
      <c r="K197" s="19" t="str">
        <f t="shared" si="2"/>
        <v>Over Budget</v>
      </c>
    </row>
    <row r="198">
      <c r="A198" s="32" t="s">
        <v>509</v>
      </c>
      <c r="B198" s="33">
        <v>4.11</v>
      </c>
      <c r="C198" s="34">
        <v>129.0</v>
      </c>
      <c r="D198" s="35">
        <v>4.1329002E7</v>
      </c>
      <c r="E198" s="35">
        <v>1.8054775E7</v>
      </c>
      <c r="F198" s="14">
        <f t="shared" si="1"/>
        <v>23274227</v>
      </c>
      <c r="G198" s="15" t="str">
        <f>IF(E198=0,"YES",IF(D198/E198&gt;=1.15, IF(D198+E198&gt;=one_percentage,"YES","NO"),"NO"))</f>
        <v>YES</v>
      </c>
      <c r="H198" s="36">
        <v>30300.0</v>
      </c>
      <c r="I198" s="17" t="str">
        <f t="shared" si="3"/>
        <v>NOT FUNDED</v>
      </c>
      <c r="J198" s="18">
        <f t="shared" si="4"/>
        <v>168</v>
      </c>
      <c r="K198" s="19" t="str">
        <f t="shared" si="2"/>
        <v>Over Budget</v>
      </c>
    </row>
    <row r="199">
      <c r="A199" s="32" t="s">
        <v>230</v>
      </c>
      <c r="B199" s="33">
        <v>4.03</v>
      </c>
      <c r="C199" s="34">
        <v>263.0</v>
      </c>
      <c r="D199" s="35">
        <v>3.4536805E7</v>
      </c>
      <c r="E199" s="35">
        <v>1.14197E7</v>
      </c>
      <c r="F199" s="14">
        <f t="shared" si="1"/>
        <v>23117105</v>
      </c>
      <c r="G199" s="15" t="str">
        <f>IF(E199=0,"YES",IF(D199/E199&gt;=1.15, IF(D199+E199&gt;=one_percentage,"YES","NO"),"NO"))</f>
        <v>YES</v>
      </c>
      <c r="H199" s="36">
        <v>16000.0</v>
      </c>
      <c r="I199" s="17" t="str">
        <f t="shared" si="3"/>
        <v>NOT FUNDED</v>
      </c>
      <c r="J199" s="18">
        <f t="shared" si="4"/>
        <v>168</v>
      </c>
      <c r="K199" s="19" t="str">
        <f t="shared" si="2"/>
        <v>Over Budget</v>
      </c>
    </row>
    <row r="200">
      <c r="A200" s="32" t="s">
        <v>622</v>
      </c>
      <c r="B200" s="33">
        <v>4.0</v>
      </c>
      <c r="C200" s="34">
        <v>127.0</v>
      </c>
      <c r="D200" s="35">
        <v>4.2589891E7</v>
      </c>
      <c r="E200" s="35">
        <v>1.9685824E7</v>
      </c>
      <c r="F200" s="14">
        <f t="shared" si="1"/>
        <v>22904067</v>
      </c>
      <c r="G200" s="15" t="str">
        <f>IF(E200=0,"YES",IF(D200/E200&gt;=1.15, IF(D200+E200&gt;=one_percentage,"YES","NO"),"NO"))</f>
        <v>YES</v>
      </c>
      <c r="H200" s="36">
        <v>9000.0</v>
      </c>
      <c r="I200" s="17" t="str">
        <f t="shared" si="3"/>
        <v>NOT FUNDED</v>
      </c>
      <c r="J200" s="18">
        <f t="shared" si="4"/>
        <v>168</v>
      </c>
      <c r="K200" s="19" t="str">
        <f t="shared" si="2"/>
        <v>Over Budget</v>
      </c>
    </row>
    <row r="201">
      <c r="A201" s="32" t="s">
        <v>76</v>
      </c>
      <c r="B201" s="33">
        <v>3.78</v>
      </c>
      <c r="C201" s="34">
        <v>122.0</v>
      </c>
      <c r="D201" s="35">
        <v>3.4090478E7</v>
      </c>
      <c r="E201" s="35">
        <v>1.1304721E7</v>
      </c>
      <c r="F201" s="14">
        <f t="shared" si="1"/>
        <v>22785757</v>
      </c>
      <c r="G201" s="15" t="str">
        <f>IF(E201=0,"YES",IF(D201/E201&gt;=1.15, IF(D201+E201&gt;=one_percentage,"YES","NO"),"NO"))</f>
        <v>YES</v>
      </c>
      <c r="H201" s="36">
        <v>42000.0</v>
      </c>
      <c r="I201" s="17" t="str">
        <f t="shared" si="3"/>
        <v>NOT FUNDED</v>
      </c>
      <c r="J201" s="18">
        <f t="shared" si="4"/>
        <v>168</v>
      </c>
      <c r="K201" s="19" t="str">
        <f t="shared" si="2"/>
        <v>Over Budget</v>
      </c>
    </row>
    <row r="202">
      <c r="A202" s="32" t="s">
        <v>510</v>
      </c>
      <c r="B202" s="33">
        <v>4.0</v>
      </c>
      <c r="C202" s="34">
        <v>170.0</v>
      </c>
      <c r="D202" s="35">
        <v>4.0386235E7</v>
      </c>
      <c r="E202" s="35">
        <v>1.7771005E7</v>
      </c>
      <c r="F202" s="14">
        <f t="shared" si="1"/>
        <v>22615230</v>
      </c>
      <c r="G202" s="15" t="str">
        <f>IF(E202=0,"YES",IF(D202/E202&gt;=1.15, IF(D202+E202&gt;=one_percentage,"YES","NO"),"NO"))</f>
        <v>YES</v>
      </c>
      <c r="H202" s="36">
        <v>146872.0</v>
      </c>
      <c r="I202" s="17" t="str">
        <f t="shared" si="3"/>
        <v>NOT FUNDED</v>
      </c>
      <c r="J202" s="18">
        <f t="shared" si="4"/>
        <v>168</v>
      </c>
      <c r="K202" s="19" t="str">
        <f t="shared" si="2"/>
        <v>Over Budget</v>
      </c>
    </row>
    <row r="203">
      <c r="A203" s="32" t="s">
        <v>77</v>
      </c>
      <c r="B203" s="33">
        <v>3.33</v>
      </c>
      <c r="C203" s="34">
        <v>122.0</v>
      </c>
      <c r="D203" s="35">
        <v>3.0741793E7</v>
      </c>
      <c r="E203" s="35">
        <v>8151619.0</v>
      </c>
      <c r="F203" s="14">
        <f t="shared" si="1"/>
        <v>22590174</v>
      </c>
      <c r="G203" s="15" t="str">
        <f>IF(E203=0,"YES",IF(D203/E203&gt;=1.15, IF(D203+E203&gt;=one_percentage,"YES","NO"),"NO"))</f>
        <v>YES</v>
      </c>
      <c r="H203" s="36">
        <v>38000.0</v>
      </c>
      <c r="I203" s="17" t="str">
        <f t="shared" si="3"/>
        <v>NOT FUNDED</v>
      </c>
      <c r="J203" s="18">
        <f t="shared" si="4"/>
        <v>168</v>
      </c>
      <c r="K203" s="19" t="str">
        <f t="shared" si="2"/>
        <v>Over Budget</v>
      </c>
    </row>
    <row r="204">
      <c r="A204" s="32" t="s">
        <v>511</v>
      </c>
      <c r="B204" s="33">
        <v>4.25</v>
      </c>
      <c r="C204" s="34">
        <v>161.0</v>
      </c>
      <c r="D204" s="35">
        <v>4.4610157E7</v>
      </c>
      <c r="E204" s="35">
        <v>2.2242107E7</v>
      </c>
      <c r="F204" s="14">
        <f t="shared" si="1"/>
        <v>22368050</v>
      </c>
      <c r="G204" s="15" t="str">
        <f>IF(E204=0,"YES",IF(D204/E204&gt;=1.15, IF(D204+E204&gt;=one_percentage,"YES","NO"),"NO"))</f>
        <v>YES</v>
      </c>
      <c r="H204" s="36">
        <v>21500.0</v>
      </c>
      <c r="I204" s="17" t="str">
        <f t="shared" si="3"/>
        <v>NOT FUNDED</v>
      </c>
      <c r="J204" s="18">
        <f t="shared" si="4"/>
        <v>168</v>
      </c>
      <c r="K204" s="19" t="str">
        <f t="shared" si="2"/>
        <v>Over Budget</v>
      </c>
    </row>
    <row r="205">
      <c r="A205" s="32" t="s">
        <v>758</v>
      </c>
      <c r="B205" s="33">
        <v>3.67</v>
      </c>
      <c r="C205" s="34">
        <v>136.0</v>
      </c>
      <c r="D205" s="35">
        <v>4.1567093E7</v>
      </c>
      <c r="E205" s="35">
        <v>1.9282748E7</v>
      </c>
      <c r="F205" s="14">
        <f t="shared" si="1"/>
        <v>22284345</v>
      </c>
      <c r="G205" s="15" t="str">
        <f>IF(E205=0,"YES",IF(D205/E205&gt;=1.15, IF(D205+E205&gt;=one_percentage,"YES","NO"),"NO"))</f>
        <v>YES</v>
      </c>
      <c r="H205" s="36">
        <v>23000.0</v>
      </c>
      <c r="I205" s="17" t="str">
        <f t="shared" si="3"/>
        <v>NOT FUNDED</v>
      </c>
      <c r="J205" s="18">
        <f t="shared" si="4"/>
        <v>168</v>
      </c>
      <c r="K205" s="19" t="str">
        <f t="shared" si="2"/>
        <v>Over Budget</v>
      </c>
    </row>
    <row r="206">
      <c r="A206" s="32" t="s">
        <v>78</v>
      </c>
      <c r="B206" s="33">
        <v>4.0</v>
      </c>
      <c r="C206" s="34">
        <v>124.0</v>
      </c>
      <c r="D206" s="35">
        <v>3.6187863E7</v>
      </c>
      <c r="E206" s="35">
        <v>1.3990388E7</v>
      </c>
      <c r="F206" s="14">
        <f t="shared" si="1"/>
        <v>22197475</v>
      </c>
      <c r="G206" s="15" t="str">
        <f>IF(E206=0,"YES",IF(D206/E206&gt;=1.15, IF(D206+E206&gt;=one_percentage,"YES","NO"),"NO"))</f>
        <v>YES</v>
      </c>
      <c r="H206" s="36">
        <v>89700.0</v>
      </c>
      <c r="I206" s="17" t="str">
        <f t="shared" si="3"/>
        <v>NOT FUNDED</v>
      </c>
      <c r="J206" s="18">
        <f t="shared" si="4"/>
        <v>168</v>
      </c>
      <c r="K206" s="19" t="str">
        <f t="shared" si="2"/>
        <v>Over Budget</v>
      </c>
    </row>
    <row r="207">
      <c r="A207" s="32" t="s">
        <v>231</v>
      </c>
      <c r="B207" s="33">
        <v>4.17</v>
      </c>
      <c r="C207" s="34">
        <v>255.0</v>
      </c>
      <c r="D207" s="35">
        <v>3.4592582E7</v>
      </c>
      <c r="E207" s="35">
        <v>1.2441686E7</v>
      </c>
      <c r="F207" s="14">
        <f t="shared" si="1"/>
        <v>22150896</v>
      </c>
      <c r="G207" s="15" t="str">
        <f>IF(E207=0,"YES",IF(D207/E207&gt;=1.15, IF(D207+E207&gt;=one_percentage,"YES","NO"),"NO"))</f>
        <v>YES</v>
      </c>
      <c r="H207" s="36">
        <v>6500.0</v>
      </c>
      <c r="I207" s="17" t="str">
        <f t="shared" si="3"/>
        <v>NOT FUNDED</v>
      </c>
      <c r="J207" s="18">
        <f t="shared" si="4"/>
        <v>168</v>
      </c>
      <c r="K207" s="19" t="str">
        <f t="shared" si="2"/>
        <v>Over Budget</v>
      </c>
    </row>
    <row r="208">
      <c r="A208" s="32" t="s">
        <v>422</v>
      </c>
      <c r="B208" s="33">
        <v>2.08</v>
      </c>
      <c r="C208" s="34">
        <v>216.0</v>
      </c>
      <c r="D208" s="35">
        <v>3.4805375E7</v>
      </c>
      <c r="E208" s="35">
        <v>1.2730916E7</v>
      </c>
      <c r="F208" s="14">
        <f t="shared" si="1"/>
        <v>22074459</v>
      </c>
      <c r="G208" s="15" t="str">
        <f>IF(E208=0,"YES",IF(D208/E208&gt;=1.15, IF(D208+E208&gt;=one_percentage,"YES","NO"),"NO"))</f>
        <v>YES</v>
      </c>
      <c r="H208" s="36">
        <v>50000.0</v>
      </c>
      <c r="I208" s="17" t="str">
        <f t="shared" si="3"/>
        <v>NOT FUNDED</v>
      </c>
      <c r="J208" s="18">
        <f t="shared" si="4"/>
        <v>168</v>
      </c>
      <c r="K208" s="19" t="str">
        <f t="shared" si="2"/>
        <v>Over Budget</v>
      </c>
    </row>
    <row r="209">
      <c r="A209" s="32" t="s">
        <v>466</v>
      </c>
      <c r="B209" s="33">
        <v>3.17</v>
      </c>
      <c r="C209" s="34">
        <v>122.0</v>
      </c>
      <c r="D209" s="35">
        <v>3.8119878E7</v>
      </c>
      <c r="E209" s="35">
        <v>1.635788E7</v>
      </c>
      <c r="F209" s="14">
        <f t="shared" si="1"/>
        <v>21761998</v>
      </c>
      <c r="G209" s="15" t="str">
        <f>IF(E209=0,"YES",IF(D209/E209&gt;=1.15, IF(D209+E209&gt;=one_percentage,"YES","NO"),"NO"))</f>
        <v>YES</v>
      </c>
      <c r="H209" s="36">
        <v>20000.0</v>
      </c>
      <c r="I209" s="17" t="str">
        <f t="shared" si="3"/>
        <v>NOT FUNDED</v>
      </c>
      <c r="J209" s="18">
        <f t="shared" si="4"/>
        <v>168</v>
      </c>
      <c r="K209" s="19" t="str">
        <f t="shared" si="2"/>
        <v>Over Budget</v>
      </c>
    </row>
    <row r="210">
      <c r="A210" s="32" t="s">
        <v>181</v>
      </c>
      <c r="B210" s="33">
        <v>2.67</v>
      </c>
      <c r="C210" s="34">
        <v>154.0</v>
      </c>
      <c r="D210" s="35">
        <v>3.278281E7</v>
      </c>
      <c r="E210" s="35">
        <v>1.1138002E7</v>
      </c>
      <c r="F210" s="14">
        <f t="shared" si="1"/>
        <v>21644808</v>
      </c>
      <c r="G210" s="15" t="str">
        <f>IF(E210=0,"YES",IF(D210/E210&gt;=1.15, IF(D210+E210&gt;=one_percentage,"YES","NO"),"NO"))</f>
        <v>YES</v>
      </c>
      <c r="H210" s="36">
        <v>50000.0</v>
      </c>
      <c r="I210" s="17" t="str">
        <f t="shared" si="3"/>
        <v>NOT FUNDED</v>
      </c>
      <c r="J210" s="18">
        <f t="shared" si="4"/>
        <v>168</v>
      </c>
      <c r="K210" s="19" t="str">
        <f t="shared" si="2"/>
        <v>Over Budget</v>
      </c>
    </row>
    <row r="211">
      <c r="A211" s="32" t="s">
        <v>512</v>
      </c>
      <c r="B211" s="33">
        <v>3.67</v>
      </c>
      <c r="C211" s="34">
        <v>138.0</v>
      </c>
      <c r="D211" s="35">
        <v>3.6386215E7</v>
      </c>
      <c r="E211" s="35">
        <v>1.4944128E7</v>
      </c>
      <c r="F211" s="14">
        <f t="shared" si="1"/>
        <v>21442087</v>
      </c>
      <c r="G211" s="15" t="str">
        <f>IF(E211=0,"YES",IF(D211/E211&gt;=1.15, IF(D211+E211&gt;=one_percentage,"YES","NO"),"NO"))</f>
        <v>YES</v>
      </c>
      <c r="H211" s="36">
        <v>24000.0</v>
      </c>
      <c r="I211" s="17" t="str">
        <f t="shared" si="3"/>
        <v>NOT FUNDED</v>
      </c>
      <c r="J211" s="18">
        <f t="shared" si="4"/>
        <v>168</v>
      </c>
      <c r="K211" s="19" t="str">
        <f t="shared" si="2"/>
        <v>Over Budget</v>
      </c>
    </row>
    <row r="212">
      <c r="A212" s="32" t="s">
        <v>623</v>
      </c>
      <c r="B212" s="33">
        <v>4.44</v>
      </c>
      <c r="C212" s="34">
        <v>145.0</v>
      </c>
      <c r="D212" s="35">
        <v>4.1291732E7</v>
      </c>
      <c r="E212" s="35">
        <v>2.0098053E7</v>
      </c>
      <c r="F212" s="14">
        <f t="shared" si="1"/>
        <v>21193679</v>
      </c>
      <c r="G212" s="15" t="str">
        <f>IF(E212=0,"YES",IF(D212/E212&gt;=1.15, IF(D212+E212&gt;=one_percentage,"YES","NO"),"NO"))</f>
        <v>YES</v>
      </c>
      <c r="H212" s="36">
        <v>19200.0</v>
      </c>
      <c r="I212" s="17" t="str">
        <f t="shared" si="3"/>
        <v>NOT FUNDED</v>
      </c>
      <c r="J212" s="18">
        <f t="shared" si="4"/>
        <v>168</v>
      </c>
      <c r="K212" s="19" t="str">
        <f t="shared" si="2"/>
        <v>Over Budget</v>
      </c>
    </row>
    <row r="213">
      <c r="A213" s="32" t="s">
        <v>568</v>
      </c>
      <c r="B213" s="33">
        <v>3.67</v>
      </c>
      <c r="C213" s="34">
        <v>276.0</v>
      </c>
      <c r="D213" s="35">
        <v>4.0137061E7</v>
      </c>
      <c r="E213" s="35">
        <v>1.9022659E7</v>
      </c>
      <c r="F213" s="14">
        <f t="shared" si="1"/>
        <v>21114402</v>
      </c>
      <c r="G213" s="15" t="str">
        <f>IF(E213=0,"YES",IF(D213/E213&gt;=1.15, IF(D213+E213&gt;=one_percentage,"YES","NO"),"NO"))</f>
        <v>YES</v>
      </c>
      <c r="H213" s="36">
        <v>5000.0</v>
      </c>
      <c r="I213" s="17" t="str">
        <f t="shared" si="3"/>
        <v>NOT FUNDED</v>
      </c>
      <c r="J213" s="18">
        <f t="shared" si="4"/>
        <v>168</v>
      </c>
      <c r="K213" s="19" t="str">
        <f t="shared" si="2"/>
        <v>Over Budget</v>
      </c>
    </row>
    <row r="214">
      <c r="A214" s="32" t="s">
        <v>341</v>
      </c>
      <c r="B214" s="33">
        <v>4.4</v>
      </c>
      <c r="C214" s="34">
        <v>206.0</v>
      </c>
      <c r="D214" s="35">
        <v>3.509844E7</v>
      </c>
      <c r="E214" s="35">
        <v>1.4037356E7</v>
      </c>
      <c r="F214" s="14">
        <f t="shared" si="1"/>
        <v>21061084</v>
      </c>
      <c r="G214" s="15" t="str">
        <f>IF(E214=0,"YES",IF(D214/E214&gt;=1.15, IF(D214+E214&gt;=one_percentage,"YES","NO"),"NO"))</f>
        <v>YES</v>
      </c>
      <c r="H214" s="36">
        <v>16420.0</v>
      </c>
      <c r="I214" s="17" t="str">
        <f t="shared" si="3"/>
        <v>NOT FUNDED</v>
      </c>
      <c r="J214" s="18">
        <f t="shared" si="4"/>
        <v>168</v>
      </c>
      <c r="K214" s="19" t="str">
        <f t="shared" si="2"/>
        <v>Over Budget</v>
      </c>
    </row>
    <row r="215">
      <c r="A215" s="32" t="s">
        <v>342</v>
      </c>
      <c r="B215" s="33">
        <v>4.08</v>
      </c>
      <c r="C215" s="34">
        <v>184.0</v>
      </c>
      <c r="D215" s="35">
        <v>3.4179549E7</v>
      </c>
      <c r="E215" s="35">
        <v>1.3275146E7</v>
      </c>
      <c r="F215" s="14">
        <f t="shared" si="1"/>
        <v>20904403</v>
      </c>
      <c r="G215" s="15" t="str">
        <f>IF(E215=0,"YES",IF(D215/E215&gt;=1.15, IF(D215+E215&gt;=one_percentage,"YES","NO"),"NO"))</f>
        <v>YES</v>
      </c>
      <c r="H215" s="36">
        <v>30000.0</v>
      </c>
      <c r="I215" s="17" t="str">
        <f t="shared" si="3"/>
        <v>NOT FUNDED</v>
      </c>
      <c r="J215" s="18">
        <f t="shared" si="4"/>
        <v>168</v>
      </c>
      <c r="K215" s="19" t="str">
        <f t="shared" si="2"/>
        <v>Over Budget</v>
      </c>
    </row>
    <row r="216">
      <c r="A216" s="37" t="s">
        <v>232</v>
      </c>
      <c r="B216" s="33">
        <v>4.08</v>
      </c>
      <c r="C216" s="34">
        <v>257.0</v>
      </c>
      <c r="D216" s="35">
        <v>3.8263872E7</v>
      </c>
      <c r="E216" s="35">
        <v>1.7480261E7</v>
      </c>
      <c r="F216" s="14">
        <f t="shared" si="1"/>
        <v>20783611</v>
      </c>
      <c r="G216" s="15" t="str">
        <f>IF(E216=0,"YES",IF(D216/E216&gt;=1.15, IF(D216+E216&gt;=one_percentage,"YES","NO"),"NO"))</f>
        <v>YES</v>
      </c>
      <c r="H216" s="36">
        <v>27400.0</v>
      </c>
      <c r="I216" s="17" t="str">
        <f t="shared" si="3"/>
        <v>NOT FUNDED</v>
      </c>
      <c r="J216" s="18">
        <f t="shared" si="4"/>
        <v>168</v>
      </c>
      <c r="K216" s="19" t="str">
        <f t="shared" si="2"/>
        <v>Over Budget</v>
      </c>
    </row>
    <row r="217">
      <c r="A217" s="32" t="s">
        <v>423</v>
      </c>
      <c r="B217" s="33">
        <v>4.0</v>
      </c>
      <c r="C217" s="34">
        <v>149.0</v>
      </c>
      <c r="D217" s="35">
        <v>3.5527632E7</v>
      </c>
      <c r="E217" s="35">
        <v>1.4908355E7</v>
      </c>
      <c r="F217" s="14">
        <f t="shared" si="1"/>
        <v>20619277</v>
      </c>
      <c r="G217" s="15" t="str">
        <f>IF(E217=0,"YES",IF(D217/E217&gt;=1.15, IF(D217+E217&gt;=one_percentage,"YES","NO"),"NO"))</f>
        <v>YES</v>
      </c>
      <c r="H217" s="36">
        <v>33300.0</v>
      </c>
      <c r="I217" s="17" t="str">
        <f t="shared" si="3"/>
        <v>NOT FUNDED</v>
      </c>
      <c r="J217" s="18">
        <f t="shared" si="4"/>
        <v>168</v>
      </c>
      <c r="K217" s="19" t="str">
        <f t="shared" si="2"/>
        <v>Over Budget</v>
      </c>
    </row>
    <row r="218">
      <c r="A218" s="32" t="s">
        <v>233</v>
      </c>
      <c r="B218" s="33">
        <v>4.13</v>
      </c>
      <c r="C218" s="34">
        <v>251.0</v>
      </c>
      <c r="D218" s="35">
        <v>3.4309777E7</v>
      </c>
      <c r="E218" s="35">
        <v>1.3922955E7</v>
      </c>
      <c r="F218" s="14">
        <f t="shared" si="1"/>
        <v>20386822</v>
      </c>
      <c r="G218" s="15" t="str">
        <f>IF(E218=0,"YES",IF(D218/E218&gt;=1.15, IF(D218+E218&gt;=one_percentage,"YES","NO"),"NO"))</f>
        <v>YES</v>
      </c>
      <c r="H218" s="36">
        <v>30000.0</v>
      </c>
      <c r="I218" s="17" t="str">
        <f t="shared" si="3"/>
        <v>NOT FUNDED</v>
      </c>
      <c r="J218" s="18">
        <f t="shared" si="4"/>
        <v>168</v>
      </c>
      <c r="K218" s="19" t="str">
        <f t="shared" si="2"/>
        <v>Over Budget</v>
      </c>
    </row>
    <row r="219">
      <c r="A219" s="32" t="s">
        <v>424</v>
      </c>
      <c r="B219" s="33">
        <v>3.93</v>
      </c>
      <c r="C219" s="34">
        <v>200.0</v>
      </c>
      <c r="D219" s="35">
        <v>3.3366179E7</v>
      </c>
      <c r="E219" s="35">
        <v>1.3100956E7</v>
      </c>
      <c r="F219" s="14">
        <f t="shared" si="1"/>
        <v>20265223</v>
      </c>
      <c r="G219" s="15" t="str">
        <f>IF(E219=0,"YES",IF(D219/E219&gt;=1.15, IF(D219+E219&gt;=one_percentage,"YES","NO"),"NO"))</f>
        <v>YES</v>
      </c>
      <c r="H219" s="36">
        <v>50000.0</v>
      </c>
      <c r="I219" s="17" t="str">
        <f t="shared" si="3"/>
        <v>NOT FUNDED</v>
      </c>
      <c r="J219" s="18">
        <f t="shared" si="4"/>
        <v>168</v>
      </c>
      <c r="K219" s="19" t="str">
        <f t="shared" si="2"/>
        <v>Over Budget</v>
      </c>
    </row>
    <row r="220">
      <c r="A220" s="32" t="s">
        <v>286</v>
      </c>
      <c r="B220" s="33">
        <v>3.67</v>
      </c>
      <c r="C220" s="34">
        <v>206.0</v>
      </c>
      <c r="D220" s="35">
        <v>3.8053287E7</v>
      </c>
      <c r="E220" s="35">
        <v>1.8132111E7</v>
      </c>
      <c r="F220" s="14">
        <f t="shared" si="1"/>
        <v>19921176</v>
      </c>
      <c r="G220" s="15" t="str">
        <f>IF(E220=0,"YES",IF(D220/E220&gt;=1.15, IF(D220+E220&gt;=one_percentage,"YES","NO"),"NO"))</f>
        <v>YES</v>
      </c>
      <c r="H220" s="36">
        <v>36000.0</v>
      </c>
      <c r="I220" s="17" t="str">
        <f t="shared" si="3"/>
        <v>NOT FUNDED</v>
      </c>
      <c r="J220" s="18">
        <f t="shared" si="4"/>
        <v>168</v>
      </c>
      <c r="K220" s="19" t="str">
        <f t="shared" si="2"/>
        <v>Over Budget</v>
      </c>
    </row>
    <row r="221">
      <c r="A221" s="32" t="s">
        <v>548</v>
      </c>
      <c r="B221" s="33">
        <v>3.67</v>
      </c>
      <c r="C221" s="34">
        <v>135.0</v>
      </c>
      <c r="D221" s="35">
        <v>3.345106E7</v>
      </c>
      <c r="E221" s="35">
        <v>1.3584858E7</v>
      </c>
      <c r="F221" s="14">
        <f t="shared" si="1"/>
        <v>19866202</v>
      </c>
      <c r="G221" s="15" t="str">
        <f>IF(E221=0,"YES",IF(D221/E221&gt;=1.15, IF(D221+E221&gt;=one_percentage,"YES","NO"),"NO"))</f>
        <v>YES</v>
      </c>
      <c r="H221" s="36">
        <v>15000.0</v>
      </c>
      <c r="I221" s="17" t="str">
        <f t="shared" si="3"/>
        <v>NOT FUNDED</v>
      </c>
      <c r="J221" s="18">
        <f t="shared" si="4"/>
        <v>168</v>
      </c>
      <c r="K221" s="19" t="str">
        <f t="shared" si="2"/>
        <v>Over Budget</v>
      </c>
    </row>
    <row r="222">
      <c r="A222" s="32" t="s">
        <v>624</v>
      </c>
      <c r="B222" s="33">
        <v>3.89</v>
      </c>
      <c r="C222" s="34">
        <v>99.0</v>
      </c>
      <c r="D222" s="35">
        <v>3.8612134E7</v>
      </c>
      <c r="E222" s="35">
        <v>1.8834945E7</v>
      </c>
      <c r="F222" s="14">
        <f t="shared" si="1"/>
        <v>19777189</v>
      </c>
      <c r="G222" s="15" t="str">
        <f>IF(E222=0,"YES",IF(D222/E222&gt;=1.15, IF(D222+E222&gt;=one_percentage,"YES","NO"),"NO"))</f>
        <v>YES</v>
      </c>
      <c r="H222" s="36">
        <v>30000.0</v>
      </c>
      <c r="I222" s="17" t="str">
        <f t="shared" si="3"/>
        <v>NOT FUNDED</v>
      </c>
      <c r="J222" s="18">
        <f t="shared" si="4"/>
        <v>168</v>
      </c>
      <c r="K222" s="19" t="str">
        <f t="shared" si="2"/>
        <v>Over Budget</v>
      </c>
    </row>
    <row r="223">
      <c r="A223" s="32" t="s">
        <v>79</v>
      </c>
      <c r="B223" s="33">
        <v>4.19</v>
      </c>
      <c r="C223" s="34">
        <v>146.0</v>
      </c>
      <c r="D223" s="35">
        <v>3.1216261E7</v>
      </c>
      <c r="E223" s="35">
        <v>1.1654472E7</v>
      </c>
      <c r="F223" s="14">
        <f t="shared" si="1"/>
        <v>19561789</v>
      </c>
      <c r="G223" s="15" t="str">
        <f>IF(E223=0,"YES",IF(D223/E223&gt;=1.15, IF(D223+E223&gt;=one_percentage,"YES","NO"),"NO"))</f>
        <v>YES</v>
      </c>
      <c r="H223" s="36">
        <v>19000.0</v>
      </c>
      <c r="I223" s="17" t="str">
        <f t="shared" si="3"/>
        <v>NOT FUNDED</v>
      </c>
      <c r="J223" s="18">
        <f t="shared" si="4"/>
        <v>168</v>
      </c>
      <c r="K223" s="19" t="str">
        <f t="shared" si="2"/>
        <v>Over Budget</v>
      </c>
    </row>
    <row r="224">
      <c r="A224" s="32" t="s">
        <v>182</v>
      </c>
      <c r="B224" s="33">
        <v>3.5</v>
      </c>
      <c r="C224" s="34">
        <v>150.0</v>
      </c>
      <c r="D224" s="35">
        <v>3.1104301E7</v>
      </c>
      <c r="E224" s="35">
        <v>1.1687354E7</v>
      </c>
      <c r="F224" s="14">
        <f t="shared" si="1"/>
        <v>19416947</v>
      </c>
      <c r="G224" s="15" t="str">
        <f>IF(E224=0,"YES",IF(D224/E224&gt;=1.15, IF(D224+E224&gt;=one_percentage,"YES","NO"),"NO"))</f>
        <v>YES</v>
      </c>
      <c r="H224" s="36">
        <v>75000.0</v>
      </c>
      <c r="I224" s="17" t="str">
        <f t="shared" si="3"/>
        <v>NOT FUNDED</v>
      </c>
      <c r="J224" s="18">
        <f t="shared" si="4"/>
        <v>168</v>
      </c>
      <c r="K224" s="19" t="str">
        <f t="shared" si="2"/>
        <v>Over Budget</v>
      </c>
    </row>
    <row r="225">
      <c r="A225" s="32" t="s">
        <v>467</v>
      </c>
      <c r="B225" s="33">
        <v>4.44</v>
      </c>
      <c r="C225" s="34">
        <v>157.0</v>
      </c>
      <c r="D225" s="35">
        <v>3.2072743E7</v>
      </c>
      <c r="E225" s="35">
        <v>1.2978015E7</v>
      </c>
      <c r="F225" s="14">
        <f t="shared" si="1"/>
        <v>19094728</v>
      </c>
      <c r="G225" s="15" t="str">
        <f>IF(E225=0,"YES",IF(D225/E225&gt;=1.15, IF(D225+E225&gt;=one_percentage,"YES","NO"),"NO"))</f>
        <v>YES</v>
      </c>
      <c r="H225" s="36">
        <v>10500.0</v>
      </c>
      <c r="I225" s="17" t="str">
        <f t="shared" si="3"/>
        <v>NOT FUNDED</v>
      </c>
      <c r="J225" s="18">
        <f t="shared" si="4"/>
        <v>168</v>
      </c>
      <c r="K225" s="19" t="str">
        <f t="shared" si="2"/>
        <v>Over Budget</v>
      </c>
    </row>
    <row r="226">
      <c r="A226" s="37" t="s">
        <v>80</v>
      </c>
      <c r="B226" s="33">
        <v>3.92</v>
      </c>
      <c r="C226" s="34">
        <v>176.0</v>
      </c>
      <c r="D226" s="35">
        <v>2.9852643E7</v>
      </c>
      <c r="E226" s="35">
        <v>1.0779773E7</v>
      </c>
      <c r="F226" s="14">
        <f t="shared" si="1"/>
        <v>19072870</v>
      </c>
      <c r="G226" s="15" t="str">
        <f>IF(E226=0,"YES",IF(D226/E226&gt;=1.15, IF(D226+E226&gt;=one_percentage,"YES","NO"),"NO"))</f>
        <v>YES</v>
      </c>
      <c r="H226" s="36">
        <v>47500.0</v>
      </c>
      <c r="I226" s="17" t="str">
        <f t="shared" si="3"/>
        <v>NOT FUNDED</v>
      </c>
      <c r="J226" s="18">
        <f t="shared" si="4"/>
        <v>168</v>
      </c>
      <c r="K226" s="19" t="str">
        <f t="shared" si="2"/>
        <v>Over Budget</v>
      </c>
    </row>
    <row r="227">
      <c r="A227" s="32" t="s">
        <v>425</v>
      </c>
      <c r="B227" s="33">
        <v>4.17</v>
      </c>
      <c r="C227" s="34">
        <v>186.0</v>
      </c>
      <c r="D227" s="35">
        <v>3.1587375E7</v>
      </c>
      <c r="E227" s="35">
        <v>1.275432E7</v>
      </c>
      <c r="F227" s="14">
        <f t="shared" si="1"/>
        <v>18833055</v>
      </c>
      <c r="G227" s="15" t="str">
        <f>IF(E227=0,"YES",IF(D227/E227&gt;=1.15, IF(D227+E227&gt;=one_percentage,"YES","NO"),"NO"))</f>
        <v>YES</v>
      </c>
      <c r="H227" s="36">
        <v>80000.0</v>
      </c>
      <c r="I227" s="17" t="str">
        <f t="shared" si="3"/>
        <v>NOT FUNDED</v>
      </c>
      <c r="J227" s="18">
        <f t="shared" si="4"/>
        <v>168</v>
      </c>
      <c r="K227" s="19" t="str">
        <f t="shared" si="2"/>
        <v>Over Budget</v>
      </c>
    </row>
    <row r="228">
      <c r="A228" s="32" t="s">
        <v>234</v>
      </c>
      <c r="B228" s="33">
        <v>3.64</v>
      </c>
      <c r="C228" s="34">
        <v>276.0</v>
      </c>
      <c r="D228" s="35">
        <v>3.661096E7</v>
      </c>
      <c r="E228" s="35">
        <v>1.7861718E7</v>
      </c>
      <c r="F228" s="14">
        <f t="shared" si="1"/>
        <v>18749242</v>
      </c>
      <c r="G228" s="15" t="str">
        <f>IF(E228=0,"YES",IF(D228/E228&gt;=1.15, IF(D228+E228&gt;=one_percentage,"YES","NO"),"NO"))</f>
        <v>YES</v>
      </c>
      <c r="H228" s="36">
        <v>10000.0</v>
      </c>
      <c r="I228" s="17" t="str">
        <f t="shared" si="3"/>
        <v>NOT FUNDED</v>
      </c>
      <c r="J228" s="18">
        <f t="shared" si="4"/>
        <v>168</v>
      </c>
      <c r="K228" s="19" t="str">
        <f t="shared" si="2"/>
        <v>Over Budget</v>
      </c>
    </row>
    <row r="229">
      <c r="A229" s="32" t="s">
        <v>287</v>
      </c>
      <c r="B229" s="33">
        <v>3.72</v>
      </c>
      <c r="C229" s="34">
        <v>214.0</v>
      </c>
      <c r="D229" s="35">
        <v>3.3154336E7</v>
      </c>
      <c r="E229" s="35">
        <v>1.4412439E7</v>
      </c>
      <c r="F229" s="14">
        <f t="shared" si="1"/>
        <v>18741897</v>
      </c>
      <c r="G229" s="15" t="str">
        <f>IF(E229=0,"YES",IF(D229/E229&gt;=1.15, IF(D229+E229&gt;=one_percentage,"YES","NO"),"NO"))</f>
        <v>YES</v>
      </c>
      <c r="H229" s="36">
        <v>75000.0</v>
      </c>
      <c r="I229" s="17" t="str">
        <f t="shared" si="3"/>
        <v>NOT FUNDED</v>
      </c>
      <c r="J229" s="18">
        <f t="shared" si="4"/>
        <v>168</v>
      </c>
      <c r="K229" s="19" t="str">
        <f t="shared" si="2"/>
        <v>Over Budget</v>
      </c>
    </row>
    <row r="230">
      <c r="A230" s="32" t="s">
        <v>343</v>
      </c>
      <c r="B230" s="33">
        <v>4.19</v>
      </c>
      <c r="C230" s="34">
        <v>235.0</v>
      </c>
      <c r="D230" s="35">
        <v>3.19307E7</v>
      </c>
      <c r="E230" s="35">
        <v>1.3230515E7</v>
      </c>
      <c r="F230" s="14">
        <f t="shared" si="1"/>
        <v>18700185</v>
      </c>
      <c r="G230" s="15" t="str">
        <f>IF(E230=0,"YES",IF(D230/E230&gt;=1.15, IF(D230+E230&gt;=one_percentage,"YES","NO"),"NO"))</f>
        <v>YES</v>
      </c>
      <c r="H230" s="36">
        <v>17000.0</v>
      </c>
      <c r="I230" s="17" t="str">
        <f t="shared" si="3"/>
        <v>NOT FUNDED</v>
      </c>
      <c r="J230" s="18">
        <f t="shared" si="4"/>
        <v>168</v>
      </c>
      <c r="K230" s="19" t="str">
        <f t="shared" si="2"/>
        <v>Over Budget</v>
      </c>
    </row>
    <row r="231">
      <c r="A231" s="37" t="s">
        <v>759</v>
      </c>
      <c r="B231" s="33">
        <v>4.11</v>
      </c>
      <c r="C231" s="34">
        <v>159.0</v>
      </c>
      <c r="D231" s="35">
        <v>4.0352124E7</v>
      </c>
      <c r="E231" s="35">
        <v>2.180682E7</v>
      </c>
      <c r="F231" s="14">
        <f t="shared" si="1"/>
        <v>18545304</v>
      </c>
      <c r="G231" s="15" t="str">
        <f>IF(E231=0,"YES",IF(D231/E231&gt;=1.15, IF(D231+E231&gt;=one_percentage,"YES","NO"),"NO"))</f>
        <v>YES</v>
      </c>
      <c r="H231" s="36">
        <v>65000.0</v>
      </c>
      <c r="I231" s="17" t="str">
        <f t="shared" si="3"/>
        <v>NOT FUNDED</v>
      </c>
      <c r="J231" s="18">
        <f t="shared" si="4"/>
        <v>168</v>
      </c>
      <c r="K231" s="19" t="str">
        <f t="shared" si="2"/>
        <v>Over Budget</v>
      </c>
    </row>
    <row r="232">
      <c r="A232" s="32" t="s">
        <v>426</v>
      </c>
      <c r="B232" s="33">
        <v>3.89</v>
      </c>
      <c r="C232" s="34">
        <v>152.0</v>
      </c>
      <c r="D232" s="35">
        <v>2.9109955E7</v>
      </c>
      <c r="E232" s="35">
        <v>1.0735832E7</v>
      </c>
      <c r="F232" s="14">
        <f t="shared" si="1"/>
        <v>18374123</v>
      </c>
      <c r="G232" s="15" t="str">
        <f>IF(E232=0,"YES",IF(D232/E232&gt;=1.15, IF(D232+E232&gt;=one_percentage,"YES","NO"),"NO"))</f>
        <v>YES</v>
      </c>
      <c r="H232" s="36">
        <v>15000.0</v>
      </c>
      <c r="I232" s="17" t="str">
        <f t="shared" si="3"/>
        <v>NOT FUNDED</v>
      </c>
      <c r="J232" s="18">
        <f t="shared" si="4"/>
        <v>168</v>
      </c>
      <c r="K232" s="19" t="str">
        <f t="shared" si="2"/>
        <v>Over Budget</v>
      </c>
    </row>
    <row r="233">
      <c r="A233" s="32" t="s">
        <v>35</v>
      </c>
      <c r="B233" s="33">
        <v>3.39</v>
      </c>
      <c r="C233" s="34">
        <v>131.0</v>
      </c>
      <c r="D233" s="35">
        <v>2.8699215E7</v>
      </c>
      <c r="E233" s="35">
        <v>1.0384824E7</v>
      </c>
      <c r="F233" s="14">
        <f t="shared" si="1"/>
        <v>18314391</v>
      </c>
      <c r="G233" s="15" t="str">
        <f>IF(E233=0,"YES",IF(D233/E233&gt;=1.15, IF(D233+E233&gt;=one_percentage,"YES","NO"),"NO"))</f>
        <v>YES</v>
      </c>
      <c r="H233" s="36">
        <v>31300.0</v>
      </c>
      <c r="I233" s="17" t="str">
        <f t="shared" si="3"/>
        <v>NOT FUNDED</v>
      </c>
      <c r="J233" s="18">
        <f t="shared" si="4"/>
        <v>168</v>
      </c>
      <c r="K233" s="19" t="str">
        <f t="shared" si="2"/>
        <v>Over Budget</v>
      </c>
    </row>
    <row r="234">
      <c r="A234" s="32" t="s">
        <v>81</v>
      </c>
      <c r="B234" s="33">
        <v>4.0</v>
      </c>
      <c r="C234" s="34">
        <v>142.0</v>
      </c>
      <c r="D234" s="35">
        <v>3.2239817E7</v>
      </c>
      <c r="E234" s="35">
        <v>1.4393343E7</v>
      </c>
      <c r="F234" s="14">
        <f t="shared" si="1"/>
        <v>17846474</v>
      </c>
      <c r="G234" s="15" t="str">
        <f>IF(E234=0,"YES",IF(D234/E234&gt;=1.15, IF(D234+E234&gt;=one_percentage,"YES","NO"),"NO"))</f>
        <v>YES</v>
      </c>
      <c r="H234" s="36">
        <v>69500.0</v>
      </c>
      <c r="I234" s="17" t="str">
        <f t="shared" si="3"/>
        <v>NOT FUNDED</v>
      </c>
      <c r="J234" s="18">
        <f t="shared" si="4"/>
        <v>168</v>
      </c>
      <c r="K234" s="19" t="str">
        <f t="shared" si="2"/>
        <v>Over Budget</v>
      </c>
    </row>
    <row r="235">
      <c r="A235" s="32" t="s">
        <v>721</v>
      </c>
      <c r="B235" s="33">
        <v>4.0</v>
      </c>
      <c r="C235" s="34">
        <v>146.0</v>
      </c>
      <c r="D235" s="35">
        <v>3.6085561E7</v>
      </c>
      <c r="E235" s="35">
        <v>1.8297455E7</v>
      </c>
      <c r="F235" s="14">
        <f t="shared" si="1"/>
        <v>17788106</v>
      </c>
      <c r="G235" s="15" t="str">
        <f>IF(E235=0,"YES",IF(D235/E235&gt;=1.15, IF(D235+E235&gt;=one_percentage,"YES","NO"),"NO"))</f>
        <v>YES</v>
      </c>
      <c r="H235" s="36">
        <v>90000.0</v>
      </c>
      <c r="I235" s="17" t="str">
        <f t="shared" si="3"/>
        <v>NOT FUNDED</v>
      </c>
      <c r="J235" s="18">
        <f t="shared" si="4"/>
        <v>168</v>
      </c>
      <c r="K235" s="19" t="str">
        <f t="shared" si="2"/>
        <v>Over Budget</v>
      </c>
    </row>
    <row r="236">
      <c r="A236" s="32" t="s">
        <v>513</v>
      </c>
      <c r="B236" s="33">
        <v>3.89</v>
      </c>
      <c r="C236" s="34">
        <v>199.0</v>
      </c>
      <c r="D236" s="35">
        <v>3.6844361E7</v>
      </c>
      <c r="E236" s="35">
        <v>1.9181872E7</v>
      </c>
      <c r="F236" s="14">
        <f t="shared" si="1"/>
        <v>17662489</v>
      </c>
      <c r="G236" s="15" t="str">
        <f>IF(E236=0,"YES",IF(D236/E236&gt;=1.15, IF(D236+E236&gt;=one_percentage,"YES","NO"),"NO"))</f>
        <v>YES</v>
      </c>
      <c r="H236" s="36">
        <v>70000.0</v>
      </c>
      <c r="I236" s="17" t="str">
        <f t="shared" si="3"/>
        <v>NOT FUNDED</v>
      </c>
      <c r="J236" s="18">
        <f t="shared" si="4"/>
        <v>168</v>
      </c>
      <c r="K236" s="19" t="str">
        <f t="shared" si="2"/>
        <v>Over Budget</v>
      </c>
    </row>
    <row r="237">
      <c r="A237" s="32" t="s">
        <v>833</v>
      </c>
      <c r="B237" s="33">
        <v>4.19</v>
      </c>
      <c r="C237" s="34">
        <v>149.0</v>
      </c>
      <c r="D237" s="35">
        <v>3.3378197E7</v>
      </c>
      <c r="E237" s="35">
        <v>1.5723305E7</v>
      </c>
      <c r="F237" s="14">
        <f t="shared" si="1"/>
        <v>17654892</v>
      </c>
      <c r="G237" s="15" t="str">
        <f>IF(E237=0,"YES",IF(D237/E237&gt;=1.15, IF(D237+E237&gt;=one_percentage,"YES","NO"),"NO"))</f>
        <v>YES</v>
      </c>
      <c r="H237" s="36">
        <v>33780.0</v>
      </c>
      <c r="I237" s="17" t="str">
        <f t="shared" si="3"/>
        <v>NOT FUNDED</v>
      </c>
      <c r="J237" s="18">
        <f t="shared" si="4"/>
        <v>168</v>
      </c>
      <c r="K237" s="19" t="str">
        <f t="shared" si="2"/>
        <v>Over Budget</v>
      </c>
    </row>
    <row r="238">
      <c r="A238" s="32" t="s">
        <v>427</v>
      </c>
      <c r="B238" s="33">
        <v>4.08</v>
      </c>
      <c r="C238" s="34">
        <v>169.0</v>
      </c>
      <c r="D238" s="35">
        <v>2.9957073E7</v>
      </c>
      <c r="E238" s="35">
        <v>1.2550726E7</v>
      </c>
      <c r="F238" s="14">
        <f t="shared" si="1"/>
        <v>17406347</v>
      </c>
      <c r="G238" s="15" t="str">
        <f>IF(E238=0,"YES",IF(D238/E238&gt;=1.15, IF(D238+E238&gt;=one_percentage,"YES","NO"),"NO"))</f>
        <v>YES</v>
      </c>
      <c r="H238" s="36">
        <v>15000.0</v>
      </c>
      <c r="I238" s="17" t="str">
        <f t="shared" si="3"/>
        <v>NOT FUNDED</v>
      </c>
      <c r="J238" s="18">
        <f t="shared" si="4"/>
        <v>168</v>
      </c>
      <c r="K238" s="19" t="str">
        <f t="shared" si="2"/>
        <v>Over Budget</v>
      </c>
    </row>
    <row r="239">
      <c r="A239" s="32" t="s">
        <v>183</v>
      </c>
      <c r="B239" s="33">
        <v>3.33</v>
      </c>
      <c r="C239" s="34">
        <v>109.0</v>
      </c>
      <c r="D239" s="35">
        <v>2.8698861E7</v>
      </c>
      <c r="E239" s="35">
        <v>1.146547E7</v>
      </c>
      <c r="F239" s="14">
        <f t="shared" si="1"/>
        <v>17233391</v>
      </c>
      <c r="G239" s="15" t="str">
        <f>IF(E239=0,"YES",IF(D239/E239&gt;=1.15, IF(D239+E239&gt;=one_percentage,"YES","NO"),"NO"))</f>
        <v>YES</v>
      </c>
      <c r="H239" s="36">
        <v>26800.0</v>
      </c>
      <c r="I239" s="17" t="str">
        <f t="shared" si="3"/>
        <v>NOT FUNDED</v>
      </c>
      <c r="J239" s="18">
        <f t="shared" si="4"/>
        <v>168</v>
      </c>
      <c r="K239" s="19" t="str">
        <f t="shared" si="2"/>
        <v>Over Budget</v>
      </c>
    </row>
    <row r="240">
      <c r="A240" s="32" t="s">
        <v>82</v>
      </c>
      <c r="B240" s="33">
        <v>3.25</v>
      </c>
      <c r="C240" s="34">
        <v>109.0</v>
      </c>
      <c r="D240" s="35">
        <v>2.7999274E7</v>
      </c>
      <c r="E240" s="35">
        <v>1.0770779E7</v>
      </c>
      <c r="F240" s="14">
        <f t="shared" si="1"/>
        <v>17228495</v>
      </c>
      <c r="G240" s="15" t="str">
        <f>IF(E240=0,"YES",IF(D240/E240&gt;=1.15, IF(D240+E240&gt;=one_percentage,"YES","NO"),"NO"))</f>
        <v>YES</v>
      </c>
      <c r="H240" s="36">
        <v>21400.0</v>
      </c>
      <c r="I240" s="17" t="str">
        <f t="shared" si="3"/>
        <v>NOT FUNDED</v>
      </c>
      <c r="J240" s="18">
        <f t="shared" si="4"/>
        <v>168</v>
      </c>
      <c r="K240" s="19" t="str">
        <f t="shared" si="2"/>
        <v>Over Budget</v>
      </c>
    </row>
    <row r="241">
      <c r="A241" s="37" t="s">
        <v>428</v>
      </c>
      <c r="B241" s="33">
        <v>3.75</v>
      </c>
      <c r="C241" s="34">
        <v>191.0</v>
      </c>
      <c r="D241" s="35">
        <v>3.7127663E7</v>
      </c>
      <c r="E241" s="35">
        <v>2.0077436E7</v>
      </c>
      <c r="F241" s="14">
        <f t="shared" si="1"/>
        <v>17050227</v>
      </c>
      <c r="G241" s="15" t="str">
        <f>IF(E241=0,"YES",IF(D241/E241&gt;=1.15, IF(D241+E241&gt;=one_percentage,"YES","NO"),"NO"))</f>
        <v>YES</v>
      </c>
      <c r="H241" s="36">
        <v>150000.0</v>
      </c>
      <c r="I241" s="17" t="str">
        <f t="shared" si="3"/>
        <v>NOT FUNDED</v>
      </c>
      <c r="J241" s="18">
        <f t="shared" si="4"/>
        <v>168</v>
      </c>
      <c r="K241" s="19" t="str">
        <f t="shared" si="2"/>
        <v>Over Budget</v>
      </c>
    </row>
    <row r="242">
      <c r="A242" s="32" t="s">
        <v>397</v>
      </c>
      <c r="B242" s="33">
        <v>3.24</v>
      </c>
      <c r="C242" s="34">
        <v>252.0</v>
      </c>
      <c r="D242" s="35">
        <v>3.1397947E7</v>
      </c>
      <c r="E242" s="35">
        <v>1.4415775E7</v>
      </c>
      <c r="F242" s="14">
        <f t="shared" si="1"/>
        <v>16982172</v>
      </c>
      <c r="G242" s="15" t="str">
        <f>IF(E242=0,"YES",IF(D242/E242&gt;=1.15, IF(D242+E242&gt;=one_percentage,"YES","NO"),"NO"))</f>
        <v>YES</v>
      </c>
      <c r="H242" s="36">
        <v>11000.0</v>
      </c>
      <c r="I242" s="17" t="str">
        <f t="shared" si="3"/>
        <v>NOT FUNDED</v>
      </c>
      <c r="J242" s="18">
        <f t="shared" si="4"/>
        <v>168</v>
      </c>
      <c r="K242" s="19" t="str">
        <f t="shared" si="2"/>
        <v>Over Budget</v>
      </c>
    </row>
    <row r="243">
      <c r="A243" s="32" t="s">
        <v>693</v>
      </c>
      <c r="B243" s="33">
        <v>3.33</v>
      </c>
      <c r="C243" s="34">
        <v>98.0</v>
      </c>
      <c r="D243" s="35">
        <v>2.774528E7</v>
      </c>
      <c r="E243" s="35">
        <v>1.0952859E7</v>
      </c>
      <c r="F243" s="14">
        <f t="shared" si="1"/>
        <v>16792421</v>
      </c>
      <c r="G243" s="15" t="str">
        <f>IF(E243=0,"YES",IF(D243/E243&gt;=1.15, IF(D243+E243&gt;=one_percentage,"YES","NO"),"NO"))</f>
        <v>YES</v>
      </c>
      <c r="H243" s="36">
        <v>4700.0</v>
      </c>
      <c r="I243" s="17" t="str">
        <f t="shared" si="3"/>
        <v>NOT FUNDED</v>
      </c>
      <c r="J243" s="18">
        <f t="shared" si="4"/>
        <v>168</v>
      </c>
      <c r="K243" s="19" t="str">
        <f t="shared" si="2"/>
        <v>Over Budget</v>
      </c>
    </row>
    <row r="244">
      <c r="A244" s="32" t="s">
        <v>722</v>
      </c>
      <c r="B244" s="33">
        <v>3.96</v>
      </c>
      <c r="C244" s="34">
        <v>188.0</v>
      </c>
      <c r="D244" s="35">
        <v>3.5533154E7</v>
      </c>
      <c r="E244" s="35">
        <v>1.8973927E7</v>
      </c>
      <c r="F244" s="14">
        <f t="shared" si="1"/>
        <v>16559227</v>
      </c>
      <c r="G244" s="15" t="str">
        <f>IF(E244=0,"YES",IF(D244/E244&gt;=1.15, IF(D244+E244&gt;=one_percentage,"YES","NO"),"NO"))</f>
        <v>YES</v>
      </c>
      <c r="H244" s="36">
        <v>119000.0</v>
      </c>
      <c r="I244" s="17" t="str">
        <f t="shared" si="3"/>
        <v>NOT FUNDED</v>
      </c>
      <c r="J244" s="18">
        <f t="shared" si="4"/>
        <v>168</v>
      </c>
      <c r="K244" s="19" t="str">
        <f t="shared" si="2"/>
        <v>Over Budget</v>
      </c>
    </row>
    <row r="245">
      <c r="A245" s="32" t="s">
        <v>130</v>
      </c>
      <c r="B245" s="33">
        <v>3.22</v>
      </c>
      <c r="C245" s="34">
        <v>282.0</v>
      </c>
      <c r="D245" s="35">
        <v>2.9293671E7</v>
      </c>
      <c r="E245" s="35">
        <v>1.2752663E7</v>
      </c>
      <c r="F245" s="14">
        <f t="shared" si="1"/>
        <v>16541008</v>
      </c>
      <c r="G245" s="15" t="str">
        <f>IF(E245=0,"YES",IF(D245/E245&gt;=1.15, IF(D245+E245&gt;=one_percentage,"YES","NO"),"NO"))</f>
        <v>YES</v>
      </c>
      <c r="H245" s="36">
        <v>24000.0</v>
      </c>
      <c r="I245" s="17" t="str">
        <f t="shared" si="3"/>
        <v>NOT FUNDED</v>
      </c>
      <c r="J245" s="18">
        <f t="shared" si="4"/>
        <v>168</v>
      </c>
      <c r="K245" s="19" t="str">
        <f t="shared" si="2"/>
        <v>Over Budget</v>
      </c>
    </row>
    <row r="246">
      <c r="A246" s="32" t="s">
        <v>429</v>
      </c>
      <c r="B246" s="33">
        <v>4.17</v>
      </c>
      <c r="C246" s="34">
        <v>202.0</v>
      </c>
      <c r="D246" s="35">
        <v>3.796896E7</v>
      </c>
      <c r="E246" s="35">
        <v>2.1490563E7</v>
      </c>
      <c r="F246" s="14">
        <f t="shared" si="1"/>
        <v>16478397</v>
      </c>
      <c r="G246" s="15" t="str">
        <f>IF(E246=0,"YES",IF(D246/E246&gt;=1.15, IF(D246+E246&gt;=one_percentage,"YES","NO"),"NO"))</f>
        <v>YES</v>
      </c>
      <c r="H246" s="36">
        <v>159100.0</v>
      </c>
      <c r="I246" s="17" t="str">
        <f t="shared" si="3"/>
        <v>NOT FUNDED</v>
      </c>
      <c r="J246" s="18">
        <f t="shared" si="4"/>
        <v>168</v>
      </c>
      <c r="K246" s="19" t="str">
        <f t="shared" si="2"/>
        <v>Over Budget</v>
      </c>
    </row>
    <row r="247">
      <c r="A247" s="32" t="s">
        <v>235</v>
      </c>
      <c r="B247" s="33">
        <v>3.8</v>
      </c>
      <c r="C247" s="34">
        <v>222.0</v>
      </c>
      <c r="D247" s="35">
        <v>3.075561E7</v>
      </c>
      <c r="E247" s="35">
        <v>1.4431471E7</v>
      </c>
      <c r="F247" s="14">
        <f t="shared" si="1"/>
        <v>16324139</v>
      </c>
      <c r="G247" s="15" t="str">
        <f>IF(E247=0,"YES",IF(D247/E247&gt;=1.15, IF(D247+E247&gt;=one_percentage,"YES","NO"),"NO"))</f>
        <v>YES</v>
      </c>
      <c r="H247" s="36">
        <v>30000.0</v>
      </c>
      <c r="I247" s="17" t="str">
        <f t="shared" si="3"/>
        <v>NOT FUNDED</v>
      </c>
      <c r="J247" s="18">
        <f t="shared" si="4"/>
        <v>168</v>
      </c>
      <c r="K247" s="19" t="str">
        <f t="shared" si="2"/>
        <v>Over Budget</v>
      </c>
    </row>
    <row r="248">
      <c r="A248" s="32" t="s">
        <v>36</v>
      </c>
      <c r="B248" s="33">
        <v>3.25</v>
      </c>
      <c r="C248" s="34">
        <v>108.0</v>
      </c>
      <c r="D248" s="35">
        <v>2.9137245E7</v>
      </c>
      <c r="E248" s="35">
        <v>1.2857274E7</v>
      </c>
      <c r="F248" s="14">
        <f t="shared" si="1"/>
        <v>16279971</v>
      </c>
      <c r="G248" s="15" t="str">
        <f>IF(E248=0,"YES",IF(D248/E248&gt;=1.15, IF(D248+E248&gt;=one_percentage,"YES","NO"),"NO"))</f>
        <v>YES</v>
      </c>
      <c r="H248" s="36">
        <v>60000.0</v>
      </c>
      <c r="I248" s="17" t="str">
        <f t="shared" si="3"/>
        <v>NOT FUNDED</v>
      </c>
      <c r="J248" s="18">
        <f t="shared" si="4"/>
        <v>168</v>
      </c>
      <c r="K248" s="19" t="str">
        <f t="shared" si="2"/>
        <v>Over Budget</v>
      </c>
    </row>
    <row r="249">
      <c r="A249" s="32" t="s">
        <v>288</v>
      </c>
      <c r="B249" s="33">
        <v>3.17</v>
      </c>
      <c r="C249" s="34">
        <v>222.0</v>
      </c>
      <c r="D249" s="35">
        <v>3.0763231E7</v>
      </c>
      <c r="E249" s="35">
        <v>1.4888267E7</v>
      </c>
      <c r="F249" s="14">
        <f t="shared" si="1"/>
        <v>15874964</v>
      </c>
      <c r="G249" s="15" t="str">
        <f>IF(E249=0,"YES",IF(D249/E249&gt;=1.15, IF(D249+E249&gt;=one_percentage,"YES","NO"),"NO"))</f>
        <v>YES</v>
      </c>
      <c r="H249" s="36">
        <v>35000.0</v>
      </c>
      <c r="I249" s="17" t="str">
        <f t="shared" si="3"/>
        <v>NOT FUNDED</v>
      </c>
      <c r="J249" s="18">
        <f t="shared" si="4"/>
        <v>168</v>
      </c>
      <c r="K249" s="19" t="str">
        <f t="shared" si="2"/>
        <v>Over Budget</v>
      </c>
    </row>
    <row r="250">
      <c r="A250" s="32" t="s">
        <v>834</v>
      </c>
      <c r="B250" s="33">
        <v>4.08</v>
      </c>
      <c r="C250" s="34">
        <v>154.0</v>
      </c>
      <c r="D250" s="35">
        <v>3.5391635E7</v>
      </c>
      <c r="E250" s="35">
        <v>1.9846933E7</v>
      </c>
      <c r="F250" s="14">
        <f t="shared" si="1"/>
        <v>15544702</v>
      </c>
      <c r="G250" s="15" t="str">
        <f>IF(E250=0,"YES",IF(D250/E250&gt;=1.15, IF(D250+E250&gt;=one_percentage,"YES","NO"),"NO"))</f>
        <v>YES</v>
      </c>
      <c r="H250" s="36">
        <v>16860.0</v>
      </c>
      <c r="I250" s="17" t="str">
        <f t="shared" si="3"/>
        <v>NOT FUNDED</v>
      </c>
      <c r="J250" s="18">
        <f t="shared" si="4"/>
        <v>168</v>
      </c>
      <c r="K250" s="19" t="str">
        <f t="shared" si="2"/>
        <v>Over Budget</v>
      </c>
    </row>
    <row r="251">
      <c r="A251" s="32" t="s">
        <v>344</v>
      </c>
      <c r="B251" s="33">
        <v>4.0</v>
      </c>
      <c r="C251" s="34">
        <v>189.0</v>
      </c>
      <c r="D251" s="35">
        <v>3.2768861E7</v>
      </c>
      <c r="E251" s="35">
        <v>1.7533086E7</v>
      </c>
      <c r="F251" s="14">
        <f t="shared" si="1"/>
        <v>15235775</v>
      </c>
      <c r="G251" s="15" t="str">
        <f>IF(E251=0,"YES",IF(D251/E251&gt;=1.15, IF(D251+E251&gt;=one_percentage,"YES","NO"),"NO"))</f>
        <v>YES</v>
      </c>
      <c r="H251" s="36">
        <v>20000.0</v>
      </c>
      <c r="I251" s="17" t="str">
        <f t="shared" si="3"/>
        <v>NOT FUNDED</v>
      </c>
      <c r="J251" s="18">
        <f t="shared" si="4"/>
        <v>168</v>
      </c>
      <c r="K251" s="19" t="str">
        <f t="shared" si="2"/>
        <v>Over Budget</v>
      </c>
    </row>
    <row r="252">
      <c r="A252" s="32" t="s">
        <v>625</v>
      </c>
      <c r="B252" s="33">
        <v>4.17</v>
      </c>
      <c r="C252" s="34">
        <v>131.0</v>
      </c>
      <c r="D252" s="35">
        <v>3.8118072E7</v>
      </c>
      <c r="E252" s="35">
        <v>2.3054346E7</v>
      </c>
      <c r="F252" s="14">
        <f t="shared" si="1"/>
        <v>15063726</v>
      </c>
      <c r="G252" s="15" t="str">
        <f>IF(E252=0,"YES",IF(D252/E252&gt;=1.15, IF(D252+E252&gt;=one_percentage,"YES","NO"),"NO"))</f>
        <v>YES</v>
      </c>
      <c r="H252" s="36">
        <v>50000.0</v>
      </c>
      <c r="I252" s="17" t="str">
        <f t="shared" si="3"/>
        <v>NOT FUNDED</v>
      </c>
      <c r="J252" s="18">
        <f t="shared" si="4"/>
        <v>168</v>
      </c>
      <c r="K252" s="19" t="str">
        <f t="shared" si="2"/>
        <v>Over Budget</v>
      </c>
    </row>
    <row r="253">
      <c r="A253" s="32" t="s">
        <v>626</v>
      </c>
      <c r="B253" s="33">
        <v>4.11</v>
      </c>
      <c r="C253" s="34">
        <v>120.0</v>
      </c>
      <c r="D253" s="35">
        <v>3.687003E7</v>
      </c>
      <c r="E253" s="35">
        <v>2.1848788E7</v>
      </c>
      <c r="F253" s="14">
        <f t="shared" si="1"/>
        <v>15021242</v>
      </c>
      <c r="G253" s="15" t="str">
        <f>IF(E253=0,"YES",IF(D253/E253&gt;=1.15, IF(D253+E253&gt;=one_percentage,"YES","NO"),"NO"))</f>
        <v>YES</v>
      </c>
      <c r="H253" s="36">
        <v>40000.0</v>
      </c>
      <c r="I253" s="17" t="str">
        <f t="shared" si="3"/>
        <v>NOT FUNDED</v>
      </c>
      <c r="J253" s="18">
        <f t="shared" si="4"/>
        <v>168</v>
      </c>
      <c r="K253" s="19" t="str">
        <f t="shared" si="2"/>
        <v>Over Budget</v>
      </c>
    </row>
    <row r="254">
      <c r="A254" s="32" t="s">
        <v>792</v>
      </c>
      <c r="B254" s="33">
        <v>4.25</v>
      </c>
      <c r="C254" s="34">
        <v>138.0</v>
      </c>
      <c r="D254" s="35">
        <v>3.4256077E7</v>
      </c>
      <c r="E254" s="35">
        <v>1.9428368E7</v>
      </c>
      <c r="F254" s="14">
        <f t="shared" si="1"/>
        <v>14827709</v>
      </c>
      <c r="G254" s="15" t="str">
        <f>IF(E254=0,"YES",IF(D254/E254&gt;=1.15, IF(D254+E254&gt;=one_percentage,"YES","NO"),"NO"))</f>
        <v>YES</v>
      </c>
      <c r="H254" s="36">
        <v>7000.0</v>
      </c>
      <c r="I254" s="17" t="str">
        <f t="shared" si="3"/>
        <v>NOT FUNDED</v>
      </c>
      <c r="J254" s="18">
        <f t="shared" si="4"/>
        <v>168</v>
      </c>
      <c r="K254" s="19" t="str">
        <f t="shared" si="2"/>
        <v>Over Budget</v>
      </c>
    </row>
    <row r="255">
      <c r="A255" s="32" t="s">
        <v>185</v>
      </c>
      <c r="B255" s="33">
        <v>2.33</v>
      </c>
      <c r="C255" s="34">
        <v>122.0</v>
      </c>
      <c r="D255" s="35">
        <v>2.9613983E7</v>
      </c>
      <c r="E255" s="35">
        <v>1.493876E7</v>
      </c>
      <c r="F255" s="14">
        <f t="shared" si="1"/>
        <v>14675223</v>
      </c>
      <c r="G255" s="15" t="str">
        <f>IF(E255=0,"YES",IF(D255/E255&gt;=1.15, IF(D255+E255&gt;=one_percentage,"YES","NO"),"NO"))</f>
        <v>YES</v>
      </c>
      <c r="H255" s="36">
        <v>30000.0</v>
      </c>
      <c r="I255" s="17" t="str">
        <f t="shared" si="3"/>
        <v>NOT FUNDED</v>
      </c>
      <c r="J255" s="18">
        <f t="shared" si="4"/>
        <v>168</v>
      </c>
      <c r="K255" s="19" t="str">
        <f t="shared" si="2"/>
        <v>Over Budget</v>
      </c>
    </row>
    <row r="256">
      <c r="A256" s="32" t="s">
        <v>289</v>
      </c>
      <c r="B256" s="33">
        <v>3.0</v>
      </c>
      <c r="C256" s="34">
        <v>189.0</v>
      </c>
      <c r="D256" s="35">
        <v>3.1493426E7</v>
      </c>
      <c r="E256" s="35">
        <v>1.686467E7</v>
      </c>
      <c r="F256" s="14">
        <f t="shared" si="1"/>
        <v>14628756</v>
      </c>
      <c r="G256" s="15" t="str">
        <f>IF(E256=0,"YES",IF(D256/E256&gt;=1.15, IF(D256+E256&gt;=one_percentage,"YES","NO"),"NO"))</f>
        <v>YES</v>
      </c>
      <c r="H256" s="36">
        <v>39800.0</v>
      </c>
      <c r="I256" s="17" t="str">
        <f t="shared" si="3"/>
        <v>NOT FUNDED</v>
      </c>
      <c r="J256" s="18">
        <f t="shared" si="4"/>
        <v>168</v>
      </c>
      <c r="K256" s="19" t="str">
        <f t="shared" si="2"/>
        <v>Over Budget</v>
      </c>
    </row>
    <row r="257">
      <c r="A257" s="32" t="s">
        <v>430</v>
      </c>
      <c r="B257" s="33">
        <v>3.78</v>
      </c>
      <c r="C257" s="34">
        <v>145.0</v>
      </c>
      <c r="D257" s="35">
        <v>2.793686E7</v>
      </c>
      <c r="E257" s="35">
        <v>1.3423897E7</v>
      </c>
      <c r="F257" s="14">
        <f t="shared" si="1"/>
        <v>14512963</v>
      </c>
      <c r="G257" s="15" t="str">
        <f>IF(E257=0,"YES",IF(D257/E257&gt;=1.15, IF(D257+E257&gt;=one_percentage,"YES","NO"),"NO"))</f>
        <v>YES</v>
      </c>
      <c r="H257" s="36">
        <v>100000.0</v>
      </c>
      <c r="I257" s="17" t="str">
        <f t="shared" si="3"/>
        <v>NOT FUNDED</v>
      </c>
      <c r="J257" s="18">
        <f t="shared" si="4"/>
        <v>168</v>
      </c>
      <c r="K257" s="19" t="str">
        <f t="shared" si="2"/>
        <v>Over Budget</v>
      </c>
    </row>
    <row r="258">
      <c r="A258" s="32" t="s">
        <v>835</v>
      </c>
      <c r="B258" s="33">
        <v>3.87</v>
      </c>
      <c r="C258" s="34">
        <v>115.0</v>
      </c>
      <c r="D258" s="35">
        <v>3.73963E7</v>
      </c>
      <c r="E258" s="35">
        <v>2.3264205E7</v>
      </c>
      <c r="F258" s="14">
        <f t="shared" si="1"/>
        <v>14132095</v>
      </c>
      <c r="G258" s="15" t="str">
        <f>IF(E258=0,"YES",IF(D258/E258&gt;=1.15, IF(D258+E258&gt;=one_percentage,"YES","NO"),"NO"))</f>
        <v>YES</v>
      </c>
      <c r="H258" s="36">
        <v>45000.0</v>
      </c>
      <c r="I258" s="17" t="str">
        <f t="shared" si="3"/>
        <v>NOT FUNDED</v>
      </c>
      <c r="J258" s="18">
        <f t="shared" si="4"/>
        <v>168</v>
      </c>
      <c r="K258" s="19" t="str">
        <f t="shared" si="2"/>
        <v>Over Budget</v>
      </c>
    </row>
    <row r="259">
      <c r="A259" s="32" t="s">
        <v>627</v>
      </c>
      <c r="B259" s="33">
        <v>4.08</v>
      </c>
      <c r="C259" s="34">
        <v>110.0</v>
      </c>
      <c r="D259" s="35">
        <v>3.4202711E7</v>
      </c>
      <c r="E259" s="35">
        <v>2.0578881E7</v>
      </c>
      <c r="F259" s="14">
        <f t="shared" si="1"/>
        <v>13623830</v>
      </c>
      <c r="G259" s="15" t="str">
        <f>IF(E259=0,"YES",IF(D259/E259&gt;=1.15, IF(D259+E259&gt;=one_percentage,"YES","NO"),"NO"))</f>
        <v>YES</v>
      </c>
      <c r="H259" s="36">
        <v>40000.0</v>
      </c>
      <c r="I259" s="17" t="str">
        <f t="shared" si="3"/>
        <v>NOT FUNDED</v>
      </c>
      <c r="J259" s="18">
        <f t="shared" si="4"/>
        <v>168</v>
      </c>
      <c r="K259" s="19" t="str">
        <f t="shared" si="2"/>
        <v>Over Budget</v>
      </c>
    </row>
    <row r="260">
      <c r="A260" s="32" t="s">
        <v>836</v>
      </c>
      <c r="B260" s="33">
        <v>4.0</v>
      </c>
      <c r="C260" s="34">
        <v>118.0</v>
      </c>
      <c r="D260" s="35">
        <v>2.9447627E7</v>
      </c>
      <c r="E260" s="35">
        <v>1.5942857E7</v>
      </c>
      <c r="F260" s="14">
        <f t="shared" si="1"/>
        <v>13504770</v>
      </c>
      <c r="G260" s="15" t="str">
        <f>IF(E260=0,"YES",IF(D260/E260&gt;=1.15, IF(D260+E260&gt;=one_percentage,"YES","NO"),"NO"))</f>
        <v>YES</v>
      </c>
      <c r="H260" s="36">
        <v>4440.0</v>
      </c>
      <c r="I260" s="17" t="str">
        <f t="shared" si="3"/>
        <v>NOT FUNDED</v>
      </c>
      <c r="J260" s="18">
        <f t="shared" si="4"/>
        <v>168</v>
      </c>
      <c r="K260" s="19" t="str">
        <f t="shared" si="2"/>
        <v>Over Budget</v>
      </c>
    </row>
    <row r="261">
      <c r="A261" s="32" t="s">
        <v>694</v>
      </c>
      <c r="B261" s="33">
        <v>3.78</v>
      </c>
      <c r="C261" s="34">
        <v>120.0</v>
      </c>
      <c r="D261" s="35">
        <v>2.8270508E7</v>
      </c>
      <c r="E261" s="35">
        <v>1.4868761E7</v>
      </c>
      <c r="F261" s="14">
        <f t="shared" si="1"/>
        <v>13401747</v>
      </c>
      <c r="G261" s="15" t="str">
        <f>IF(E261=0,"YES",IF(D261/E261&gt;=1.15, IF(D261+E261&gt;=one_percentage,"YES","NO"),"NO"))</f>
        <v>YES</v>
      </c>
      <c r="H261" s="36">
        <v>17940.0</v>
      </c>
      <c r="I261" s="17" t="str">
        <f t="shared" si="3"/>
        <v>NOT FUNDED</v>
      </c>
      <c r="J261" s="18">
        <f t="shared" si="4"/>
        <v>168</v>
      </c>
      <c r="K261" s="19" t="str">
        <f t="shared" si="2"/>
        <v>Over Budget</v>
      </c>
    </row>
    <row r="262">
      <c r="A262" s="32" t="s">
        <v>468</v>
      </c>
      <c r="B262" s="33">
        <v>3.92</v>
      </c>
      <c r="C262" s="34">
        <v>108.0</v>
      </c>
      <c r="D262" s="35">
        <v>2.7484447E7</v>
      </c>
      <c r="E262" s="35">
        <v>1.4258478E7</v>
      </c>
      <c r="F262" s="14">
        <f t="shared" si="1"/>
        <v>13225969</v>
      </c>
      <c r="G262" s="15" t="str">
        <f>IF(E262=0,"YES",IF(D262/E262&gt;=1.15, IF(D262+E262&gt;=one_percentage,"YES","NO"),"NO"))</f>
        <v>YES</v>
      </c>
      <c r="H262" s="36">
        <v>15000.0</v>
      </c>
      <c r="I262" s="17" t="str">
        <f t="shared" si="3"/>
        <v>NOT FUNDED</v>
      </c>
      <c r="J262" s="18">
        <f t="shared" si="4"/>
        <v>168</v>
      </c>
      <c r="K262" s="19" t="str">
        <f t="shared" si="2"/>
        <v>Over Budget</v>
      </c>
    </row>
    <row r="263">
      <c r="A263" s="32" t="s">
        <v>161</v>
      </c>
      <c r="B263" s="33">
        <v>3.47</v>
      </c>
      <c r="C263" s="34">
        <v>219.0</v>
      </c>
      <c r="D263" s="35">
        <v>3.0855849E7</v>
      </c>
      <c r="E263" s="35">
        <v>1.7649169E7</v>
      </c>
      <c r="F263" s="14">
        <f t="shared" si="1"/>
        <v>13206680</v>
      </c>
      <c r="G263" s="15" t="str">
        <f>IF(E263=0,"YES",IF(D263/E263&gt;=1.15, IF(D263+E263&gt;=one_percentage,"YES","NO"),"NO"))</f>
        <v>YES</v>
      </c>
      <c r="H263" s="16">
        <v>11520.0</v>
      </c>
      <c r="I263" s="17" t="str">
        <f t="shared" si="3"/>
        <v>NOT FUNDED</v>
      </c>
      <c r="J263" s="18">
        <f t="shared" si="4"/>
        <v>168</v>
      </c>
      <c r="K263" s="19" t="str">
        <f t="shared" si="2"/>
        <v>Over Budget</v>
      </c>
    </row>
    <row r="264">
      <c r="A264" s="32" t="s">
        <v>131</v>
      </c>
      <c r="B264" s="33">
        <v>3.0</v>
      </c>
      <c r="C264" s="34">
        <v>313.0</v>
      </c>
      <c r="D264" s="35">
        <v>3.5379589E7</v>
      </c>
      <c r="E264" s="35">
        <v>2.225125E7</v>
      </c>
      <c r="F264" s="14">
        <f t="shared" si="1"/>
        <v>13128339</v>
      </c>
      <c r="G264" s="15" t="str">
        <f>IF(E264=0,"YES",IF(D264/E264&gt;=1.15, IF(D264+E264&gt;=one_percentage,"YES","NO"),"NO"))</f>
        <v>YES</v>
      </c>
      <c r="H264" s="36">
        <v>25000.0</v>
      </c>
      <c r="I264" s="17" t="str">
        <f t="shared" si="3"/>
        <v>NOT FUNDED</v>
      </c>
      <c r="J264" s="18">
        <f t="shared" si="4"/>
        <v>168</v>
      </c>
      <c r="K264" s="19" t="str">
        <f t="shared" si="2"/>
        <v>Over Budget</v>
      </c>
    </row>
    <row r="265">
      <c r="A265" s="32" t="s">
        <v>837</v>
      </c>
      <c r="B265" s="33">
        <v>4.4</v>
      </c>
      <c r="C265" s="34">
        <v>123.0</v>
      </c>
      <c r="D265" s="35">
        <v>3.8862187E7</v>
      </c>
      <c r="E265" s="35">
        <v>2.5853132E7</v>
      </c>
      <c r="F265" s="14">
        <f t="shared" si="1"/>
        <v>13009055</v>
      </c>
      <c r="G265" s="15" t="str">
        <f>IF(E265=0,"YES",IF(D265/E265&gt;=1.15, IF(D265+E265&gt;=one_percentage,"YES","NO"),"NO"))</f>
        <v>YES</v>
      </c>
      <c r="H265" s="36">
        <v>34600.0</v>
      </c>
      <c r="I265" s="17" t="str">
        <f t="shared" si="3"/>
        <v>NOT FUNDED</v>
      </c>
      <c r="J265" s="18">
        <f t="shared" si="4"/>
        <v>168</v>
      </c>
      <c r="K265" s="19" t="str">
        <f t="shared" si="2"/>
        <v>Over Budget</v>
      </c>
    </row>
    <row r="266">
      <c r="A266" s="32" t="s">
        <v>290</v>
      </c>
      <c r="B266" s="33">
        <v>3.17</v>
      </c>
      <c r="C266" s="34">
        <v>203.0</v>
      </c>
      <c r="D266" s="35">
        <v>2.7348058E7</v>
      </c>
      <c r="E266" s="35">
        <v>1.4410733E7</v>
      </c>
      <c r="F266" s="14">
        <f t="shared" si="1"/>
        <v>12937325</v>
      </c>
      <c r="G266" s="15" t="str">
        <f>IF(E266=0,"YES",IF(D266/E266&gt;=1.15, IF(D266+E266&gt;=one_percentage,"YES","NO"),"NO"))</f>
        <v>YES</v>
      </c>
      <c r="H266" s="36">
        <v>16900.0</v>
      </c>
      <c r="I266" s="17" t="str">
        <f t="shared" si="3"/>
        <v>NOT FUNDED</v>
      </c>
      <c r="J266" s="18">
        <f t="shared" si="4"/>
        <v>168</v>
      </c>
      <c r="K266" s="19" t="str">
        <f t="shared" si="2"/>
        <v>Over Budget</v>
      </c>
    </row>
    <row r="267">
      <c r="A267" s="32" t="s">
        <v>431</v>
      </c>
      <c r="B267" s="33">
        <v>3.78</v>
      </c>
      <c r="C267" s="34">
        <v>145.0</v>
      </c>
      <c r="D267" s="35">
        <v>2.6441444E7</v>
      </c>
      <c r="E267" s="35">
        <v>1.3542467E7</v>
      </c>
      <c r="F267" s="14">
        <f t="shared" si="1"/>
        <v>12898977</v>
      </c>
      <c r="G267" s="15" t="str">
        <f>IF(E267=0,"YES",IF(D267/E267&gt;=1.15, IF(D267+E267&gt;=one_percentage,"YES","NO"),"NO"))</f>
        <v>YES</v>
      </c>
      <c r="H267" s="36">
        <v>40000.0</v>
      </c>
      <c r="I267" s="17" t="str">
        <f t="shared" si="3"/>
        <v>NOT FUNDED</v>
      </c>
      <c r="J267" s="18">
        <f t="shared" si="4"/>
        <v>168</v>
      </c>
      <c r="K267" s="19" t="str">
        <f t="shared" si="2"/>
        <v>Over Budget</v>
      </c>
    </row>
    <row r="268">
      <c r="A268" s="32" t="s">
        <v>569</v>
      </c>
      <c r="B268" s="33">
        <v>3.67</v>
      </c>
      <c r="C268" s="34">
        <v>339.0</v>
      </c>
      <c r="D268" s="35">
        <v>4.1073008E7</v>
      </c>
      <c r="E268" s="35">
        <v>2.8589074E7</v>
      </c>
      <c r="F268" s="14">
        <f t="shared" si="1"/>
        <v>12483934</v>
      </c>
      <c r="G268" s="15" t="str">
        <f>IF(E268=0,"YES",IF(D268/E268&gt;=1.15, IF(D268+E268&gt;=one_percentage,"YES","NO"),"NO"))</f>
        <v>YES</v>
      </c>
      <c r="H268" s="36">
        <v>35000.0</v>
      </c>
      <c r="I268" s="17" t="str">
        <f t="shared" si="3"/>
        <v>NOT FUNDED</v>
      </c>
      <c r="J268" s="18">
        <f t="shared" si="4"/>
        <v>168</v>
      </c>
      <c r="K268" s="19" t="str">
        <f t="shared" si="2"/>
        <v>Over Budget</v>
      </c>
    </row>
    <row r="269">
      <c r="A269" s="32" t="s">
        <v>793</v>
      </c>
      <c r="B269" s="33">
        <v>4.11</v>
      </c>
      <c r="C269" s="34">
        <v>112.0</v>
      </c>
      <c r="D269" s="35">
        <v>2.9414421E7</v>
      </c>
      <c r="E269" s="35">
        <v>1.6956243E7</v>
      </c>
      <c r="F269" s="14">
        <f t="shared" si="1"/>
        <v>12458178</v>
      </c>
      <c r="G269" s="15" t="str">
        <f>IF(E269=0,"YES",IF(D269/E269&gt;=1.15, IF(D269+E269&gt;=one_percentage,"YES","NO"),"NO"))</f>
        <v>YES</v>
      </c>
      <c r="H269" s="36">
        <v>9000.0</v>
      </c>
      <c r="I269" s="17" t="str">
        <f t="shared" si="3"/>
        <v>NOT FUNDED</v>
      </c>
      <c r="J269" s="18">
        <f t="shared" si="4"/>
        <v>168</v>
      </c>
      <c r="K269" s="19" t="str">
        <f t="shared" si="2"/>
        <v>Over Budget</v>
      </c>
    </row>
    <row r="270">
      <c r="A270" s="32" t="s">
        <v>345</v>
      </c>
      <c r="B270" s="33">
        <v>3.81</v>
      </c>
      <c r="C270" s="34">
        <v>191.0</v>
      </c>
      <c r="D270" s="35">
        <v>2.8614008E7</v>
      </c>
      <c r="E270" s="35">
        <v>1.6286049E7</v>
      </c>
      <c r="F270" s="14">
        <f t="shared" si="1"/>
        <v>12327959</v>
      </c>
      <c r="G270" s="15" t="str">
        <f>IF(E270=0,"YES",IF(D270/E270&gt;=1.15, IF(D270+E270&gt;=one_percentage,"YES","NO"),"NO"))</f>
        <v>YES</v>
      </c>
      <c r="H270" s="36">
        <v>80000.0</v>
      </c>
      <c r="I270" s="17" t="str">
        <f t="shared" si="3"/>
        <v>NOT FUNDED</v>
      </c>
      <c r="J270" s="18">
        <f t="shared" si="4"/>
        <v>168</v>
      </c>
      <c r="K270" s="19" t="str">
        <f t="shared" si="2"/>
        <v>Over Budget</v>
      </c>
    </row>
    <row r="271">
      <c r="A271" s="32" t="s">
        <v>514</v>
      </c>
      <c r="B271" s="33">
        <v>4.0</v>
      </c>
      <c r="C271" s="34">
        <v>136.0</v>
      </c>
      <c r="D271" s="35">
        <v>3.0106534E7</v>
      </c>
      <c r="E271" s="35">
        <v>1.7906632E7</v>
      </c>
      <c r="F271" s="14">
        <f t="shared" si="1"/>
        <v>12199902</v>
      </c>
      <c r="G271" s="15" t="str">
        <f>IF(E271=0,"YES",IF(D271/E271&gt;=1.15, IF(D271+E271&gt;=one_percentage,"YES","NO"),"NO"))</f>
        <v>YES</v>
      </c>
      <c r="H271" s="36">
        <v>69000.0</v>
      </c>
      <c r="I271" s="17" t="str">
        <f t="shared" si="3"/>
        <v>NOT FUNDED</v>
      </c>
      <c r="J271" s="18">
        <f t="shared" si="4"/>
        <v>168</v>
      </c>
      <c r="K271" s="19" t="str">
        <f t="shared" si="2"/>
        <v>Over Budget</v>
      </c>
    </row>
    <row r="272">
      <c r="A272" s="32" t="s">
        <v>346</v>
      </c>
      <c r="B272" s="33">
        <v>3.75</v>
      </c>
      <c r="C272" s="34">
        <v>174.0</v>
      </c>
      <c r="D272" s="35">
        <v>2.9018807E7</v>
      </c>
      <c r="E272" s="35">
        <v>1.7095067E7</v>
      </c>
      <c r="F272" s="14">
        <f t="shared" si="1"/>
        <v>11923740</v>
      </c>
      <c r="G272" s="15" t="str">
        <f>IF(E272=0,"YES",IF(D272/E272&gt;=1.15, IF(D272+E272&gt;=one_percentage,"YES","NO"),"NO"))</f>
        <v>YES</v>
      </c>
      <c r="H272" s="36">
        <v>2500.0</v>
      </c>
      <c r="I272" s="17" t="str">
        <f t="shared" si="3"/>
        <v>NOT FUNDED</v>
      </c>
      <c r="J272" s="18">
        <f t="shared" si="4"/>
        <v>168</v>
      </c>
      <c r="K272" s="19" t="str">
        <f t="shared" si="2"/>
        <v>Over Budget</v>
      </c>
    </row>
    <row r="273">
      <c r="A273" s="32" t="s">
        <v>132</v>
      </c>
      <c r="B273" s="33">
        <v>3.44</v>
      </c>
      <c r="C273" s="34">
        <v>305.0</v>
      </c>
      <c r="D273" s="35">
        <v>3.2456727E7</v>
      </c>
      <c r="E273" s="35">
        <v>2.0648485E7</v>
      </c>
      <c r="F273" s="14">
        <f t="shared" si="1"/>
        <v>11808242</v>
      </c>
      <c r="G273" s="15" t="str">
        <f>IF(E273=0,"YES",IF(D273/E273&gt;=1.15, IF(D273+E273&gt;=one_percentage,"YES","NO"),"NO"))</f>
        <v>YES</v>
      </c>
      <c r="H273" s="36">
        <v>70500.0</v>
      </c>
      <c r="I273" s="17" t="str">
        <f t="shared" si="3"/>
        <v>NOT FUNDED</v>
      </c>
      <c r="J273" s="18">
        <f t="shared" si="4"/>
        <v>168</v>
      </c>
      <c r="K273" s="19" t="str">
        <f t="shared" si="2"/>
        <v>Over Budget</v>
      </c>
    </row>
    <row r="274">
      <c r="A274" s="32" t="s">
        <v>628</v>
      </c>
      <c r="B274" s="33">
        <v>3.83</v>
      </c>
      <c r="C274" s="34">
        <v>93.0</v>
      </c>
      <c r="D274" s="35">
        <v>2.659749E7</v>
      </c>
      <c r="E274" s="35">
        <v>1.5239546E7</v>
      </c>
      <c r="F274" s="14">
        <f t="shared" si="1"/>
        <v>11357944</v>
      </c>
      <c r="G274" s="15" t="str">
        <f>IF(E274=0,"YES",IF(D274/E274&gt;=1.15, IF(D274+E274&gt;=one_percentage,"YES","NO"),"NO"))</f>
        <v>YES</v>
      </c>
      <c r="H274" s="36">
        <v>15000.0</v>
      </c>
      <c r="I274" s="17" t="str">
        <f t="shared" si="3"/>
        <v>NOT FUNDED</v>
      </c>
      <c r="J274" s="18">
        <f t="shared" si="4"/>
        <v>168</v>
      </c>
      <c r="K274" s="19" t="str">
        <f t="shared" si="2"/>
        <v>Over Budget</v>
      </c>
    </row>
    <row r="275">
      <c r="A275" s="32" t="s">
        <v>838</v>
      </c>
      <c r="B275" s="33">
        <v>3.78</v>
      </c>
      <c r="C275" s="34">
        <v>140.0</v>
      </c>
      <c r="D275" s="35">
        <v>2.9539856E7</v>
      </c>
      <c r="E275" s="35">
        <v>1.8336677E7</v>
      </c>
      <c r="F275" s="14">
        <f t="shared" si="1"/>
        <v>11203179</v>
      </c>
      <c r="G275" s="15" t="str">
        <f>IF(E275=0,"YES",IF(D275/E275&gt;=1.15, IF(D275+E275&gt;=one_percentage,"YES","NO"),"NO"))</f>
        <v>YES</v>
      </c>
      <c r="H275" s="36">
        <v>25000.0</v>
      </c>
      <c r="I275" s="17" t="str">
        <f t="shared" si="3"/>
        <v>NOT FUNDED</v>
      </c>
      <c r="J275" s="18">
        <f t="shared" si="4"/>
        <v>168</v>
      </c>
      <c r="K275" s="19" t="str">
        <f t="shared" si="2"/>
        <v>Over Budget</v>
      </c>
    </row>
    <row r="276">
      <c r="A276" s="32" t="s">
        <v>347</v>
      </c>
      <c r="B276" s="33">
        <v>3.93</v>
      </c>
      <c r="C276" s="34">
        <v>166.0</v>
      </c>
      <c r="D276" s="35">
        <v>2.7071993E7</v>
      </c>
      <c r="E276" s="35">
        <v>1.5871321E7</v>
      </c>
      <c r="F276" s="14">
        <f t="shared" si="1"/>
        <v>11200672</v>
      </c>
      <c r="G276" s="15" t="str">
        <f>IF(E276=0,"YES",IF(D276/E276&gt;=1.15, IF(D276+E276&gt;=one_percentage,"YES","NO"),"NO"))</f>
        <v>YES</v>
      </c>
      <c r="H276" s="36">
        <v>45000.0</v>
      </c>
      <c r="I276" s="17" t="str">
        <f t="shared" si="3"/>
        <v>NOT FUNDED</v>
      </c>
      <c r="J276" s="18">
        <f t="shared" si="4"/>
        <v>168</v>
      </c>
      <c r="K276" s="19" t="str">
        <f t="shared" si="2"/>
        <v>Over Budget</v>
      </c>
    </row>
    <row r="277">
      <c r="A277" s="32" t="s">
        <v>236</v>
      </c>
      <c r="B277" s="33">
        <v>3.8</v>
      </c>
      <c r="C277" s="34">
        <v>291.0</v>
      </c>
      <c r="D277" s="35">
        <v>3.2994165E7</v>
      </c>
      <c r="E277" s="35">
        <v>2.1933819E7</v>
      </c>
      <c r="F277" s="14">
        <f t="shared" si="1"/>
        <v>11060346</v>
      </c>
      <c r="G277" s="15" t="str">
        <f>IF(E277=0,"YES",IF(D277/E277&gt;=1.15, IF(D277+E277&gt;=one_percentage,"YES","NO"),"NO"))</f>
        <v>YES</v>
      </c>
      <c r="H277" s="36">
        <v>50000.0</v>
      </c>
      <c r="I277" s="17" t="str">
        <f t="shared" si="3"/>
        <v>NOT FUNDED</v>
      </c>
      <c r="J277" s="18">
        <f t="shared" si="4"/>
        <v>168</v>
      </c>
      <c r="K277" s="19" t="str">
        <f t="shared" si="2"/>
        <v>Over Budget</v>
      </c>
    </row>
    <row r="278">
      <c r="A278" s="32" t="s">
        <v>432</v>
      </c>
      <c r="B278" s="33">
        <v>3.33</v>
      </c>
      <c r="C278" s="34">
        <v>130.0</v>
      </c>
      <c r="D278" s="35">
        <v>2.6104823E7</v>
      </c>
      <c r="E278" s="35">
        <v>1.5197472E7</v>
      </c>
      <c r="F278" s="14">
        <f t="shared" si="1"/>
        <v>10907351</v>
      </c>
      <c r="G278" s="15" t="str">
        <f>IF(E278=0,"YES",IF(D278/E278&gt;=1.15, IF(D278+E278&gt;=one_percentage,"YES","NO"),"NO"))</f>
        <v>YES</v>
      </c>
      <c r="H278" s="36">
        <v>34500.0</v>
      </c>
      <c r="I278" s="17" t="str">
        <f t="shared" si="3"/>
        <v>NOT FUNDED</v>
      </c>
      <c r="J278" s="18">
        <f t="shared" si="4"/>
        <v>168</v>
      </c>
      <c r="K278" s="19" t="str">
        <f t="shared" si="2"/>
        <v>Over Budget</v>
      </c>
    </row>
    <row r="279">
      <c r="A279" s="32" t="s">
        <v>839</v>
      </c>
      <c r="B279" s="33">
        <v>4.44</v>
      </c>
      <c r="C279" s="34">
        <v>150.0</v>
      </c>
      <c r="D279" s="35">
        <v>3.094428E7</v>
      </c>
      <c r="E279" s="35">
        <v>2.0041675E7</v>
      </c>
      <c r="F279" s="14">
        <f t="shared" si="1"/>
        <v>10902605</v>
      </c>
      <c r="G279" s="15" t="str">
        <f>IF(E279=0,"YES",IF(D279/E279&gt;=1.15, IF(D279+E279&gt;=one_percentage,"YES","NO"),"NO"))</f>
        <v>YES</v>
      </c>
      <c r="H279" s="36">
        <v>98000.0</v>
      </c>
      <c r="I279" s="17" t="str">
        <f t="shared" si="3"/>
        <v>NOT FUNDED</v>
      </c>
      <c r="J279" s="18">
        <f t="shared" si="4"/>
        <v>168</v>
      </c>
      <c r="K279" s="19" t="str">
        <f t="shared" si="2"/>
        <v>Over Budget</v>
      </c>
    </row>
    <row r="280">
      <c r="A280" s="32" t="s">
        <v>186</v>
      </c>
      <c r="B280" s="33">
        <v>3.89</v>
      </c>
      <c r="C280" s="34">
        <v>136.0</v>
      </c>
      <c r="D280" s="35">
        <v>2.9626208E7</v>
      </c>
      <c r="E280" s="35">
        <v>1.8731742E7</v>
      </c>
      <c r="F280" s="14">
        <f t="shared" si="1"/>
        <v>10894466</v>
      </c>
      <c r="G280" s="15" t="str">
        <f>IF(E280=0,"YES",IF(D280/E280&gt;=1.15, IF(D280+E280&gt;=one_percentage,"YES","NO"),"NO"))</f>
        <v>YES</v>
      </c>
      <c r="H280" s="36">
        <v>375000.0</v>
      </c>
      <c r="I280" s="17" t="str">
        <f t="shared" si="3"/>
        <v>NOT FUNDED</v>
      </c>
      <c r="J280" s="18">
        <f t="shared" si="4"/>
        <v>168</v>
      </c>
      <c r="K280" s="19" t="str">
        <f t="shared" si="2"/>
        <v>Over Budget</v>
      </c>
    </row>
    <row r="281">
      <c r="A281" s="32" t="s">
        <v>515</v>
      </c>
      <c r="B281" s="33">
        <v>4.21</v>
      </c>
      <c r="C281" s="34">
        <v>143.0</v>
      </c>
      <c r="D281" s="35">
        <v>3.3107224E7</v>
      </c>
      <c r="E281" s="35">
        <v>2.2522365E7</v>
      </c>
      <c r="F281" s="14">
        <f t="shared" si="1"/>
        <v>10584859</v>
      </c>
      <c r="G281" s="15" t="str">
        <f>IF(E281=0,"YES",IF(D281/E281&gt;=1.15, IF(D281+E281&gt;=one_percentage,"YES","NO"),"NO"))</f>
        <v>YES</v>
      </c>
      <c r="H281" s="36">
        <v>16000.0</v>
      </c>
      <c r="I281" s="17" t="str">
        <f t="shared" si="3"/>
        <v>NOT FUNDED</v>
      </c>
      <c r="J281" s="18">
        <f t="shared" si="4"/>
        <v>168</v>
      </c>
      <c r="K281" s="19" t="str">
        <f t="shared" si="2"/>
        <v>Over Budget</v>
      </c>
    </row>
    <row r="282">
      <c r="A282" s="32" t="s">
        <v>760</v>
      </c>
      <c r="B282" s="33">
        <v>3.8</v>
      </c>
      <c r="C282" s="34">
        <v>124.0</v>
      </c>
      <c r="D282" s="35">
        <v>3.1571679E7</v>
      </c>
      <c r="E282" s="35">
        <v>2.1353642E7</v>
      </c>
      <c r="F282" s="14">
        <f t="shared" si="1"/>
        <v>10218037</v>
      </c>
      <c r="G282" s="15" t="str">
        <f>IF(E282=0,"YES",IF(D282/E282&gt;=1.15, IF(D282+E282&gt;=one_percentage,"YES","NO"),"NO"))</f>
        <v>YES</v>
      </c>
      <c r="H282" s="36">
        <v>15000.0</v>
      </c>
      <c r="I282" s="17" t="str">
        <f t="shared" si="3"/>
        <v>NOT FUNDED</v>
      </c>
      <c r="J282" s="18">
        <f t="shared" si="4"/>
        <v>168</v>
      </c>
      <c r="K282" s="19" t="str">
        <f t="shared" si="2"/>
        <v>Over Budget</v>
      </c>
    </row>
    <row r="283">
      <c r="A283" s="32" t="s">
        <v>840</v>
      </c>
      <c r="B283" s="33">
        <v>4.4</v>
      </c>
      <c r="C283" s="34">
        <v>130.0</v>
      </c>
      <c r="D283" s="35">
        <v>2.939768E7</v>
      </c>
      <c r="E283" s="35">
        <v>1.9244133E7</v>
      </c>
      <c r="F283" s="14">
        <f t="shared" si="1"/>
        <v>10153547</v>
      </c>
      <c r="G283" s="15" t="str">
        <f>IF(E283=0,"YES",IF(D283/E283&gt;=1.15, IF(D283+E283&gt;=one_percentage,"YES","NO"),"NO"))</f>
        <v>YES</v>
      </c>
      <c r="H283" s="36">
        <v>25000.0</v>
      </c>
      <c r="I283" s="17" t="str">
        <f t="shared" si="3"/>
        <v>NOT FUNDED</v>
      </c>
      <c r="J283" s="18">
        <f t="shared" si="4"/>
        <v>168</v>
      </c>
      <c r="K283" s="19" t="str">
        <f t="shared" si="2"/>
        <v>Over Budget</v>
      </c>
    </row>
    <row r="284">
      <c r="A284" s="37" t="s">
        <v>516</v>
      </c>
      <c r="B284" s="33">
        <v>3.89</v>
      </c>
      <c r="C284" s="34">
        <v>127.0</v>
      </c>
      <c r="D284" s="35">
        <v>3.131271E7</v>
      </c>
      <c r="E284" s="35">
        <v>2.1280529E7</v>
      </c>
      <c r="F284" s="14">
        <f t="shared" si="1"/>
        <v>10032181</v>
      </c>
      <c r="G284" s="15" t="str">
        <f>IF(E284=0,"YES",IF(D284/E284&gt;=1.15, IF(D284+E284&gt;=one_percentage,"YES","NO"),"NO"))</f>
        <v>YES</v>
      </c>
      <c r="H284" s="36">
        <v>9500.0</v>
      </c>
      <c r="I284" s="17" t="str">
        <f t="shared" si="3"/>
        <v>NOT FUNDED</v>
      </c>
      <c r="J284" s="18">
        <f t="shared" si="4"/>
        <v>168</v>
      </c>
      <c r="K284" s="19" t="str">
        <f t="shared" si="2"/>
        <v>Over Budget</v>
      </c>
    </row>
    <row r="285">
      <c r="A285" s="32" t="s">
        <v>433</v>
      </c>
      <c r="B285" s="33">
        <v>3.47</v>
      </c>
      <c r="C285" s="34">
        <v>134.0</v>
      </c>
      <c r="D285" s="35">
        <v>2.484498E7</v>
      </c>
      <c r="E285" s="35">
        <v>1.4917753E7</v>
      </c>
      <c r="F285" s="14">
        <f t="shared" si="1"/>
        <v>9927227</v>
      </c>
      <c r="G285" s="15" t="str">
        <f>IF(E285=0,"YES",IF(D285/E285&gt;=1.15, IF(D285+E285&gt;=one_percentage,"YES","NO"),"NO"))</f>
        <v>YES</v>
      </c>
      <c r="H285" s="36">
        <v>40000.0</v>
      </c>
      <c r="I285" s="17" t="str">
        <f t="shared" si="3"/>
        <v>NOT FUNDED</v>
      </c>
      <c r="J285" s="18">
        <f t="shared" si="4"/>
        <v>168</v>
      </c>
      <c r="K285" s="19" t="str">
        <f t="shared" si="2"/>
        <v>Over Budget</v>
      </c>
    </row>
    <row r="286">
      <c r="A286" s="32" t="s">
        <v>348</v>
      </c>
      <c r="B286" s="33">
        <v>3.83</v>
      </c>
      <c r="C286" s="34">
        <v>158.0</v>
      </c>
      <c r="D286" s="35">
        <v>2.6757318E7</v>
      </c>
      <c r="E286" s="35">
        <v>1.684821E7</v>
      </c>
      <c r="F286" s="14">
        <f t="shared" si="1"/>
        <v>9909108</v>
      </c>
      <c r="G286" s="15" t="str">
        <f>IF(E286=0,"YES",IF(D286/E286&gt;=1.15, IF(D286+E286&gt;=one_percentage,"YES","NO"),"NO"))</f>
        <v>YES</v>
      </c>
      <c r="H286" s="36">
        <v>29600.0</v>
      </c>
      <c r="I286" s="17" t="str">
        <f t="shared" si="3"/>
        <v>NOT FUNDED</v>
      </c>
      <c r="J286" s="18">
        <f t="shared" si="4"/>
        <v>168</v>
      </c>
      <c r="K286" s="19" t="str">
        <f t="shared" si="2"/>
        <v>Over Budget</v>
      </c>
    </row>
    <row r="287">
      <c r="A287" s="32" t="s">
        <v>133</v>
      </c>
      <c r="B287" s="33">
        <v>2.86</v>
      </c>
      <c r="C287" s="34">
        <v>330.0</v>
      </c>
      <c r="D287" s="35">
        <v>3.2288289E7</v>
      </c>
      <c r="E287" s="35">
        <v>2.2577451E7</v>
      </c>
      <c r="F287" s="14">
        <f t="shared" si="1"/>
        <v>9710838</v>
      </c>
      <c r="G287" s="15" t="str">
        <f>IF(E287=0,"YES",IF(D287/E287&gt;=1.15, IF(D287+E287&gt;=one_percentage,"YES","NO"),"NO"))</f>
        <v>YES</v>
      </c>
      <c r="H287" s="36">
        <v>96400.0</v>
      </c>
      <c r="I287" s="17" t="str">
        <f t="shared" si="3"/>
        <v>NOT FUNDED</v>
      </c>
      <c r="J287" s="18">
        <f t="shared" si="4"/>
        <v>168</v>
      </c>
      <c r="K287" s="19" t="str">
        <f t="shared" si="2"/>
        <v>Over Budget</v>
      </c>
    </row>
    <row r="288">
      <c r="A288" s="32" t="s">
        <v>469</v>
      </c>
      <c r="B288" s="33">
        <v>3.6</v>
      </c>
      <c r="C288" s="34">
        <v>104.0</v>
      </c>
      <c r="D288" s="35">
        <v>2.6161553E7</v>
      </c>
      <c r="E288" s="35">
        <v>1.6627706E7</v>
      </c>
      <c r="F288" s="14">
        <f t="shared" si="1"/>
        <v>9533847</v>
      </c>
      <c r="G288" s="15" t="str">
        <f>IF(E288=0,"YES",IF(D288/E288&gt;=1.15, IF(D288+E288&gt;=one_percentage,"YES","NO"),"NO"))</f>
        <v>YES</v>
      </c>
      <c r="H288" s="36">
        <v>10000.0</v>
      </c>
      <c r="I288" s="17" t="str">
        <f t="shared" si="3"/>
        <v>NOT FUNDED</v>
      </c>
      <c r="J288" s="18">
        <f t="shared" si="4"/>
        <v>168</v>
      </c>
      <c r="K288" s="19" t="str">
        <f t="shared" si="2"/>
        <v>Over Budget</v>
      </c>
    </row>
    <row r="289">
      <c r="A289" s="32" t="s">
        <v>86</v>
      </c>
      <c r="B289" s="33">
        <v>3.73</v>
      </c>
      <c r="C289" s="34">
        <v>120.0</v>
      </c>
      <c r="D289" s="35">
        <v>2.4230524E7</v>
      </c>
      <c r="E289" s="35">
        <v>1.4847733E7</v>
      </c>
      <c r="F289" s="14">
        <f t="shared" si="1"/>
        <v>9382791</v>
      </c>
      <c r="G289" s="15" t="str">
        <f>IF(E289=0,"YES",IF(D289/E289&gt;=1.15, IF(D289+E289&gt;=one_percentage,"YES","NO"),"NO"))</f>
        <v>YES</v>
      </c>
      <c r="H289" s="36">
        <v>40000.0</v>
      </c>
      <c r="I289" s="17" t="str">
        <f t="shared" si="3"/>
        <v>NOT FUNDED</v>
      </c>
      <c r="J289" s="18">
        <f t="shared" si="4"/>
        <v>168</v>
      </c>
      <c r="K289" s="19" t="str">
        <f t="shared" si="2"/>
        <v>Over Budget</v>
      </c>
    </row>
    <row r="290">
      <c r="A290" s="32" t="s">
        <v>187</v>
      </c>
      <c r="B290" s="33">
        <v>2.92</v>
      </c>
      <c r="C290" s="34">
        <v>106.0</v>
      </c>
      <c r="D290" s="35">
        <v>2.4708363E7</v>
      </c>
      <c r="E290" s="35">
        <v>1.5337852E7</v>
      </c>
      <c r="F290" s="14">
        <f t="shared" si="1"/>
        <v>9370511</v>
      </c>
      <c r="G290" s="15" t="str">
        <f>IF(E290=0,"YES",IF(D290/E290&gt;=1.15, IF(D290+E290&gt;=one_percentage,"YES","NO"),"NO"))</f>
        <v>YES</v>
      </c>
      <c r="H290" s="36">
        <v>115000.0</v>
      </c>
      <c r="I290" s="17" t="str">
        <f t="shared" si="3"/>
        <v>NOT FUNDED</v>
      </c>
      <c r="J290" s="18">
        <f t="shared" si="4"/>
        <v>168</v>
      </c>
      <c r="K290" s="19" t="str">
        <f t="shared" si="2"/>
        <v>Over Budget</v>
      </c>
    </row>
    <row r="291">
      <c r="A291" s="32" t="s">
        <v>87</v>
      </c>
      <c r="B291" s="33">
        <v>2.92</v>
      </c>
      <c r="C291" s="34">
        <v>155.0</v>
      </c>
      <c r="D291" s="35">
        <v>2.3090674E7</v>
      </c>
      <c r="E291" s="35">
        <v>1.4098296E7</v>
      </c>
      <c r="F291" s="14">
        <f t="shared" si="1"/>
        <v>8992378</v>
      </c>
      <c r="G291" s="15" t="str">
        <f>IF(E291=0,"YES",IF(D291/E291&gt;=1.15, IF(D291+E291&gt;=one_percentage,"YES","NO"),"NO"))</f>
        <v>YES</v>
      </c>
      <c r="H291" s="36">
        <v>93000.0</v>
      </c>
      <c r="I291" s="17" t="str">
        <f t="shared" si="3"/>
        <v>NOT FUNDED</v>
      </c>
      <c r="J291" s="18">
        <f t="shared" si="4"/>
        <v>168</v>
      </c>
      <c r="K291" s="19" t="str">
        <f t="shared" si="2"/>
        <v>Over Budget</v>
      </c>
    </row>
    <row r="292">
      <c r="A292" s="32" t="s">
        <v>629</v>
      </c>
      <c r="B292" s="33">
        <v>3.78</v>
      </c>
      <c r="C292" s="34">
        <v>93.0</v>
      </c>
      <c r="D292" s="35">
        <v>2.7701499E7</v>
      </c>
      <c r="E292" s="35">
        <v>1.8772501E7</v>
      </c>
      <c r="F292" s="14">
        <f t="shared" si="1"/>
        <v>8928998</v>
      </c>
      <c r="G292" s="15" t="str">
        <f>IF(E292=0,"YES",IF(D292/E292&gt;=1.15, IF(D292+E292&gt;=one_percentage,"YES","NO"),"NO"))</f>
        <v>YES</v>
      </c>
      <c r="H292" s="36">
        <v>28525.0</v>
      </c>
      <c r="I292" s="17" t="str">
        <f t="shared" si="3"/>
        <v>NOT FUNDED</v>
      </c>
      <c r="J292" s="18">
        <f t="shared" si="4"/>
        <v>168</v>
      </c>
      <c r="K292" s="19" t="str">
        <f t="shared" si="2"/>
        <v>Over Budget</v>
      </c>
    </row>
    <row r="293">
      <c r="A293" s="32" t="s">
        <v>761</v>
      </c>
      <c r="B293" s="33">
        <v>4.33</v>
      </c>
      <c r="C293" s="34">
        <v>179.0</v>
      </c>
      <c r="D293" s="35">
        <v>3.544878E7</v>
      </c>
      <c r="E293" s="35">
        <v>2.6579513E7</v>
      </c>
      <c r="F293" s="14">
        <f t="shared" si="1"/>
        <v>8869267</v>
      </c>
      <c r="G293" s="15" t="str">
        <f>IF(E293=0,"YES",IF(D293/E293&gt;=1.15, IF(D293+E293&gt;=one_percentage,"YES","NO"),"NO"))</f>
        <v>YES</v>
      </c>
      <c r="H293" s="36">
        <v>43500.0</v>
      </c>
      <c r="I293" s="17" t="str">
        <f t="shared" si="3"/>
        <v>NOT FUNDED</v>
      </c>
      <c r="J293" s="18">
        <f t="shared" si="4"/>
        <v>168</v>
      </c>
      <c r="K293" s="19" t="str">
        <f t="shared" si="2"/>
        <v>Over Budget</v>
      </c>
    </row>
    <row r="294">
      <c r="A294" s="32" t="s">
        <v>841</v>
      </c>
      <c r="B294" s="33">
        <v>3.75</v>
      </c>
      <c r="C294" s="34">
        <v>122.0</v>
      </c>
      <c r="D294" s="35">
        <v>3.1479599E7</v>
      </c>
      <c r="E294" s="35">
        <v>2.2685054E7</v>
      </c>
      <c r="F294" s="14">
        <f t="shared" si="1"/>
        <v>8794545</v>
      </c>
      <c r="G294" s="15" t="str">
        <f>IF(E294=0,"YES",IF(D294/E294&gt;=1.15, IF(D294+E294&gt;=one_percentage,"YES","NO"),"NO"))</f>
        <v>YES</v>
      </c>
      <c r="H294" s="36">
        <v>27500.0</v>
      </c>
      <c r="I294" s="17" t="str">
        <f t="shared" si="3"/>
        <v>NOT FUNDED</v>
      </c>
      <c r="J294" s="18">
        <f t="shared" si="4"/>
        <v>168</v>
      </c>
      <c r="K294" s="19" t="str">
        <f t="shared" si="2"/>
        <v>Over Budget</v>
      </c>
    </row>
    <row r="295">
      <c r="A295" s="32" t="s">
        <v>37</v>
      </c>
      <c r="B295" s="33">
        <v>2.53</v>
      </c>
      <c r="C295" s="34">
        <v>125.0</v>
      </c>
      <c r="D295" s="35">
        <v>2.5566582E7</v>
      </c>
      <c r="E295" s="35">
        <v>1.6904188E7</v>
      </c>
      <c r="F295" s="14">
        <f t="shared" si="1"/>
        <v>8662394</v>
      </c>
      <c r="G295" s="15" t="str">
        <f>IF(E295=0,"YES",IF(D295/E295&gt;=1.15, IF(D295+E295&gt;=one_percentage,"YES","NO"),"NO"))</f>
        <v>YES</v>
      </c>
      <c r="H295" s="36">
        <v>480000.0</v>
      </c>
      <c r="I295" s="17" t="str">
        <f t="shared" si="3"/>
        <v>NOT FUNDED</v>
      </c>
      <c r="J295" s="18">
        <f t="shared" si="4"/>
        <v>168</v>
      </c>
      <c r="K295" s="19" t="str">
        <f t="shared" si="2"/>
        <v>Over Budget</v>
      </c>
    </row>
    <row r="296">
      <c r="A296" s="32" t="s">
        <v>434</v>
      </c>
      <c r="B296" s="33">
        <v>3.89</v>
      </c>
      <c r="C296" s="34">
        <v>151.0</v>
      </c>
      <c r="D296" s="35">
        <v>2.9243871E7</v>
      </c>
      <c r="E296" s="35">
        <v>2.0588156E7</v>
      </c>
      <c r="F296" s="14">
        <f t="shared" si="1"/>
        <v>8655715</v>
      </c>
      <c r="G296" s="15" t="str">
        <f>IF(E296=0,"YES",IF(D296/E296&gt;=1.15, IF(D296+E296&gt;=one_percentage,"YES","NO"),"NO"))</f>
        <v>YES</v>
      </c>
      <c r="H296" s="36">
        <v>50000.0</v>
      </c>
      <c r="I296" s="17" t="str">
        <f t="shared" si="3"/>
        <v>NOT FUNDED</v>
      </c>
      <c r="J296" s="18">
        <f t="shared" si="4"/>
        <v>168</v>
      </c>
      <c r="K296" s="19" t="str">
        <f t="shared" si="2"/>
        <v>Over Budget</v>
      </c>
    </row>
    <row r="297">
      <c r="A297" s="32" t="s">
        <v>842</v>
      </c>
      <c r="B297" s="33">
        <v>3.56</v>
      </c>
      <c r="C297" s="34">
        <v>119.0</v>
      </c>
      <c r="D297" s="35">
        <v>2.7897779E7</v>
      </c>
      <c r="E297" s="35">
        <v>1.9250253E7</v>
      </c>
      <c r="F297" s="14">
        <f t="shared" si="1"/>
        <v>8647526</v>
      </c>
      <c r="G297" s="15" t="str">
        <f>IF(E297=0,"YES",IF(D297/E297&gt;=1.15, IF(D297+E297&gt;=one_percentage,"YES","NO"),"NO"))</f>
        <v>YES</v>
      </c>
      <c r="H297" s="36">
        <v>20000.0</v>
      </c>
      <c r="I297" s="17" t="str">
        <f t="shared" si="3"/>
        <v>NOT FUNDED</v>
      </c>
      <c r="J297" s="18">
        <f t="shared" si="4"/>
        <v>168</v>
      </c>
      <c r="K297" s="19" t="str">
        <f t="shared" si="2"/>
        <v>Over Budget</v>
      </c>
    </row>
    <row r="298">
      <c r="A298" s="32" t="s">
        <v>38</v>
      </c>
      <c r="B298" s="33">
        <v>2.67</v>
      </c>
      <c r="C298" s="34">
        <v>114.0</v>
      </c>
      <c r="D298" s="35">
        <v>2.3868751E7</v>
      </c>
      <c r="E298" s="35">
        <v>1.5262648E7</v>
      </c>
      <c r="F298" s="14">
        <f t="shared" si="1"/>
        <v>8606103</v>
      </c>
      <c r="G298" s="15" t="str">
        <f>IF(E298=0,"YES",IF(D298/E298&gt;=1.15, IF(D298+E298&gt;=one_percentage,"YES","NO"),"NO"))</f>
        <v>YES</v>
      </c>
      <c r="H298" s="36">
        <v>88200.0</v>
      </c>
      <c r="I298" s="17" t="str">
        <f t="shared" si="3"/>
        <v>NOT FUNDED</v>
      </c>
      <c r="J298" s="18">
        <f t="shared" si="4"/>
        <v>168</v>
      </c>
      <c r="K298" s="19" t="str">
        <f t="shared" si="2"/>
        <v>Over Budget</v>
      </c>
    </row>
    <row r="299">
      <c r="A299" s="32" t="s">
        <v>435</v>
      </c>
      <c r="B299" s="33">
        <v>2.67</v>
      </c>
      <c r="C299" s="34">
        <v>159.0</v>
      </c>
      <c r="D299" s="35">
        <v>2.3704339E7</v>
      </c>
      <c r="E299" s="35">
        <v>1.5234185E7</v>
      </c>
      <c r="F299" s="14">
        <f t="shared" si="1"/>
        <v>8470154</v>
      </c>
      <c r="G299" s="15" t="str">
        <f>IF(E299=0,"YES",IF(D299/E299&gt;=1.15, IF(D299+E299&gt;=one_percentage,"YES","NO"),"NO"))</f>
        <v>YES</v>
      </c>
      <c r="H299" s="36">
        <v>32000.0</v>
      </c>
      <c r="I299" s="17" t="str">
        <f t="shared" si="3"/>
        <v>NOT FUNDED</v>
      </c>
      <c r="J299" s="18">
        <f t="shared" si="4"/>
        <v>168</v>
      </c>
      <c r="K299" s="19" t="str">
        <f t="shared" si="2"/>
        <v>Over Budget</v>
      </c>
    </row>
    <row r="300">
      <c r="A300" s="32" t="s">
        <v>843</v>
      </c>
      <c r="B300" s="33">
        <v>4.0</v>
      </c>
      <c r="C300" s="34">
        <v>132.0</v>
      </c>
      <c r="D300" s="35">
        <v>3.0215831E7</v>
      </c>
      <c r="E300" s="35">
        <v>2.2262799E7</v>
      </c>
      <c r="F300" s="14">
        <f t="shared" si="1"/>
        <v>7953032</v>
      </c>
      <c r="G300" s="15" t="str">
        <f>IF(E300=0,"YES",IF(D300/E300&gt;=1.15, IF(D300+E300&gt;=one_percentage,"YES","NO"),"NO"))</f>
        <v>YES</v>
      </c>
      <c r="H300" s="36">
        <v>12000.0</v>
      </c>
      <c r="I300" s="17" t="str">
        <f t="shared" si="3"/>
        <v>NOT FUNDED</v>
      </c>
      <c r="J300" s="18">
        <f t="shared" si="4"/>
        <v>168</v>
      </c>
      <c r="K300" s="19" t="str">
        <f t="shared" si="2"/>
        <v>Over Budget</v>
      </c>
    </row>
    <row r="301">
      <c r="A301" s="32" t="s">
        <v>349</v>
      </c>
      <c r="B301" s="33">
        <v>3.93</v>
      </c>
      <c r="C301" s="34">
        <v>192.0</v>
      </c>
      <c r="D301" s="35">
        <v>2.8211098E7</v>
      </c>
      <c r="E301" s="35">
        <v>2.0276829E7</v>
      </c>
      <c r="F301" s="14">
        <f t="shared" si="1"/>
        <v>7934269</v>
      </c>
      <c r="G301" s="15" t="str">
        <f>IF(E301=0,"YES",IF(D301/E301&gt;=1.15, IF(D301+E301&gt;=one_percentage,"YES","NO"),"NO"))</f>
        <v>YES</v>
      </c>
      <c r="H301" s="36">
        <v>115200.0</v>
      </c>
      <c r="I301" s="17" t="str">
        <f t="shared" si="3"/>
        <v>NOT FUNDED</v>
      </c>
      <c r="J301" s="18">
        <f t="shared" si="4"/>
        <v>168</v>
      </c>
      <c r="K301" s="19" t="str">
        <f t="shared" si="2"/>
        <v>Over Budget</v>
      </c>
    </row>
    <row r="302">
      <c r="A302" s="32" t="s">
        <v>549</v>
      </c>
      <c r="B302" s="33">
        <v>3.5</v>
      </c>
      <c r="C302" s="34">
        <v>119.0</v>
      </c>
      <c r="D302" s="35">
        <v>2.664581E7</v>
      </c>
      <c r="E302" s="35">
        <v>1.8739777E7</v>
      </c>
      <c r="F302" s="14">
        <f t="shared" si="1"/>
        <v>7906033</v>
      </c>
      <c r="G302" s="15" t="str">
        <f>IF(E302=0,"YES",IF(D302/E302&gt;=1.15, IF(D302+E302&gt;=one_percentage,"YES","NO"),"NO"))</f>
        <v>YES</v>
      </c>
      <c r="H302" s="36">
        <v>9000.0</v>
      </c>
      <c r="I302" s="17" t="str">
        <f t="shared" si="3"/>
        <v>NOT FUNDED</v>
      </c>
      <c r="J302" s="18">
        <f t="shared" si="4"/>
        <v>168</v>
      </c>
      <c r="K302" s="19" t="str">
        <f t="shared" si="2"/>
        <v>Over Budget</v>
      </c>
    </row>
    <row r="303">
      <c r="A303" s="32" t="s">
        <v>237</v>
      </c>
      <c r="B303" s="33">
        <v>2.96</v>
      </c>
      <c r="C303" s="34">
        <v>241.0</v>
      </c>
      <c r="D303" s="35">
        <v>2.4034544E7</v>
      </c>
      <c r="E303" s="35">
        <v>1.6152037E7</v>
      </c>
      <c r="F303" s="14">
        <f t="shared" si="1"/>
        <v>7882507</v>
      </c>
      <c r="G303" s="15" t="str">
        <f>IF(E303=0,"YES",IF(D303/E303&gt;=1.15, IF(D303+E303&gt;=one_percentage,"YES","NO"),"NO"))</f>
        <v>YES</v>
      </c>
      <c r="H303" s="36">
        <v>13000.0</v>
      </c>
      <c r="I303" s="17" t="str">
        <f t="shared" si="3"/>
        <v>NOT FUNDED</v>
      </c>
      <c r="J303" s="18">
        <f t="shared" si="4"/>
        <v>168</v>
      </c>
      <c r="K303" s="19" t="str">
        <f t="shared" si="2"/>
        <v>Over Budget</v>
      </c>
    </row>
    <row r="304">
      <c r="A304" s="37" t="s">
        <v>238</v>
      </c>
      <c r="B304" s="33">
        <v>2.54</v>
      </c>
      <c r="C304" s="34">
        <v>226.0</v>
      </c>
      <c r="D304" s="35">
        <v>2.2850319E7</v>
      </c>
      <c r="E304" s="35">
        <v>1.4976649E7</v>
      </c>
      <c r="F304" s="14">
        <f t="shared" si="1"/>
        <v>7873670</v>
      </c>
      <c r="G304" s="15" t="str">
        <f>IF(E304=0,"YES",IF(D304/E304&gt;=1.15, IF(D304+E304&gt;=one_percentage,"YES","NO"),"NO"))</f>
        <v>YES</v>
      </c>
      <c r="H304" s="36">
        <v>4500.0</v>
      </c>
      <c r="I304" s="17" t="str">
        <f t="shared" si="3"/>
        <v>NOT FUNDED</v>
      </c>
      <c r="J304" s="18">
        <f t="shared" si="4"/>
        <v>168</v>
      </c>
      <c r="K304" s="19" t="str">
        <f t="shared" si="2"/>
        <v>Over Budget</v>
      </c>
    </row>
    <row r="305">
      <c r="A305" s="32" t="s">
        <v>188</v>
      </c>
      <c r="B305" s="33">
        <v>1.93</v>
      </c>
      <c r="C305" s="34">
        <v>127.0</v>
      </c>
      <c r="D305" s="35">
        <v>2.5758397E7</v>
      </c>
      <c r="E305" s="35">
        <v>1.790683E7</v>
      </c>
      <c r="F305" s="14">
        <f t="shared" si="1"/>
        <v>7851567</v>
      </c>
      <c r="G305" s="15" t="str">
        <f>IF(E305=0,"YES",IF(D305/E305&gt;=1.15, IF(D305+E305&gt;=one_percentage,"YES","NO"),"NO"))</f>
        <v>YES</v>
      </c>
      <c r="H305" s="36">
        <v>405000.0</v>
      </c>
      <c r="I305" s="17" t="str">
        <f t="shared" si="3"/>
        <v>NOT FUNDED</v>
      </c>
      <c r="J305" s="18">
        <f t="shared" si="4"/>
        <v>168</v>
      </c>
      <c r="K305" s="19" t="str">
        <f t="shared" si="2"/>
        <v>Over Budget</v>
      </c>
    </row>
    <row r="306">
      <c r="A306" s="32" t="s">
        <v>291</v>
      </c>
      <c r="B306" s="33">
        <v>2.53</v>
      </c>
      <c r="C306" s="34">
        <v>207.0</v>
      </c>
      <c r="D306" s="35">
        <v>2.5025457E7</v>
      </c>
      <c r="E306" s="35">
        <v>1.7587301E7</v>
      </c>
      <c r="F306" s="14">
        <f t="shared" si="1"/>
        <v>7438156</v>
      </c>
      <c r="G306" s="15" t="str">
        <f>IF(E306=0,"YES",IF(D306/E306&gt;=1.15, IF(D306+E306&gt;=one_percentage,"YES","NO"),"NO"))</f>
        <v>YES</v>
      </c>
      <c r="H306" s="36">
        <v>70000.0</v>
      </c>
      <c r="I306" s="17" t="str">
        <f t="shared" si="3"/>
        <v>NOT FUNDED</v>
      </c>
      <c r="J306" s="18">
        <f t="shared" si="4"/>
        <v>168</v>
      </c>
      <c r="K306" s="19" t="str">
        <f t="shared" si="2"/>
        <v>Over Budget</v>
      </c>
    </row>
    <row r="307">
      <c r="A307" s="32" t="s">
        <v>762</v>
      </c>
      <c r="B307" s="33">
        <v>3.27</v>
      </c>
      <c r="C307" s="34">
        <v>172.0</v>
      </c>
      <c r="D307" s="35">
        <v>3.4871593E7</v>
      </c>
      <c r="E307" s="35">
        <v>2.7540606E7</v>
      </c>
      <c r="F307" s="14">
        <f t="shared" si="1"/>
        <v>7330987</v>
      </c>
      <c r="G307" s="15" t="str">
        <f>IF(E307=0,"YES",IF(D307/E307&gt;=1.15, IF(D307+E307&gt;=one_percentage,"YES","NO"),"NO"))</f>
        <v>YES</v>
      </c>
      <c r="H307" s="36">
        <v>29500.0</v>
      </c>
      <c r="I307" s="17" t="str">
        <f t="shared" si="3"/>
        <v>NOT FUNDED</v>
      </c>
      <c r="J307" s="18">
        <f t="shared" si="4"/>
        <v>168</v>
      </c>
      <c r="K307" s="19" t="str">
        <f t="shared" si="2"/>
        <v>Over Budget</v>
      </c>
    </row>
    <row r="308">
      <c r="A308" s="32" t="s">
        <v>89</v>
      </c>
      <c r="B308" s="33">
        <v>3.67</v>
      </c>
      <c r="C308" s="34">
        <v>118.0</v>
      </c>
      <c r="D308" s="35">
        <v>2.6168931E7</v>
      </c>
      <c r="E308" s="35">
        <v>1.9133811E7</v>
      </c>
      <c r="F308" s="14">
        <f t="shared" si="1"/>
        <v>7035120</v>
      </c>
      <c r="G308" s="15" t="str">
        <f>IF(E308=0,"YES",IF(D308/E308&gt;=1.15, IF(D308+E308&gt;=one_percentage,"YES","NO"),"NO"))</f>
        <v>YES</v>
      </c>
      <c r="H308" s="16">
        <v>50000.0</v>
      </c>
      <c r="I308" s="17" t="str">
        <f t="shared" si="3"/>
        <v>NOT FUNDED</v>
      </c>
      <c r="J308" s="18">
        <f t="shared" si="4"/>
        <v>168</v>
      </c>
      <c r="K308" s="19" t="str">
        <f t="shared" si="2"/>
        <v>Over Budget</v>
      </c>
    </row>
    <row r="309">
      <c r="A309" s="32" t="s">
        <v>630</v>
      </c>
      <c r="B309" s="33">
        <v>4.44</v>
      </c>
      <c r="C309" s="34">
        <v>119.0</v>
      </c>
      <c r="D309" s="35">
        <v>3.213532E7</v>
      </c>
      <c r="E309" s="35">
        <v>2.5354978E7</v>
      </c>
      <c r="F309" s="14">
        <f t="shared" si="1"/>
        <v>6780342</v>
      </c>
      <c r="G309" s="15" t="str">
        <f>IF(E309=0,"YES",IF(D309/E309&gt;=1.15, IF(D309+E309&gt;=one_percentage,"YES","NO"),"NO"))</f>
        <v>YES</v>
      </c>
      <c r="H309" s="36">
        <v>10000.0</v>
      </c>
      <c r="I309" s="17" t="str">
        <f t="shared" si="3"/>
        <v>NOT FUNDED</v>
      </c>
      <c r="J309" s="18">
        <f t="shared" si="4"/>
        <v>168</v>
      </c>
      <c r="K309" s="19" t="str">
        <f t="shared" si="2"/>
        <v>Over Budget</v>
      </c>
    </row>
    <row r="310">
      <c r="A310" s="32" t="s">
        <v>350</v>
      </c>
      <c r="B310" s="33">
        <v>3.67</v>
      </c>
      <c r="C310" s="34">
        <v>157.0</v>
      </c>
      <c r="D310" s="35">
        <v>2.6222273E7</v>
      </c>
      <c r="E310" s="35">
        <v>1.9472003E7</v>
      </c>
      <c r="F310" s="14">
        <f t="shared" si="1"/>
        <v>6750270</v>
      </c>
      <c r="G310" s="15" t="str">
        <f>IF(E310=0,"YES",IF(D310/E310&gt;=1.15, IF(D310+E310&gt;=one_percentage,"YES","NO"),"NO"))</f>
        <v>YES</v>
      </c>
      <c r="H310" s="36">
        <v>80100.0</v>
      </c>
      <c r="I310" s="17" t="str">
        <f t="shared" si="3"/>
        <v>NOT FUNDED</v>
      </c>
      <c r="J310" s="18">
        <f t="shared" si="4"/>
        <v>168</v>
      </c>
      <c r="K310" s="19" t="str">
        <f t="shared" si="2"/>
        <v>Over Budget</v>
      </c>
    </row>
    <row r="311">
      <c r="A311" s="32" t="s">
        <v>134</v>
      </c>
      <c r="B311" s="33">
        <v>3.53</v>
      </c>
      <c r="C311" s="34">
        <v>387.0</v>
      </c>
      <c r="D311" s="35">
        <v>3.8124024E7</v>
      </c>
      <c r="E311" s="35">
        <v>3.1684484E7</v>
      </c>
      <c r="F311" s="14">
        <f t="shared" si="1"/>
        <v>6439540</v>
      </c>
      <c r="G311" s="15" t="str">
        <f>IF(E311=0,"YES",IF(D311/E311&gt;=1.15, IF(D311+E311&gt;=one_percentage,"YES","NO"),"NO"))</f>
        <v>YES</v>
      </c>
      <c r="H311" s="36">
        <v>12000.0</v>
      </c>
      <c r="I311" s="17" t="str">
        <f t="shared" si="3"/>
        <v>NOT FUNDED</v>
      </c>
      <c r="J311" s="18">
        <f t="shared" si="4"/>
        <v>168</v>
      </c>
      <c r="K311" s="19" t="str">
        <f t="shared" si="2"/>
        <v>Over Budget</v>
      </c>
    </row>
    <row r="312">
      <c r="A312" s="32" t="s">
        <v>351</v>
      </c>
      <c r="B312" s="33">
        <v>3.62</v>
      </c>
      <c r="C312" s="34">
        <v>150.0</v>
      </c>
      <c r="D312" s="35">
        <v>2.6373968E7</v>
      </c>
      <c r="E312" s="35">
        <v>2.0092188E7</v>
      </c>
      <c r="F312" s="14">
        <f t="shared" si="1"/>
        <v>6281780</v>
      </c>
      <c r="G312" s="15" t="str">
        <f>IF(E312=0,"YES",IF(D312/E312&gt;=1.15, IF(D312+E312&gt;=one_percentage,"YES","NO"),"NO"))</f>
        <v>YES</v>
      </c>
      <c r="H312" s="36">
        <v>56000.0</v>
      </c>
      <c r="I312" s="17" t="str">
        <f t="shared" si="3"/>
        <v>NOT FUNDED</v>
      </c>
      <c r="J312" s="18">
        <f t="shared" si="4"/>
        <v>168</v>
      </c>
      <c r="K312" s="19" t="str">
        <f t="shared" si="2"/>
        <v>Over Budget</v>
      </c>
    </row>
    <row r="313">
      <c r="A313" s="32" t="s">
        <v>631</v>
      </c>
      <c r="B313" s="33">
        <v>3.83</v>
      </c>
      <c r="C313" s="34">
        <v>120.0</v>
      </c>
      <c r="D313" s="35">
        <v>2.4571539E7</v>
      </c>
      <c r="E313" s="35">
        <v>1.8458048E7</v>
      </c>
      <c r="F313" s="14">
        <f t="shared" si="1"/>
        <v>6113491</v>
      </c>
      <c r="G313" s="15" t="str">
        <f>IF(E313=0,"YES",IF(D313/E313&gt;=1.15, IF(D313+E313&gt;=one_percentage,"YES","NO"),"NO"))</f>
        <v>YES</v>
      </c>
      <c r="H313" s="36">
        <v>45000.0</v>
      </c>
      <c r="I313" s="17" t="str">
        <f t="shared" si="3"/>
        <v>NOT FUNDED</v>
      </c>
      <c r="J313" s="18">
        <f t="shared" si="4"/>
        <v>168</v>
      </c>
      <c r="K313" s="19" t="str">
        <f t="shared" si="2"/>
        <v>Over Budget</v>
      </c>
    </row>
    <row r="314">
      <c r="A314" s="32" t="s">
        <v>873</v>
      </c>
      <c r="B314" s="33">
        <v>2.78</v>
      </c>
      <c r="C314" s="34">
        <v>116.0</v>
      </c>
      <c r="D314" s="35">
        <v>2.6377757E7</v>
      </c>
      <c r="E314" s="35">
        <v>2.0678029E7</v>
      </c>
      <c r="F314" s="14">
        <f t="shared" si="1"/>
        <v>5699728</v>
      </c>
      <c r="G314" s="15" t="str">
        <f>IF(E314=0,"YES",IF(D314/E314&gt;=1.15, IF(D314+E314&gt;=one_percentage,"YES","NO"),"NO"))</f>
        <v>YES</v>
      </c>
      <c r="H314" s="16">
        <v>48500.0</v>
      </c>
      <c r="I314" s="17" t="str">
        <f t="shared" si="3"/>
        <v>NOT FUNDED</v>
      </c>
      <c r="J314" s="18">
        <f t="shared" si="4"/>
        <v>168</v>
      </c>
      <c r="K314" s="19" t="str">
        <f t="shared" si="2"/>
        <v>Over Budget</v>
      </c>
    </row>
    <row r="315">
      <c r="A315" s="32" t="s">
        <v>436</v>
      </c>
      <c r="B315" s="33">
        <v>3.56</v>
      </c>
      <c r="C315" s="34">
        <v>163.0</v>
      </c>
      <c r="D315" s="35">
        <v>2.9071362E7</v>
      </c>
      <c r="E315" s="35">
        <v>2.3407015E7</v>
      </c>
      <c r="F315" s="14">
        <f t="shared" si="1"/>
        <v>5664347</v>
      </c>
      <c r="G315" s="15" t="str">
        <f>IF(E315=0,"YES",IF(D315/E315&gt;=1.15, IF(D315+E315&gt;=one_percentage,"YES","NO"),"NO"))</f>
        <v>YES</v>
      </c>
      <c r="H315" s="36">
        <v>174000.0</v>
      </c>
      <c r="I315" s="17" t="str">
        <f t="shared" si="3"/>
        <v>NOT FUNDED</v>
      </c>
      <c r="J315" s="18">
        <f t="shared" si="4"/>
        <v>168</v>
      </c>
      <c r="K315" s="19" t="str">
        <f t="shared" si="2"/>
        <v>Over Budget</v>
      </c>
    </row>
    <row r="316">
      <c r="A316" s="32" t="s">
        <v>723</v>
      </c>
      <c r="B316" s="33">
        <v>2.87</v>
      </c>
      <c r="C316" s="34">
        <v>102.0</v>
      </c>
      <c r="D316" s="35">
        <v>2.8115097E7</v>
      </c>
      <c r="E316" s="35">
        <v>2.2576486E7</v>
      </c>
      <c r="F316" s="14">
        <f t="shared" si="1"/>
        <v>5538611</v>
      </c>
      <c r="G316" s="15" t="str">
        <f>IF(E316=0,"YES",IF(D316/E316&gt;=1.15, IF(D316+E316&gt;=one_percentage,"YES","NO"),"NO"))</f>
        <v>YES</v>
      </c>
      <c r="H316" s="36">
        <v>32000.0</v>
      </c>
      <c r="I316" s="17" t="str">
        <f t="shared" si="3"/>
        <v>NOT FUNDED</v>
      </c>
      <c r="J316" s="18">
        <f t="shared" si="4"/>
        <v>168</v>
      </c>
      <c r="K316" s="19" t="str">
        <f t="shared" si="2"/>
        <v>Over Budget</v>
      </c>
    </row>
    <row r="317">
      <c r="A317" s="32" t="s">
        <v>844</v>
      </c>
      <c r="B317" s="33">
        <v>4.0</v>
      </c>
      <c r="C317" s="34">
        <v>117.0</v>
      </c>
      <c r="D317" s="35">
        <v>2.9051465E7</v>
      </c>
      <c r="E317" s="35">
        <v>2.3586942E7</v>
      </c>
      <c r="F317" s="14">
        <f t="shared" si="1"/>
        <v>5464523</v>
      </c>
      <c r="G317" s="15" t="str">
        <f>IF(E317=0,"YES",IF(D317/E317&gt;=1.15, IF(D317+E317&gt;=one_percentage,"YES","NO"),"NO"))</f>
        <v>YES</v>
      </c>
      <c r="H317" s="36">
        <v>15700.0</v>
      </c>
      <c r="I317" s="17" t="str">
        <f t="shared" si="3"/>
        <v>NOT FUNDED</v>
      </c>
      <c r="J317" s="18">
        <f t="shared" si="4"/>
        <v>168</v>
      </c>
      <c r="K317" s="19" t="str">
        <f t="shared" si="2"/>
        <v>Over Budget</v>
      </c>
    </row>
    <row r="318">
      <c r="A318" s="32" t="s">
        <v>517</v>
      </c>
      <c r="B318" s="33">
        <v>4.08</v>
      </c>
      <c r="C318" s="34">
        <v>120.0</v>
      </c>
      <c r="D318" s="35">
        <v>2.837042E7</v>
      </c>
      <c r="E318" s="35">
        <v>2.2929252E7</v>
      </c>
      <c r="F318" s="14">
        <f t="shared" si="1"/>
        <v>5441168</v>
      </c>
      <c r="G318" s="15" t="str">
        <f>IF(E318=0,"YES",IF(D318/E318&gt;=1.15, IF(D318+E318&gt;=one_percentage,"YES","NO"),"NO"))</f>
        <v>YES</v>
      </c>
      <c r="H318" s="36">
        <v>24000.0</v>
      </c>
      <c r="I318" s="17" t="str">
        <f t="shared" si="3"/>
        <v>NOT FUNDED</v>
      </c>
      <c r="J318" s="18">
        <f t="shared" si="4"/>
        <v>168</v>
      </c>
      <c r="K318" s="19" t="str">
        <f t="shared" si="2"/>
        <v>Over Budget</v>
      </c>
    </row>
    <row r="319">
      <c r="A319" s="37" t="s">
        <v>550</v>
      </c>
      <c r="B319" s="33">
        <v>3.61</v>
      </c>
      <c r="C319" s="34">
        <v>137.0</v>
      </c>
      <c r="D319" s="35">
        <v>2.3195808E7</v>
      </c>
      <c r="E319" s="35">
        <v>1.7796301E7</v>
      </c>
      <c r="F319" s="14">
        <f t="shared" si="1"/>
        <v>5399507</v>
      </c>
      <c r="G319" s="15" t="str">
        <f>IF(E319=0,"YES",IF(D319/E319&gt;=1.15, IF(D319+E319&gt;=one_percentage,"YES","NO"),"NO"))</f>
        <v>YES</v>
      </c>
      <c r="H319" s="36">
        <v>45000.0</v>
      </c>
      <c r="I319" s="17" t="str">
        <f t="shared" si="3"/>
        <v>NOT FUNDED</v>
      </c>
      <c r="J319" s="18">
        <f t="shared" si="4"/>
        <v>168</v>
      </c>
      <c r="K319" s="19" t="str">
        <f t="shared" si="2"/>
        <v>Over Budget</v>
      </c>
    </row>
    <row r="320">
      <c r="A320" s="32" t="s">
        <v>632</v>
      </c>
      <c r="B320" s="33">
        <v>3.89</v>
      </c>
      <c r="C320" s="34">
        <v>112.0</v>
      </c>
      <c r="D320" s="35">
        <v>2.2259689E7</v>
      </c>
      <c r="E320" s="35">
        <v>1.7230926E7</v>
      </c>
      <c r="F320" s="14">
        <f t="shared" si="1"/>
        <v>5028763</v>
      </c>
      <c r="G320" s="15" t="str">
        <f>IF(E320=0,"YES",IF(D320/E320&gt;=1.15, IF(D320+E320&gt;=one_percentage,"YES","NO"),"NO"))</f>
        <v>YES</v>
      </c>
      <c r="H320" s="36">
        <v>9000.0</v>
      </c>
      <c r="I320" s="17" t="str">
        <f t="shared" si="3"/>
        <v>NOT FUNDED</v>
      </c>
      <c r="J320" s="18">
        <f t="shared" si="4"/>
        <v>168</v>
      </c>
      <c r="K320" s="19" t="str">
        <f t="shared" si="2"/>
        <v>Over Budget</v>
      </c>
    </row>
    <row r="321">
      <c r="A321" s="32" t="s">
        <v>845</v>
      </c>
      <c r="B321" s="33">
        <v>3.67</v>
      </c>
      <c r="C321" s="34">
        <v>101.0</v>
      </c>
      <c r="D321" s="35">
        <v>2.7668957E7</v>
      </c>
      <c r="E321" s="35">
        <v>2.2740721E7</v>
      </c>
      <c r="F321" s="14">
        <f t="shared" si="1"/>
        <v>4928236</v>
      </c>
      <c r="G321" s="15" t="str">
        <f>IF(E321=0,"YES",IF(D321/E321&gt;=1.15, IF(D321+E321&gt;=one_percentage,"YES","NO"),"NO"))</f>
        <v>YES</v>
      </c>
      <c r="H321" s="36">
        <v>3500.0</v>
      </c>
      <c r="I321" s="17" t="str">
        <f t="shared" si="3"/>
        <v>NOT FUNDED</v>
      </c>
      <c r="J321" s="18">
        <f t="shared" si="4"/>
        <v>168</v>
      </c>
      <c r="K321" s="19" t="str">
        <f t="shared" si="2"/>
        <v>Over Budget</v>
      </c>
    </row>
    <row r="322">
      <c r="A322" s="32" t="s">
        <v>437</v>
      </c>
      <c r="B322" s="33">
        <v>3.72</v>
      </c>
      <c r="C322" s="34">
        <v>146.0</v>
      </c>
      <c r="D322" s="35">
        <v>2.7322727E7</v>
      </c>
      <c r="E322" s="35">
        <v>2.2558097E7</v>
      </c>
      <c r="F322" s="14">
        <f t="shared" si="1"/>
        <v>4764630</v>
      </c>
      <c r="G322" s="15" t="str">
        <f>IF(E322=0,"YES",IF(D322/E322&gt;=1.15, IF(D322+E322&gt;=one_percentage,"YES","NO"),"NO"))</f>
        <v>YES</v>
      </c>
      <c r="H322" s="36">
        <v>65000.0</v>
      </c>
      <c r="I322" s="17" t="str">
        <f t="shared" si="3"/>
        <v>NOT FUNDED</v>
      </c>
      <c r="J322" s="18">
        <f t="shared" si="4"/>
        <v>168</v>
      </c>
      <c r="K322" s="19" t="str">
        <f t="shared" si="2"/>
        <v>Over Budget</v>
      </c>
    </row>
    <row r="323">
      <c r="A323" s="32" t="s">
        <v>398</v>
      </c>
      <c r="B323" s="33">
        <v>2.67</v>
      </c>
      <c r="C323" s="34">
        <v>205.0</v>
      </c>
      <c r="D323" s="35">
        <v>2.4189575E7</v>
      </c>
      <c r="E323" s="35">
        <v>1.9505205E7</v>
      </c>
      <c r="F323" s="14">
        <f t="shared" si="1"/>
        <v>4684370</v>
      </c>
      <c r="G323" s="15" t="str">
        <f>IF(E323=0,"YES",IF(D323/E323&gt;=1.15, IF(D323+E323&gt;=one_percentage,"YES","NO"),"NO"))</f>
        <v>YES</v>
      </c>
      <c r="H323" s="36">
        <v>10000.0</v>
      </c>
      <c r="I323" s="17" t="str">
        <f t="shared" si="3"/>
        <v>NOT FUNDED</v>
      </c>
      <c r="J323" s="18">
        <f t="shared" si="4"/>
        <v>168</v>
      </c>
      <c r="K323" s="19" t="str">
        <f t="shared" si="2"/>
        <v>Over Budget</v>
      </c>
    </row>
    <row r="324">
      <c r="A324" s="32" t="s">
        <v>794</v>
      </c>
      <c r="B324" s="33">
        <v>2.83</v>
      </c>
      <c r="C324" s="34">
        <v>116.0</v>
      </c>
      <c r="D324" s="35">
        <v>2.7157784E7</v>
      </c>
      <c r="E324" s="35">
        <v>2.2782144E7</v>
      </c>
      <c r="F324" s="14">
        <f t="shared" si="1"/>
        <v>4375640</v>
      </c>
      <c r="G324" s="15" t="str">
        <f>IF(E324=0,"YES",IF(D324/E324&gt;=1.15, IF(D324+E324&gt;=one_percentage,"YES","NO"),"NO"))</f>
        <v>YES</v>
      </c>
      <c r="H324" s="36">
        <v>44661.0</v>
      </c>
      <c r="I324" s="17" t="str">
        <f t="shared" si="3"/>
        <v>NOT FUNDED</v>
      </c>
      <c r="J324" s="18">
        <f t="shared" si="4"/>
        <v>168</v>
      </c>
      <c r="K324" s="19" t="str">
        <f t="shared" si="2"/>
        <v>Over Budget</v>
      </c>
    </row>
    <row r="325">
      <c r="A325" s="32" t="s">
        <v>518</v>
      </c>
      <c r="B325" s="33">
        <v>3.2</v>
      </c>
      <c r="C325" s="34">
        <v>148.0</v>
      </c>
      <c r="D325" s="35">
        <v>2.5272942E7</v>
      </c>
      <c r="E325" s="35">
        <v>2.0949797E7</v>
      </c>
      <c r="F325" s="14">
        <f t="shared" si="1"/>
        <v>4323145</v>
      </c>
      <c r="G325" s="15" t="str">
        <f>IF(E325=0,"YES",IF(D325/E325&gt;=1.15, IF(D325+E325&gt;=one_percentage,"YES","NO"),"NO"))</f>
        <v>YES</v>
      </c>
      <c r="H325" s="36">
        <v>98489.0</v>
      </c>
      <c r="I325" s="17" t="str">
        <f t="shared" si="3"/>
        <v>NOT FUNDED</v>
      </c>
      <c r="J325" s="18">
        <f t="shared" si="4"/>
        <v>168</v>
      </c>
      <c r="K325" s="19" t="str">
        <f t="shared" si="2"/>
        <v>Over Budget</v>
      </c>
    </row>
  </sheetData>
  <autoFilter ref="$A$1:$H$325">
    <sortState ref="A1:H325">
      <sortCondition descending="1" ref="F1:F325"/>
    </sortState>
  </autoFilter>
  <conditionalFormatting sqref="I2:I325">
    <cfRule type="cellIs" dxfId="0" priority="1" operator="equal">
      <formula>"FUNDED"</formula>
    </cfRule>
  </conditionalFormatting>
  <conditionalFormatting sqref="I2:I325">
    <cfRule type="cellIs" dxfId="1" priority="2" operator="equal">
      <formula>"NOT FUNDED"</formula>
    </cfRule>
  </conditionalFormatting>
  <conditionalFormatting sqref="K2:K325">
    <cfRule type="cellIs" dxfId="0" priority="3" operator="greaterThan">
      <formula>999</formula>
    </cfRule>
  </conditionalFormatting>
  <conditionalFormatting sqref="K2:K325">
    <cfRule type="cellIs" dxfId="0" priority="4" operator="greaterThan">
      <formula>999</formula>
    </cfRule>
  </conditionalFormatting>
  <conditionalFormatting sqref="K2:K325">
    <cfRule type="containsText" dxfId="1" priority="5" operator="containsText" text="NOT FUNDED">
      <formula>NOT(ISERROR(SEARCH(("NOT FUNDED"),(K2))))</formula>
    </cfRule>
  </conditionalFormatting>
  <conditionalFormatting sqref="K2:K325">
    <cfRule type="cellIs" dxfId="2" priority="6" operator="equal">
      <formula>"Over Budget"</formula>
    </cfRule>
  </conditionalFormatting>
  <conditionalFormatting sqref="K2:K32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</hyperlinks>
  <drawing r:id="rId325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4.25"/>
  </cols>
  <sheetData>
    <row r="1">
      <c r="A1" s="38" t="s">
        <v>957</v>
      </c>
      <c r="B1" s="38"/>
      <c r="C1" s="38"/>
    </row>
    <row r="2">
      <c r="A2" s="38"/>
      <c r="B2" s="38" t="s">
        <v>958</v>
      </c>
      <c r="C2" s="38">
        <v>100000.0</v>
      </c>
      <c r="D2" s="38" t="s">
        <v>959</v>
      </c>
    </row>
    <row r="3">
      <c r="A3" s="38"/>
      <c r="B3" s="38" t="s">
        <v>960</v>
      </c>
      <c r="C3" s="39">
        <v>500000.0</v>
      </c>
    </row>
    <row r="4">
      <c r="A4" s="38"/>
      <c r="B4" s="38" t="s">
        <v>916</v>
      </c>
      <c r="C4" s="39">
        <v>200000.0</v>
      </c>
    </row>
    <row r="5">
      <c r="A5" s="38"/>
      <c r="B5" s="38" t="s">
        <v>891</v>
      </c>
      <c r="C5" s="39">
        <v>75000.0</v>
      </c>
    </row>
    <row r="6">
      <c r="A6" s="38"/>
      <c r="B6" s="38" t="s">
        <v>961</v>
      </c>
      <c r="C6" s="39">
        <v>250000.0</v>
      </c>
    </row>
    <row r="7">
      <c r="A7" s="38"/>
      <c r="B7" s="38" t="s">
        <v>962</v>
      </c>
      <c r="C7" s="39">
        <v>500000.0</v>
      </c>
    </row>
    <row r="8">
      <c r="A8" s="38"/>
      <c r="B8" s="38" t="s">
        <v>963</v>
      </c>
      <c r="C8" s="39">
        <v>50000.0</v>
      </c>
    </row>
    <row r="9">
      <c r="A9" s="38"/>
      <c r="B9" s="38" t="s">
        <v>964</v>
      </c>
      <c r="C9" s="39">
        <v>100000.0</v>
      </c>
    </row>
    <row r="10">
      <c r="A10" s="38"/>
      <c r="B10" s="38" t="s">
        <v>965</v>
      </c>
      <c r="C10" s="39">
        <v>250000.0</v>
      </c>
    </row>
    <row r="11">
      <c r="A11" s="38"/>
      <c r="B11" s="38" t="s">
        <v>966</v>
      </c>
      <c r="C11" s="39">
        <v>250000.0</v>
      </c>
    </row>
    <row r="12">
      <c r="A12" s="38"/>
      <c r="B12" s="38" t="s">
        <v>902</v>
      </c>
      <c r="C12" s="39">
        <v>500000.0</v>
      </c>
    </row>
    <row r="13">
      <c r="A13" s="38"/>
      <c r="B13" s="38" t="s">
        <v>947</v>
      </c>
      <c r="C13" s="39">
        <v>200000.0</v>
      </c>
    </row>
    <row r="14">
      <c r="A14" s="38"/>
      <c r="B14" s="38" t="s">
        <v>884</v>
      </c>
      <c r="C14" s="39">
        <v>350000.0</v>
      </c>
    </row>
    <row r="15">
      <c r="A15" s="38"/>
      <c r="B15" s="38" t="s">
        <v>967</v>
      </c>
      <c r="C15" s="39">
        <v>250000.0</v>
      </c>
    </row>
    <row r="16">
      <c r="A16" s="38"/>
      <c r="B16" s="38" t="s">
        <v>909</v>
      </c>
      <c r="C16" s="39">
        <v>100000.0</v>
      </c>
    </row>
    <row r="17">
      <c r="A17" s="38"/>
      <c r="B17" s="38" t="s">
        <v>968</v>
      </c>
      <c r="C17" s="39">
        <v>500000.0</v>
      </c>
    </row>
    <row r="18">
      <c r="A18" s="38"/>
      <c r="B18" s="38" t="s">
        <v>886</v>
      </c>
      <c r="C18" s="39">
        <v>200000.0</v>
      </c>
    </row>
    <row r="19">
      <c r="A19" s="38"/>
      <c r="B19" s="38" t="s">
        <v>880</v>
      </c>
      <c r="C19" s="39">
        <v>600000.0</v>
      </c>
    </row>
    <row r="20">
      <c r="A20" s="38"/>
      <c r="B20" s="38" t="s">
        <v>969</v>
      </c>
      <c r="C20" s="39">
        <v>200000.0</v>
      </c>
    </row>
    <row r="21">
      <c r="A21" s="38"/>
      <c r="B21" s="38" t="s">
        <v>951</v>
      </c>
      <c r="C21" s="39">
        <v>200000.0</v>
      </c>
    </row>
    <row r="22">
      <c r="A22" s="38"/>
      <c r="B22" s="38" t="s">
        <v>970</v>
      </c>
      <c r="C22" s="39">
        <v>100000.0</v>
      </c>
    </row>
    <row r="23">
      <c r="A23" s="38"/>
      <c r="B23" s="38" t="s">
        <v>892</v>
      </c>
      <c r="C23" s="39">
        <v>100000.0</v>
      </c>
    </row>
    <row r="24">
      <c r="A24" s="38"/>
      <c r="B24" s="38" t="s">
        <v>971</v>
      </c>
      <c r="C24" s="39">
        <v>425000.0</v>
      </c>
    </row>
    <row r="25">
      <c r="A25" s="38"/>
      <c r="B25" s="38" t="s">
        <v>918</v>
      </c>
      <c r="C25" s="39">
        <v>500000.0</v>
      </c>
    </row>
    <row r="26">
      <c r="A26" s="38"/>
      <c r="B26" s="38" t="s">
        <v>972</v>
      </c>
      <c r="C26" s="39">
        <v>1.28E7</v>
      </c>
    </row>
    <row r="28">
      <c r="A28" s="38" t="s">
        <v>973</v>
      </c>
      <c r="C28" s="38">
        <v>3.691922323E9</v>
      </c>
    </row>
    <row r="29">
      <c r="A29" s="38" t="s">
        <v>974</v>
      </c>
      <c r="C29" s="40">
        <f>C28*0.01</f>
        <v>36919223.23</v>
      </c>
    </row>
    <row r="31">
      <c r="A31" s="38" t="s">
        <v>975</v>
      </c>
    </row>
    <row r="32">
      <c r="B32" s="38" t="s">
        <v>976</v>
      </c>
      <c r="C32" s="41">
        <f>SUM('A.I. &amp; SingularityNet a $5T mar'!J39,'Accelerate Decentralized Identi'!J57,'Boosting Cardanos DeFi'!J44,'Catalyst - Rapid Funding Mechan'!J16,'Catalyst Accelerator &amp; Mentors'!J28,'Community Events'!J45,'Connecting Japan日本 Community'!J12,'DAOs ❤ Cardano'!J42,'DApps &amp; Integrations'!J86,'Disarm cyber disinformation att'!J12,'Gamers On-Chained'!J53,'Global Sustainable Indep. SPOs'!J22,'Grow Latin America, Grow Cardan'!J69,'Improve and Grow Auditability'!J17,'Lobbying for favorable legislat'!J19,'MiniLow-Budget Dapps &amp; Integrat'!J28,'Miscellaneous Challenge'!J69,'Multilingual resources'!J38,'Nation Building Dapps'!J38,'New SPO Business Opportunities'!J31,'Open Source Developer Ecosystem'!J30,'Scale-UP Cardanos Community Hub'!J63,'Seeding Cardanos Grassroots DeF'!J17)</f>
        <v>147668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2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3" t="s">
        <v>50</v>
      </c>
      <c r="B2" s="11">
        <v>5.0</v>
      </c>
      <c r="C2" s="12">
        <v>658.0</v>
      </c>
      <c r="D2" s="13">
        <v>1.58968316E8</v>
      </c>
      <c r="E2" s="13">
        <v>2019465.0</v>
      </c>
      <c r="F2" s="14">
        <f t="shared" ref="F2:F57" si="1">D2-E2</f>
        <v>156948851</v>
      </c>
      <c r="G2" s="15" t="str">
        <f>IF(E2=0,"YES",IF(D2/E2&gt;=1.15, IF(D2+E2&gt;=one_percentage,"YES","NO"),"NO"))</f>
        <v>YES</v>
      </c>
      <c r="H2" s="16">
        <v>18200.0</v>
      </c>
      <c r="I2" s="17" t="str">
        <f>If(atala_prism&gt;=H2,IF(G2="Yes","FUNDED","NOT FUNDED"),"NOT FUNDED")</f>
        <v>FUNDED</v>
      </c>
      <c r="J2" s="18">
        <f>If(atala_prism&gt;=H2,atala_prism-H2,atala_prism)</f>
        <v>406800</v>
      </c>
      <c r="K2" s="19" t="str">
        <f t="shared" ref="K2:K57" si="2">If(G2="YES",IF(I2="FUNDED","","Over Budget"),"Approval Threshold")</f>
        <v/>
      </c>
    </row>
    <row r="3">
      <c r="A3" s="23" t="s">
        <v>51</v>
      </c>
      <c r="B3" s="11">
        <v>4.92</v>
      </c>
      <c r="C3" s="12">
        <v>734.0</v>
      </c>
      <c r="D3" s="13">
        <v>1.5134086E8</v>
      </c>
      <c r="E3" s="13">
        <v>1786085.0</v>
      </c>
      <c r="F3" s="14">
        <f t="shared" si="1"/>
        <v>149554775</v>
      </c>
      <c r="G3" s="15" t="str">
        <f>IF(E3=0,"YES",IF(D3/E3&gt;=1.15, IF(D3+E3&gt;=one_percentage,"YES","NO"),"NO"))</f>
        <v>YES</v>
      </c>
      <c r="H3" s="16">
        <v>5500.0</v>
      </c>
      <c r="I3" s="17" t="str">
        <f t="shared" ref="I3:I57" si="3">If(J2&gt;=H3,IF(G3="Yes","FUNDED","NOT FUNDED"),"NOT FUNDED")</f>
        <v>FUNDED</v>
      </c>
      <c r="J3" s="18">
        <f t="shared" ref="J3:J57" si="4">If(I3="FUNDED",IF(J2&gt;=H3,(J2-H3),J2),J2)</f>
        <v>401300</v>
      </c>
      <c r="K3" s="19" t="str">
        <f t="shared" si="2"/>
        <v/>
      </c>
    </row>
    <row r="4">
      <c r="A4" s="23" t="s">
        <v>52</v>
      </c>
      <c r="B4" s="11">
        <v>4.0</v>
      </c>
      <c r="C4" s="12">
        <v>238.0</v>
      </c>
      <c r="D4" s="13">
        <v>1.49407057E8</v>
      </c>
      <c r="E4" s="13">
        <v>6941619.0</v>
      </c>
      <c r="F4" s="14">
        <f t="shared" si="1"/>
        <v>142465438</v>
      </c>
      <c r="G4" s="15" t="str">
        <f>IF(E4=0,"YES",IF(D4/E4&gt;=1.15, IF(D4+E4&gt;=one_percentage,"YES","NO"),"NO"))</f>
        <v>YES</v>
      </c>
      <c r="H4" s="16">
        <v>50000.0</v>
      </c>
      <c r="I4" s="17" t="str">
        <f t="shared" si="3"/>
        <v>FUNDED</v>
      </c>
      <c r="J4" s="18">
        <f t="shared" si="4"/>
        <v>351300</v>
      </c>
      <c r="K4" s="19" t="str">
        <f t="shared" si="2"/>
        <v/>
      </c>
    </row>
    <row r="5">
      <c r="A5" s="23" t="s">
        <v>53</v>
      </c>
      <c r="B5" s="11">
        <v>4.78</v>
      </c>
      <c r="C5" s="12">
        <v>593.0</v>
      </c>
      <c r="D5" s="13">
        <v>1.35993505E8</v>
      </c>
      <c r="E5" s="13">
        <v>2692183.0</v>
      </c>
      <c r="F5" s="14">
        <f t="shared" si="1"/>
        <v>133301322</v>
      </c>
      <c r="G5" s="15" t="str">
        <f>IF(E5=0,"YES",IF(D5/E5&gt;=1.15, IF(D5+E5&gt;=one_percentage,"YES","NO"),"NO"))</f>
        <v>YES</v>
      </c>
      <c r="H5" s="16">
        <v>39000.0</v>
      </c>
      <c r="I5" s="17" t="str">
        <f t="shared" si="3"/>
        <v>FUNDED</v>
      </c>
      <c r="J5" s="18">
        <f t="shared" si="4"/>
        <v>312300</v>
      </c>
      <c r="K5" s="19" t="str">
        <f t="shared" si="2"/>
        <v/>
      </c>
    </row>
    <row r="6">
      <c r="A6" s="23" t="s">
        <v>54</v>
      </c>
      <c r="B6" s="11">
        <v>4.78</v>
      </c>
      <c r="C6" s="12">
        <v>426.0</v>
      </c>
      <c r="D6" s="13">
        <v>1.19806113E8</v>
      </c>
      <c r="E6" s="13">
        <v>2515121.0</v>
      </c>
      <c r="F6" s="14">
        <f t="shared" si="1"/>
        <v>117290992</v>
      </c>
      <c r="G6" s="15" t="str">
        <f>IF(E6=0,"YES",IF(D6/E6&gt;=1.15, IF(D6+E6&gt;=one_percentage,"YES","NO"),"NO"))</f>
        <v>YES</v>
      </c>
      <c r="H6" s="16">
        <v>30000.0</v>
      </c>
      <c r="I6" s="17" t="str">
        <f t="shared" si="3"/>
        <v>FUNDED</v>
      </c>
      <c r="J6" s="18">
        <f t="shared" si="4"/>
        <v>282300</v>
      </c>
      <c r="K6" s="19" t="str">
        <f t="shared" si="2"/>
        <v/>
      </c>
    </row>
    <row r="7">
      <c r="A7" s="23" t="s">
        <v>55</v>
      </c>
      <c r="B7" s="11">
        <v>4.89</v>
      </c>
      <c r="C7" s="25">
        <v>406.0</v>
      </c>
      <c r="D7" s="13">
        <v>1.15713717E8</v>
      </c>
      <c r="E7" s="13">
        <v>1580715.0</v>
      </c>
      <c r="F7" s="14">
        <f t="shared" si="1"/>
        <v>114133002</v>
      </c>
      <c r="G7" s="15" t="str">
        <f>IF(E7=0,"YES",IF(D7/E7&gt;=1.15, IF(D7+E7&gt;=one_percentage,"YES","NO"),"NO"))</f>
        <v>YES</v>
      </c>
      <c r="H7" s="16">
        <v>5000.0</v>
      </c>
      <c r="I7" s="17" t="str">
        <f t="shared" si="3"/>
        <v>FUNDED</v>
      </c>
      <c r="J7" s="18">
        <f t="shared" si="4"/>
        <v>277300</v>
      </c>
      <c r="K7" s="19" t="str">
        <f t="shared" si="2"/>
        <v/>
      </c>
    </row>
    <row r="8">
      <c r="A8" s="23" t="s">
        <v>56</v>
      </c>
      <c r="B8" s="11">
        <v>4.79</v>
      </c>
      <c r="C8" s="25">
        <v>431.0</v>
      </c>
      <c r="D8" s="13">
        <v>1.12988086E8</v>
      </c>
      <c r="E8" s="13">
        <v>3643409.0</v>
      </c>
      <c r="F8" s="14">
        <f t="shared" si="1"/>
        <v>109344677</v>
      </c>
      <c r="G8" s="15" t="str">
        <f>IF(E8=0,"YES",IF(D8/E8&gt;=1.15, IF(D8+E8&gt;=one_percentage,"YES","NO"),"NO"))</f>
        <v>YES</v>
      </c>
      <c r="H8" s="16">
        <v>9940.0</v>
      </c>
      <c r="I8" s="17" t="str">
        <f t="shared" si="3"/>
        <v>FUNDED</v>
      </c>
      <c r="J8" s="18">
        <f t="shared" si="4"/>
        <v>267360</v>
      </c>
      <c r="K8" s="19" t="str">
        <f t="shared" si="2"/>
        <v/>
      </c>
    </row>
    <row r="9">
      <c r="A9" s="23" t="s">
        <v>57</v>
      </c>
      <c r="B9" s="11">
        <v>4.58</v>
      </c>
      <c r="C9" s="12">
        <v>285.0</v>
      </c>
      <c r="D9" s="13">
        <v>1.10259046E8</v>
      </c>
      <c r="E9" s="13">
        <v>2081673.0</v>
      </c>
      <c r="F9" s="14">
        <f t="shared" si="1"/>
        <v>108177373</v>
      </c>
      <c r="G9" s="15" t="str">
        <f>IF(E9=0,"YES",IF(D9/E9&gt;=1.15, IF(D9+E9&gt;=one_percentage,"YES","NO"),"NO"))</f>
        <v>YES</v>
      </c>
      <c r="H9" s="16">
        <v>28000.0</v>
      </c>
      <c r="I9" s="17" t="str">
        <f t="shared" si="3"/>
        <v>FUNDED</v>
      </c>
      <c r="J9" s="18">
        <f t="shared" si="4"/>
        <v>239360</v>
      </c>
      <c r="K9" s="19" t="str">
        <f t="shared" si="2"/>
        <v/>
      </c>
    </row>
    <row r="10">
      <c r="A10" s="23" t="s">
        <v>58</v>
      </c>
      <c r="B10" s="11">
        <v>4.75</v>
      </c>
      <c r="C10" s="12">
        <v>334.0</v>
      </c>
      <c r="D10" s="13">
        <v>8.9464602E7</v>
      </c>
      <c r="E10" s="13">
        <v>1829672.0</v>
      </c>
      <c r="F10" s="14">
        <f t="shared" si="1"/>
        <v>87634930</v>
      </c>
      <c r="G10" s="15" t="str">
        <f>IF(E10=0,"YES",IF(D10/E10&gt;=1.15, IF(D10+E10&gt;=one_percentage,"YES","NO"),"NO"))</f>
        <v>YES</v>
      </c>
      <c r="H10" s="16">
        <v>25000.0</v>
      </c>
      <c r="I10" s="17" t="str">
        <f t="shared" si="3"/>
        <v>FUNDED</v>
      </c>
      <c r="J10" s="18">
        <f t="shared" si="4"/>
        <v>214360</v>
      </c>
      <c r="K10" s="19" t="str">
        <f t="shared" si="2"/>
        <v/>
      </c>
    </row>
    <row r="11">
      <c r="A11" s="23" t="s">
        <v>59</v>
      </c>
      <c r="B11" s="11">
        <v>4.75</v>
      </c>
      <c r="C11" s="12">
        <v>335.0</v>
      </c>
      <c r="D11" s="13">
        <v>8.865355E7</v>
      </c>
      <c r="E11" s="13">
        <v>3165549.0</v>
      </c>
      <c r="F11" s="14">
        <f t="shared" si="1"/>
        <v>85488001</v>
      </c>
      <c r="G11" s="15" t="str">
        <f>IF(E11=0,"YES",IF(D11/E11&gt;=1.15, IF(D11+E11&gt;=one_percentage,"YES","NO"),"NO"))</f>
        <v>YES</v>
      </c>
      <c r="H11" s="16">
        <v>24500.0</v>
      </c>
      <c r="I11" s="17" t="str">
        <f t="shared" si="3"/>
        <v>FUNDED</v>
      </c>
      <c r="J11" s="18">
        <f t="shared" si="4"/>
        <v>189860</v>
      </c>
      <c r="K11" s="19" t="str">
        <f t="shared" si="2"/>
        <v/>
      </c>
    </row>
    <row r="12">
      <c r="A12" s="23" t="s">
        <v>60</v>
      </c>
      <c r="B12" s="11">
        <v>4.57</v>
      </c>
      <c r="C12" s="12">
        <v>246.0</v>
      </c>
      <c r="D12" s="13">
        <v>8.5685426E7</v>
      </c>
      <c r="E12" s="13">
        <v>2576731.0</v>
      </c>
      <c r="F12" s="14">
        <f t="shared" si="1"/>
        <v>83108695</v>
      </c>
      <c r="G12" s="15" t="str">
        <f>IF(E12=0,"YES",IF(D12/E12&gt;=1.15, IF(D12+E12&gt;=one_percentage,"YES","NO"),"NO"))</f>
        <v>YES</v>
      </c>
      <c r="H12" s="16">
        <v>30000.0</v>
      </c>
      <c r="I12" s="17" t="str">
        <f t="shared" si="3"/>
        <v>FUNDED</v>
      </c>
      <c r="J12" s="18">
        <f t="shared" si="4"/>
        <v>159860</v>
      </c>
      <c r="K12" s="19" t="str">
        <f t="shared" si="2"/>
        <v/>
      </c>
    </row>
    <row r="13">
      <c r="A13" s="23" t="s">
        <v>61</v>
      </c>
      <c r="B13" s="11">
        <v>4.67</v>
      </c>
      <c r="C13" s="12">
        <v>271.0</v>
      </c>
      <c r="D13" s="13">
        <v>8.2971489E7</v>
      </c>
      <c r="E13" s="13">
        <v>2863796.0</v>
      </c>
      <c r="F13" s="14">
        <f t="shared" si="1"/>
        <v>80107693</v>
      </c>
      <c r="G13" s="15" t="str">
        <f>IF(E13=0,"YES",IF(D13/E13&gt;=1.15, IF(D13+E13&gt;=one_percentage,"YES","NO"),"NO"))</f>
        <v>YES</v>
      </c>
      <c r="H13" s="16">
        <v>17000.0</v>
      </c>
      <c r="I13" s="17" t="str">
        <f t="shared" si="3"/>
        <v>FUNDED</v>
      </c>
      <c r="J13" s="18">
        <f t="shared" si="4"/>
        <v>142860</v>
      </c>
      <c r="K13" s="19" t="str">
        <f t="shared" si="2"/>
        <v/>
      </c>
    </row>
    <row r="14">
      <c r="A14" s="23" t="s">
        <v>62</v>
      </c>
      <c r="B14" s="11">
        <v>4.08</v>
      </c>
      <c r="C14" s="12">
        <v>147.0</v>
      </c>
      <c r="D14" s="13">
        <v>8.0241117E7</v>
      </c>
      <c r="E14" s="13">
        <v>3493135.0</v>
      </c>
      <c r="F14" s="14">
        <f t="shared" si="1"/>
        <v>76747982</v>
      </c>
      <c r="G14" s="15" t="str">
        <f>IF(E14=0,"YES",IF(D14/E14&gt;=1.15, IF(D14+E14&gt;=one_percentage,"YES","NO"),"NO"))</f>
        <v>YES</v>
      </c>
      <c r="H14" s="16">
        <v>5000.0</v>
      </c>
      <c r="I14" s="17" t="str">
        <f t="shared" si="3"/>
        <v>FUNDED</v>
      </c>
      <c r="J14" s="18">
        <f t="shared" si="4"/>
        <v>137860</v>
      </c>
      <c r="K14" s="19" t="str">
        <f t="shared" si="2"/>
        <v/>
      </c>
    </row>
    <row r="15">
      <c r="A15" s="23" t="s">
        <v>63</v>
      </c>
      <c r="B15" s="11">
        <v>4.33</v>
      </c>
      <c r="C15" s="12">
        <v>177.0</v>
      </c>
      <c r="D15" s="13">
        <v>7.8227488E7</v>
      </c>
      <c r="E15" s="13">
        <v>4188473.0</v>
      </c>
      <c r="F15" s="14">
        <f t="shared" si="1"/>
        <v>74039015</v>
      </c>
      <c r="G15" s="15" t="str">
        <f>IF(E15=0,"YES",IF(D15/E15&gt;=1.15, IF(D15+E15&gt;=one_percentage,"YES","NO"),"NO"))</f>
        <v>YES</v>
      </c>
      <c r="H15" s="16">
        <v>48240.0</v>
      </c>
      <c r="I15" s="17" t="str">
        <f t="shared" si="3"/>
        <v>FUNDED</v>
      </c>
      <c r="J15" s="18">
        <f t="shared" si="4"/>
        <v>89620</v>
      </c>
      <c r="K15" s="19" t="str">
        <f t="shared" si="2"/>
        <v/>
      </c>
    </row>
    <row r="16">
      <c r="A16" s="23" t="s">
        <v>64</v>
      </c>
      <c r="B16" s="11">
        <v>4.46</v>
      </c>
      <c r="C16" s="12">
        <v>192.0</v>
      </c>
      <c r="D16" s="13">
        <v>7.2492506E7</v>
      </c>
      <c r="E16" s="13">
        <v>3416410.0</v>
      </c>
      <c r="F16" s="14">
        <f t="shared" si="1"/>
        <v>69076096</v>
      </c>
      <c r="G16" s="15" t="str">
        <f>IF(E16=0,"YES",IF(D16/E16&gt;=1.15, IF(D16+E16&gt;=one_percentage,"YES","NO"),"NO"))</f>
        <v>YES</v>
      </c>
      <c r="H16" s="16">
        <v>20000.0</v>
      </c>
      <c r="I16" s="17" t="str">
        <f t="shared" si="3"/>
        <v>FUNDED</v>
      </c>
      <c r="J16" s="18">
        <f t="shared" si="4"/>
        <v>69620</v>
      </c>
      <c r="K16" s="19" t="str">
        <f t="shared" si="2"/>
        <v/>
      </c>
    </row>
    <row r="17">
      <c r="A17" s="23" t="s">
        <v>65</v>
      </c>
      <c r="B17" s="11">
        <v>4.58</v>
      </c>
      <c r="C17" s="12">
        <v>185.0</v>
      </c>
      <c r="D17" s="13">
        <v>6.6029691E7</v>
      </c>
      <c r="E17" s="13">
        <v>1617041.0</v>
      </c>
      <c r="F17" s="14">
        <f t="shared" si="1"/>
        <v>64412650</v>
      </c>
      <c r="G17" s="15" t="str">
        <f>IF(E17=0,"YES",IF(D17/E17&gt;=1.15, IF(D17+E17&gt;=one_percentage,"YES","NO"),"NO"))</f>
        <v>YES</v>
      </c>
      <c r="H17" s="16">
        <v>12000.0</v>
      </c>
      <c r="I17" s="17" t="str">
        <f t="shared" si="3"/>
        <v>FUNDED</v>
      </c>
      <c r="J17" s="18">
        <f t="shared" si="4"/>
        <v>57620</v>
      </c>
      <c r="K17" s="19" t="str">
        <f t="shared" si="2"/>
        <v/>
      </c>
    </row>
    <row r="18">
      <c r="A18" s="23" t="s">
        <v>66</v>
      </c>
      <c r="B18" s="11">
        <v>4.6</v>
      </c>
      <c r="C18" s="12">
        <v>240.0</v>
      </c>
      <c r="D18" s="13">
        <v>6.5612281E7</v>
      </c>
      <c r="E18" s="13">
        <v>2169764.0</v>
      </c>
      <c r="F18" s="14">
        <f t="shared" si="1"/>
        <v>63442517</v>
      </c>
      <c r="G18" s="15" t="str">
        <f>IF(E18=0,"YES",IF(D18/E18&gt;=1.15, IF(D18+E18&gt;=one_percentage,"YES","NO"),"NO"))</f>
        <v>YES</v>
      </c>
      <c r="H18" s="16">
        <v>28000.0</v>
      </c>
      <c r="I18" s="17" t="str">
        <f t="shared" si="3"/>
        <v>FUNDED</v>
      </c>
      <c r="J18" s="18">
        <f t="shared" si="4"/>
        <v>29620</v>
      </c>
      <c r="K18" s="19" t="str">
        <f t="shared" si="2"/>
        <v/>
      </c>
    </row>
    <row r="19">
      <c r="A19" s="23" t="s">
        <v>67</v>
      </c>
      <c r="B19" s="11">
        <v>3.58</v>
      </c>
      <c r="C19" s="12">
        <v>134.0</v>
      </c>
      <c r="D19" s="13">
        <v>6.8616691E7</v>
      </c>
      <c r="E19" s="13">
        <v>7593158.0</v>
      </c>
      <c r="F19" s="14">
        <f t="shared" si="1"/>
        <v>61023533</v>
      </c>
      <c r="G19" s="15" t="str">
        <f>IF(E19=0,"YES",IF(D19/E19&gt;=1.15, IF(D19+E19&gt;=one_percentage,"YES","NO"),"NO"))</f>
        <v>YES</v>
      </c>
      <c r="H19" s="16">
        <v>60000.0</v>
      </c>
      <c r="I19" s="17" t="str">
        <f t="shared" si="3"/>
        <v>NOT FUNDED</v>
      </c>
      <c r="J19" s="18">
        <f t="shared" si="4"/>
        <v>29620</v>
      </c>
      <c r="K19" s="19" t="str">
        <f t="shared" si="2"/>
        <v>Over Budget</v>
      </c>
    </row>
    <row r="20">
      <c r="A20" s="23" t="s">
        <v>68</v>
      </c>
      <c r="B20" s="11">
        <v>4.46</v>
      </c>
      <c r="C20" s="25">
        <v>156.0</v>
      </c>
      <c r="D20" s="13">
        <v>6.2517909E7</v>
      </c>
      <c r="E20" s="13">
        <v>5561405.0</v>
      </c>
      <c r="F20" s="14">
        <f t="shared" si="1"/>
        <v>56956504</v>
      </c>
      <c r="G20" s="15" t="str">
        <f>IF(E20=0,"YES",IF(D20/E20&gt;=1.15, IF(D20+E20&gt;=one_percentage,"YES","NO"),"NO"))</f>
        <v>YES</v>
      </c>
      <c r="H20" s="16">
        <v>32900.0</v>
      </c>
      <c r="I20" s="17" t="str">
        <f t="shared" si="3"/>
        <v>NOT FUNDED</v>
      </c>
      <c r="J20" s="18">
        <f t="shared" si="4"/>
        <v>29620</v>
      </c>
      <c r="K20" s="19" t="str">
        <f t="shared" si="2"/>
        <v>Over Budget</v>
      </c>
    </row>
    <row r="21">
      <c r="A21" s="23" t="s">
        <v>69</v>
      </c>
      <c r="B21" s="11">
        <v>3.67</v>
      </c>
      <c r="C21" s="12">
        <v>146.0</v>
      </c>
      <c r="D21" s="13">
        <v>5.0903725E7</v>
      </c>
      <c r="E21" s="13">
        <v>3767133.0</v>
      </c>
      <c r="F21" s="14">
        <f t="shared" si="1"/>
        <v>47136592</v>
      </c>
      <c r="G21" s="15" t="str">
        <f>IF(E21=0,"YES",IF(D21/E21&gt;=1.15, IF(D21+E21&gt;=one_percentage,"YES","NO"),"NO"))</f>
        <v>YES</v>
      </c>
      <c r="H21" s="16">
        <v>6500.0</v>
      </c>
      <c r="I21" s="17" t="str">
        <f t="shared" si="3"/>
        <v>FUNDED</v>
      </c>
      <c r="J21" s="18">
        <f t="shared" si="4"/>
        <v>23120</v>
      </c>
      <c r="K21" s="19" t="str">
        <f t="shared" si="2"/>
        <v/>
      </c>
    </row>
    <row r="22">
      <c r="A22" s="23" t="s">
        <v>70</v>
      </c>
      <c r="B22" s="11">
        <v>4.17</v>
      </c>
      <c r="C22" s="12">
        <v>149.0</v>
      </c>
      <c r="D22" s="13">
        <v>4.9937354E7</v>
      </c>
      <c r="E22" s="13">
        <v>4610590.0</v>
      </c>
      <c r="F22" s="14">
        <f t="shared" si="1"/>
        <v>45326764</v>
      </c>
      <c r="G22" s="15" t="str">
        <f>IF(E22=0,"YES",IF(D22/E22&gt;=1.15, IF(D22+E22&gt;=one_percentage,"YES","NO"),"NO"))</f>
        <v>YES</v>
      </c>
      <c r="H22" s="16">
        <v>40000.0</v>
      </c>
      <c r="I22" s="17" t="str">
        <f t="shared" si="3"/>
        <v>NOT FUNDED</v>
      </c>
      <c r="J22" s="18">
        <f t="shared" si="4"/>
        <v>23120</v>
      </c>
      <c r="K22" s="19" t="str">
        <f t="shared" si="2"/>
        <v>Over Budget</v>
      </c>
    </row>
    <row r="23">
      <c r="A23" s="23" t="s">
        <v>71</v>
      </c>
      <c r="B23" s="11">
        <v>4.53</v>
      </c>
      <c r="C23" s="25">
        <v>194.0</v>
      </c>
      <c r="D23" s="13">
        <v>5.2195819E7</v>
      </c>
      <c r="E23" s="13">
        <v>8573001.0</v>
      </c>
      <c r="F23" s="14">
        <f t="shared" si="1"/>
        <v>43622818</v>
      </c>
      <c r="G23" s="15" t="str">
        <f>IF(E23=0,"YES",IF(D23/E23&gt;=1.15, IF(D23+E23&gt;=one_percentage,"YES","NO"),"NO"))</f>
        <v>YES</v>
      </c>
      <c r="H23" s="16">
        <v>24000.0</v>
      </c>
      <c r="I23" s="17" t="str">
        <f t="shared" si="3"/>
        <v>NOT FUNDED</v>
      </c>
      <c r="J23" s="18">
        <f t="shared" si="4"/>
        <v>23120</v>
      </c>
      <c r="K23" s="19" t="str">
        <f t="shared" si="2"/>
        <v>Over Budget</v>
      </c>
    </row>
    <row r="24">
      <c r="A24" s="23" t="s">
        <v>72</v>
      </c>
      <c r="B24" s="11">
        <v>4.17</v>
      </c>
      <c r="C24" s="12">
        <v>150.0</v>
      </c>
      <c r="D24" s="13">
        <v>4.8092443E7</v>
      </c>
      <c r="E24" s="13">
        <v>8330935.0</v>
      </c>
      <c r="F24" s="14">
        <f t="shared" si="1"/>
        <v>39761508</v>
      </c>
      <c r="G24" s="15" t="str">
        <f>IF(E24=0,"YES",IF(D24/E24&gt;=1.15, IF(D24+E24&gt;=one_percentage,"YES","NO"),"NO"))</f>
        <v>YES</v>
      </c>
      <c r="H24" s="16">
        <v>47000.0</v>
      </c>
      <c r="I24" s="17" t="str">
        <f t="shared" si="3"/>
        <v>NOT FUNDED</v>
      </c>
      <c r="J24" s="18">
        <f t="shared" si="4"/>
        <v>23120</v>
      </c>
      <c r="K24" s="19" t="str">
        <f t="shared" si="2"/>
        <v>Over Budget</v>
      </c>
    </row>
    <row r="25">
      <c r="A25" s="23" t="s">
        <v>73</v>
      </c>
      <c r="B25" s="11">
        <v>4.56</v>
      </c>
      <c r="C25" s="25">
        <v>222.0</v>
      </c>
      <c r="D25" s="13">
        <v>5.2613545E7</v>
      </c>
      <c r="E25" s="13">
        <v>1.6574816E7</v>
      </c>
      <c r="F25" s="14">
        <f t="shared" si="1"/>
        <v>36038729</v>
      </c>
      <c r="G25" s="15" t="str">
        <f>IF(E25=0,"YES",IF(D25/E25&gt;=1.15, IF(D25+E25&gt;=one_percentage,"YES","NO"),"NO"))</f>
        <v>YES</v>
      </c>
      <c r="H25" s="16">
        <v>76000.0</v>
      </c>
      <c r="I25" s="17" t="str">
        <f t="shared" si="3"/>
        <v>NOT FUNDED</v>
      </c>
      <c r="J25" s="18">
        <f t="shared" si="4"/>
        <v>23120</v>
      </c>
      <c r="K25" s="19" t="str">
        <f t="shared" si="2"/>
        <v>Over Budget</v>
      </c>
    </row>
    <row r="26">
      <c r="A26" s="23" t="s">
        <v>74</v>
      </c>
      <c r="B26" s="11">
        <v>3.87</v>
      </c>
      <c r="C26" s="12">
        <v>105.0</v>
      </c>
      <c r="D26" s="13">
        <v>3.6265231E7</v>
      </c>
      <c r="E26" s="13">
        <v>5323936.0</v>
      </c>
      <c r="F26" s="14">
        <f t="shared" si="1"/>
        <v>30941295</v>
      </c>
      <c r="G26" s="15" t="str">
        <f>IF(E26=0,"YES",IF(D26/E26&gt;=1.15, IF(D26+E26&gt;=one_percentage,"YES","NO"),"NO"))</f>
        <v>YES</v>
      </c>
      <c r="H26" s="16">
        <v>5000.0</v>
      </c>
      <c r="I26" s="17" t="str">
        <f t="shared" si="3"/>
        <v>FUNDED</v>
      </c>
      <c r="J26" s="18">
        <f t="shared" si="4"/>
        <v>18120</v>
      </c>
      <c r="K26" s="19" t="str">
        <f t="shared" si="2"/>
        <v/>
      </c>
    </row>
    <row r="27">
      <c r="A27" s="23" t="s">
        <v>75</v>
      </c>
      <c r="B27" s="11">
        <v>4.08</v>
      </c>
      <c r="C27" s="12">
        <v>178.0</v>
      </c>
      <c r="D27" s="13">
        <v>4.1533518E7</v>
      </c>
      <c r="E27" s="13">
        <v>1.2699369E7</v>
      </c>
      <c r="F27" s="14">
        <f t="shared" si="1"/>
        <v>28834149</v>
      </c>
      <c r="G27" s="15" t="str">
        <f>IF(E27=0,"YES",IF(D27/E27&gt;=1.15, IF(D27+E27&gt;=one_percentage,"YES","NO"),"NO"))</f>
        <v>YES</v>
      </c>
      <c r="H27" s="16">
        <v>68000.0</v>
      </c>
      <c r="I27" s="17" t="str">
        <f t="shared" si="3"/>
        <v>NOT FUNDED</v>
      </c>
      <c r="J27" s="18">
        <f t="shared" si="4"/>
        <v>18120</v>
      </c>
      <c r="K27" s="19" t="str">
        <f t="shared" si="2"/>
        <v>Over Budget</v>
      </c>
    </row>
    <row r="28">
      <c r="A28" s="23" t="s">
        <v>76</v>
      </c>
      <c r="B28" s="11">
        <v>3.78</v>
      </c>
      <c r="C28" s="25">
        <v>122.0</v>
      </c>
      <c r="D28" s="13">
        <v>3.4090478E7</v>
      </c>
      <c r="E28" s="13">
        <v>1.1304721E7</v>
      </c>
      <c r="F28" s="14">
        <f t="shared" si="1"/>
        <v>22785757</v>
      </c>
      <c r="G28" s="15" t="str">
        <f>IF(E28=0,"YES",IF(D28/E28&gt;=1.15, IF(D28+E28&gt;=one_percentage,"YES","NO"),"NO"))</f>
        <v>YES</v>
      </c>
      <c r="H28" s="16">
        <v>42000.0</v>
      </c>
      <c r="I28" s="17" t="str">
        <f t="shared" si="3"/>
        <v>NOT FUNDED</v>
      </c>
      <c r="J28" s="18">
        <f t="shared" si="4"/>
        <v>18120</v>
      </c>
      <c r="K28" s="19" t="str">
        <f t="shared" si="2"/>
        <v>Over Budget</v>
      </c>
    </row>
    <row r="29">
      <c r="A29" s="23" t="s">
        <v>77</v>
      </c>
      <c r="B29" s="11">
        <v>3.33</v>
      </c>
      <c r="C29" s="25">
        <v>122.0</v>
      </c>
      <c r="D29" s="13">
        <v>3.0741793E7</v>
      </c>
      <c r="E29" s="13">
        <v>8151619.0</v>
      </c>
      <c r="F29" s="14">
        <f t="shared" si="1"/>
        <v>22590174</v>
      </c>
      <c r="G29" s="15" t="str">
        <f>IF(E29=0,"YES",IF(D29/E29&gt;=1.15, IF(D29+E29&gt;=one_percentage,"YES","NO"),"NO"))</f>
        <v>YES</v>
      </c>
      <c r="H29" s="16">
        <v>38000.0</v>
      </c>
      <c r="I29" s="17" t="str">
        <f t="shared" si="3"/>
        <v>NOT FUNDED</v>
      </c>
      <c r="J29" s="18">
        <f t="shared" si="4"/>
        <v>18120</v>
      </c>
      <c r="K29" s="19" t="str">
        <f t="shared" si="2"/>
        <v>Over Budget</v>
      </c>
    </row>
    <row r="30">
      <c r="A30" s="23" t="s">
        <v>78</v>
      </c>
      <c r="B30" s="11">
        <v>4.0</v>
      </c>
      <c r="C30" s="12">
        <v>124.0</v>
      </c>
      <c r="D30" s="13">
        <v>3.6187863E7</v>
      </c>
      <c r="E30" s="13">
        <v>1.3990388E7</v>
      </c>
      <c r="F30" s="14">
        <f t="shared" si="1"/>
        <v>22197475</v>
      </c>
      <c r="G30" s="15" t="str">
        <f>IF(E30=0,"YES",IF(D30/E30&gt;=1.15, IF(D30+E30&gt;=one_percentage,"YES","NO"),"NO"))</f>
        <v>YES</v>
      </c>
      <c r="H30" s="16">
        <v>89700.0</v>
      </c>
      <c r="I30" s="17" t="str">
        <f t="shared" si="3"/>
        <v>NOT FUNDED</v>
      </c>
      <c r="J30" s="18">
        <f t="shared" si="4"/>
        <v>18120</v>
      </c>
      <c r="K30" s="19" t="str">
        <f t="shared" si="2"/>
        <v>Over Budget</v>
      </c>
    </row>
    <row r="31">
      <c r="A31" s="23" t="s">
        <v>79</v>
      </c>
      <c r="B31" s="11">
        <v>4.19</v>
      </c>
      <c r="C31" s="25">
        <v>146.0</v>
      </c>
      <c r="D31" s="13">
        <v>3.1216261E7</v>
      </c>
      <c r="E31" s="13">
        <v>1.1654472E7</v>
      </c>
      <c r="F31" s="14">
        <f t="shared" si="1"/>
        <v>19561789</v>
      </c>
      <c r="G31" s="15" t="str">
        <f>IF(E31=0,"YES",IF(D31/E31&gt;=1.15, IF(D31+E31&gt;=one_percentage,"YES","NO"),"NO"))</f>
        <v>YES</v>
      </c>
      <c r="H31" s="16">
        <v>19000.0</v>
      </c>
      <c r="I31" s="17" t="str">
        <f t="shared" si="3"/>
        <v>NOT FUNDED</v>
      </c>
      <c r="J31" s="18">
        <f t="shared" si="4"/>
        <v>18120</v>
      </c>
      <c r="K31" s="19" t="str">
        <f t="shared" si="2"/>
        <v>Over Budget</v>
      </c>
    </row>
    <row r="32">
      <c r="A32" s="24" t="s">
        <v>80</v>
      </c>
      <c r="B32" s="11">
        <v>3.92</v>
      </c>
      <c r="C32" s="12">
        <v>176.0</v>
      </c>
      <c r="D32" s="13">
        <v>2.9852643E7</v>
      </c>
      <c r="E32" s="13">
        <v>1.0779773E7</v>
      </c>
      <c r="F32" s="14">
        <f t="shared" si="1"/>
        <v>19072870</v>
      </c>
      <c r="G32" s="15" t="str">
        <f>IF(E32=0,"YES",IF(D32/E32&gt;=1.15, IF(D32+E32&gt;=one_percentage,"YES","NO"),"NO"))</f>
        <v>YES</v>
      </c>
      <c r="H32" s="16">
        <v>47500.0</v>
      </c>
      <c r="I32" s="17" t="str">
        <f t="shared" si="3"/>
        <v>NOT FUNDED</v>
      </c>
      <c r="J32" s="18">
        <f t="shared" si="4"/>
        <v>18120</v>
      </c>
      <c r="K32" s="19" t="str">
        <f t="shared" si="2"/>
        <v>Over Budget</v>
      </c>
    </row>
    <row r="33">
      <c r="A33" s="23" t="s">
        <v>81</v>
      </c>
      <c r="B33" s="11">
        <v>4.0</v>
      </c>
      <c r="C33" s="12">
        <v>142.0</v>
      </c>
      <c r="D33" s="13">
        <v>3.2239817E7</v>
      </c>
      <c r="E33" s="13">
        <v>1.4393343E7</v>
      </c>
      <c r="F33" s="14">
        <f t="shared" si="1"/>
        <v>17846474</v>
      </c>
      <c r="G33" s="15" t="str">
        <f>IF(E33=0,"YES",IF(D33/E33&gt;=1.15, IF(D33+E33&gt;=one_percentage,"YES","NO"),"NO"))</f>
        <v>YES</v>
      </c>
      <c r="H33" s="16">
        <v>69500.0</v>
      </c>
      <c r="I33" s="17" t="str">
        <f t="shared" si="3"/>
        <v>NOT FUNDED</v>
      </c>
      <c r="J33" s="18">
        <f t="shared" si="4"/>
        <v>18120</v>
      </c>
      <c r="K33" s="19" t="str">
        <f t="shared" si="2"/>
        <v>Over Budget</v>
      </c>
    </row>
    <row r="34">
      <c r="A34" s="23" t="s">
        <v>82</v>
      </c>
      <c r="B34" s="11">
        <v>3.25</v>
      </c>
      <c r="C34" s="12">
        <v>109.0</v>
      </c>
      <c r="D34" s="13">
        <v>2.7999274E7</v>
      </c>
      <c r="E34" s="13">
        <v>1.0770779E7</v>
      </c>
      <c r="F34" s="14">
        <f t="shared" si="1"/>
        <v>17228495</v>
      </c>
      <c r="G34" s="15" t="str">
        <f>IF(E34=0,"YES",IF(D34/E34&gt;=1.15, IF(D34+E34&gt;=one_percentage,"YES","NO"),"NO"))</f>
        <v>YES</v>
      </c>
      <c r="H34" s="16">
        <v>21400.0</v>
      </c>
      <c r="I34" s="17" t="str">
        <f t="shared" si="3"/>
        <v>NOT FUNDED</v>
      </c>
      <c r="J34" s="18">
        <f t="shared" si="4"/>
        <v>18120</v>
      </c>
      <c r="K34" s="19" t="str">
        <f t="shared" si="2"/>
        <v>Over Budget</v>
      </c>
    </row>
    <row r="35">
      <c r="A35" s="23" t="s">
        <v>83</v>
      </c>
      <c r="B35" s="11">
        <v>3.56</v>
      </c>
      <c r="C35" s="12">
        <v>109.0</v>
      </c>
      <c r="D35" s="13">
        <v>2.3310698E7</v>
      </c>
      <c r="E35" s="13">
        <v>7716414.0</v>
      </c>
      <c r="F35" s="14">
        <f t="shared" si="1"/>
        <v>15594284</v>
      </c>
      <c r="G35" s="15" t="str">
        <f>IF(E35=0,"YES",IF(D35/E35&gt;=1.15, IF(D35+E35&gt;=one_percentage,"YES","NO"),"NO"))</f>
        <v>NO</v>
      </c>
      <c r="H35" s="16">
        <v>50000.0</v>
      </c>
      <c r="I35" s="17" t="str">
        <f t="shared" si="3"/>
        <v>NOT FUNDED</v>
      </c>
      <c r="J35" s="18">
        <f t="shared" si="4"/>
        <v>18120</v>
      </c>
      <c r="K35" s="19" t="str">
        <f t="shared" si="2"/>
        <v>Approval Threshold</v>
      </c>
    </row>
    <row r="36">
      <c r="A36" s="23" t="s">
        <v>84</v>
      </c>
      <c r="B36" s="11">
        <v>4.0</v>
      </c>
      <c r="C36" s="12">
        <v>118.0</v>
      </c>
      <c r="D36" s="13">
        <v>2.908422E7</v>
      </c>
      <c r="E36" s="13">
        <v>1.4305684E7</v>
      </c>
      <c r="F36" s="14">
        <f t="shared" si="1"/>
        <v>14778536</v>
      </c>
      <c r="G36" s="15" t="str">
        <f>IF(E36=0,"YES",IF(D36/E36&gt;=1.15, IF(D36+E36&gt;=one_percentage,"YES","NO"),"NO"))</f>
        <v>YES</v>
      </c>
      <c r="H36" s="16">
        <v>5000.0</v>
      </c>
      <c r="I36" s="17" t="str">
        <f t="shared" si="3"/>
        <v>FUNDED</v>
      </c>
      <c r="J36" s="18">
        <f t="shared" si="4"/>
        <v>13120</v>
      </c>
      <c r="K36" s="19" t="str">
        <f t="shared" si="2"/>
        <v/>
      </c>
    </row>
    <row r="37">
      <c r="A37" s="23" t="s">
        <v>85</v>
      </c>
      <c r="B37" s="11">
        <v>3.89</v>
      </c>
      <c r="C37" s="12">
        <v>141.0</v>
      </c>
      <c r="D37" s="13">
        <v>2.358931E7</v>
      </c>
      <c r="E37" s="13">
        <v>9498471.0</v>
      </c>
      <c r="F37" s="14">
        <f t="shared" si="1"/>
        <v>14090839</v>
      </c>
      <c r="G37" s="15" t="str">
        <f>IF(E37=0,"YES",IF(D37/E37&gt;=1.15, IF(D37+E37&gt;=one_percentage,"YES","NO"),"NO"))</f>
        <v>NO</v>
      </c>
      <c r="H37" s="16">
        <v>25000.0</v>
      </c>
      <c r="I37" s="17" t="str">
        <f t="shared" si="3"/>
        <v>NOT FUNDED</v>
      </c>
      <c r="J37" s="18">
        <f t="shared" si="4"/>
        <v>13120</v>
      </c>
      <c r="K37" s="19" t="str">
        <f t="shared" si="2"/>
        <v>Approval Threshold</v>
      </c>
    </row>
    <row r="38">
      <c r="A38" s="23" t="s">
        <v>86</v>
      </c>
      <c r="B38" s="11">
        <v>3.73</v>
      </c>
      <c r="C38" s="12">
        <v>120.0</v>
      </c>
      <c r="D38" s="13">
        <v>2.4230524E7</v>
      </c>
      <c r="E38" s="13">
        <v>1.4847733E7</v>
      </c>
      <c r="F38" s="14">
        <f t="shared" si="1"/>
        <v>9382791</v>
      </c>
      <c r="G38" s="15" t="str">
        <f>IF(E38=0,"YES",IF(D38/E38&gt;=1.15, IF(D38+E38&gt;=one_percentage,"YES","NO"),"NO"))</f>
        <v>YES</v>
      </c>
      <c r="H38" s="16">
        <v>40000.0</v>
      </c>
      <c r="I38" s="17" t="str">
        <f t="shared" si="3"/>
        <v>NOT FUNDED</v>
      </c>
      <c r="J38" s="18">
        <f t="shared" si="4"/>
        <v>13120</v>
      </c>
      <c r="K38" s="19" t="str">
        <f t="shared" si="2"/>
        <v>Over Budget</v>
      </c>
    </row>
    <row r="39">
      <c r="A39" s="23" t="s">
        <v>87</v>
      </c>
      <c r="B39" s="11">
        <v>2.92</v>
      </c>
      <c r="C39" s="25">
        <v>155.0</v>
      </c>
      <c r="D39" s="13">
        <v>2.3090674E7</v>
      </c>
      <c r="E39" s="13">
        <v>1.4098296E7</v>
      </c>
      <c r="F39" s="14">
        <f t="shared" si="1"/>
        <v>8992378</v>
      </c>
      <c r="G39" s="15" t="str">
        <f>IF(E39=0,"YES",IF(D39/E39&gt;=1.15, IF(D39+E39&gt;=one_percentage,"YES","NO"),"NO"))</f>
        <v>YES</v>
      </c>
      <c r="H39" s="16">
        <v>93000.0</v>
      </c>
      <c r="I39" s="17" t="str">
        <f t="shared" si="3"/>
        <v>NOT FUNDED</v>
      </c>
      <c r="J39" s="18">
        <f t="shared" si="4"/>
        <v>13120</v>
      </c>
      <c r="K39" s="19" t="str">
        <f t="shared" si="2"/>
        <v>Over Budget</v>
      </c>
    </row>
    <row r="40">
      <c r="A40" s="23" t="s">
        <v>88</v>
      </c>
      <c r="B40" s="11">
        <v>3.48</v>
      </c>
      <c r="C40" s="12">
        <v>124.0</v>
      </c>
      <c r="D40" s="13">
        <v>2.1094227E7</v>
      </c>
      <c r="E40" s="13">
        <v>1.2290195E7</v>
      </c>
      <c r="F40" s="14">
        <f t="shared" si="1"/>
        <v>8804032</v>
      </c>
      <c r="G40" s="15" t="str">
        <f>IF(E40=0,"YES",IF(D40/E40&gt;=1.15, IF(D40+E40&gt;=one_percentage,"YES","NO"),"NO"))</f>
        <v>NO</v>
      </c>
      <c r="H40" s="16">
        <v>80000.0</v>
      </c>
      <c r="I40" s="17" t="str">
        <f t="shared" si="3"/>
        <v>NOT FUNDED</v>
      </c>
      <c r="J40" s="18">
        <f t="shared" si="4"/>
        <v>13120</v>
      </c>
      <c r="K40" s="19" t="str">
        <f t="shared" si="2"/>
        <v>Approval Threshold</v>
      </c>
    </row>
    <row r="41">
      <c r="A41" s="23" t="s">
        <v>89</v>
      </c>
      <c r="B41" s="11">
        <v>3.67</v>
      </c>
      <c r="C41" s="12">
        <v>118.0</v>
      </c>
      <c r="D41" s="13">
        <v>2.6168931E7</v>
      </c>
      <c r="E41" s="13">
        <v>1.9133811E7</v>
      </c>
      <c r="F41" s="14">
        <f t="shared" si="1"/>
        <v>7035120</v>
      </c>
      <c r="G41" s="15" t="str">
        <f>IF(E41=0,"YES",IF(D41/E41&gt;=1.15, IF(D41+E41&gt;=one_percentage,"YES","NO"),"NO"))</f>
        <v>YES</v>
      </c>
      <c r="H41" s="16">
        <v>50000.0</v>
      </c>
      <c r="I41" s="17" t="str">
        <f t="shared" si="3"/>
        <v>NOT FUNDED</v>
      </c>
      <c r="J41" s="18">
        <f t="shared" si="4"/>
        <v>13120</v>
      </c>
      <c r="K41" s="19" t="str">
        <f t="shared" si="2"/>
        <v>Over Budget</v>
      </c>
    </row>
    <row r="42">
      <c r="A42" s="23" t="s">
        <v>90</v>
      </c>
      <c r="B42" s="11">
        <v>2.75</v>
      </c>
      <c r="C42" s="12">
        <v>91.0</v>
      </c>
      <c r="D42" s="13">
        <v>1.6764683E7</v>
      </c>
      <c r="E42" s="13">
        <v>1.1144058E7</v>
      </c>
      <c r="F42" s="14">
        <f t="shared" si="1"/>
        <v>5620625</v>
      </c>
      <c r="G42" s="15" t="str">
        <f>IF(E42=0,"YES",IF(D42/E42&gt;=1.15, IF(D42+E42&gt;=one_percentage,"YES","NO"),"NO"))</f>
        <v>NO</v>
      </c>
      <c r="H42" s="16">
        <v>3500.0</v>
      </c>
      <c r="I42" s="17" t="str">
        <f t="shared" si="3"/>
        <v>NOT FUNDED</v>
      </c>
      <c r="J42" s="18">
        <f t="shared" si="4"/>
        <v>13120</v>
      </c>
      <c r="K42" s="19" t="str">
        <f t="shared" si="2"/>
        <v>Approval Threshold</v>
      </c>
    </row>
    <row r="43">
      <c r="A43" s="23" t="s">
        <v>91</v>
      </c>
      <c r="B43" s="11">
        <v>2.28</v>
      </c>
      <c r="C43" s="12">
        <v>100.0</v>
      </c>
      <c r="D43" s="13">
        <v>1.8216171E7</v>
      </c>
      <c r="E43" s="13">
        <v>1.260904E7</v>
      </c>
      <c r="F43" s="14">
        <f t="shared" si="1"/>
        <v>5607131</v>
      </c>
      <c r="G43" s="15" t="str">
        <f>IF(E43=0,"YES",IF(D43/E43&gt;=1.15, IF(D43+E43&gt;=one_percentage,"YES","NO"),"NO"))</f>
        <v>NO</v>
      </c>
      <c r="H43" s="16">
        <v>20000.0</v>
      </c>
      <c r="I43" s="17" t="str">
        <f t="shared" si="3"/>
        <v>NOT FUNDED</v>
      </c>
      <c r="J43" s="18">
        <f t="shared" si="4"/>
        <v>13120</v>
      </c>
      <c r="K43" s="19" t="str">
        <f t="shared" si="2"/>
        <v>Approval Threshold</v>
      </c>
    </row>
    <row r="44">
      <c r="A44" s="23" t="s">
        <v>92</v>
      </c>
      <c r="B44" s="11">
        <v>2.1</v>
      </c>
      <c r="C44" s="12">
        <v>101.0</v>
      </c>
      <c r="D44" s="13">
        <v>1.7417983E7</v>
      </c>
      <c r="E44" s="13">
        <v>1.3236739E7</v>
      </c>
      <c r="F44" s="14">
        <f t="shared" si="1"/>
        <v>4181244</v>
      </c>
      <c r="G44" s="15" t="str">
        <f>IF(E44=0,"YES",IF(D44/E44&gt;=1.15, IF(D44+E44&gt;=one_percentage,"YES","NO"),"NO"))</f>
        <v>NO</v>
      </c>
      <c r="H44" s="16">
        <v>18854.0</v>
      </c>
      <c r="I44" s="17" t="str">
        <f t="shared" si="3"/>
        <v>NOT FUNDED</v>
      </c>
      <c r="J44" s="18">
        <f t="shared" si="4"/>
        <v>13120</v>
      </c>
      <c r="K44" s="19" t="str">
        <f t="shared" si="2"/>
        <v>Approval Threshold</v>
      </c>
    </row>
    <row r="45">
      <c r="A45" s="23" t="s">
        <v>93</v>
      </c>
      <c r="B45" s="11">
        <v>2.67</v>
      </c>
      <c r="C45" s="12">
        <v>103.0</v>
      </c>
      <c r="D45" s="13">
        <v>1.6578002E7</v>
      </c>
      <c r="E45" s="13">
        <v>1.2419264E7</v>
      </c>
      <c r="F45" s="14">
        <f t="shared" si="1"/>
        <v>4158738</v>
      </c>
      <c r="G45" s="15" t="str">
        <f>IF(E45=0,"YES",IF(D45/E45&gt;=1.15, IF(D45+E45&gt;=one_percentage,"YES","NO"),"NO"))</f>
        <v>NO</v>
      </c>
      <c r="H45" s="16">
        <v>26000.0</v>
      </c>
      <c r="I45" s="17" t="str">
        <f t="shared" si="3"/>
        <v>NOT FUNDED</v>
      </c>
      <c r="J45" s="18">
        <f t="shared" si="4"/>
        <v>13120</v>
      </c>
      <c r="K45" s="19" t="str">
        <f t="shared" si="2"/>
        <v>Approval Threshold</v>
      </c>
    </row>
    <row r="46">
      <c r="A46" s="23" t="s">
        <v>94</v>
      </c>
      <c r="B46" s="11">
        <v>2.58</v>
      </c>
      <c r="C46" s="12">
        <v>115.0</v>
      </c>
      <c r="D46" s="13">
        <v>1.6495117E7</v>
      </c>
      <c r="E46" s="13">
        <v>1.2828312E7</v>
      </c>
      <c r="F46" s="14">
        <f t="shared" si="1"/>
        <v>3666805</v>
      </c>
      <c r="G46" s="15" t="str">
        <f>IF(E46=0,"YES",IF(D46/E46&gt;=1.15, IF(D46+E46&gt;=one_percentage,"YES","NO"),"NO"))</f>
        <v>NO</v>
      </c>
      <c r="H46" s="16">
        <v>37300.0</v>
      </c>
      <c r="I46" s="17" t="str">
        <f t="shared" si="3"/>
        <v>NOT FUNDED</v>
      </c>
      <c r="J46" s="18">
        <f t="shared" si="4"/>
        <v>13120</v>
      </c>
      <c r="K46" s="19" t="str">
        <f t="shared" si="2"/>
        <v>Approval Threshold</v>
      </c>
    </row>
    <row r="47">
      <c r="A47" s="23" t="s">
        <v>95</v>
      </c>
      <c r="B47" s="11">
        <v>3.0</v>
      </c>
      <c r="C47" s="25">
        <v>97.0</v>
      </c>
      <c r="D47" s="13">
        <v>1.6227841E7</v>
      </c>
      <c r="E47" s="13">
        <v>1.2791437E7</v>
      </c>
      <c r="F47" s="14">
        <f t="shared" si="1"/>
        <v>3436404</v>
      </c>
      <c r="G47" s="15" t="str">
        <f>IF(E47=0,"YES",IF(D47/E47&gt;=1.15, IF(D47+E47&gt;=one_percentage,"YES","NO"),"NO"))</f>
        <v>NO</v>
      </c>
      <c r="H47" s="16">
        <v>30000.0</v>
      </c>
      <c r="I47" s="17" t="str">
        <f t="shared" si="3"/>
        <v>NOT FUNDED</v>
      </c>
      <c r="J47" s="18">
        <f t="shared" si="4"/>
        <v>13120</v>
      </c>
      <c r="K47" s="19" t="str">
        <f t="shared" si="2"/>
        <v>Approval Threshold</v>
      </c>
    </row>
    <row r="48">
      <c r="A48" s="23" t="s">
        <v>96</v>
      </c>
      <c r="B48" s="11">
        <v>2.39</v>
      </c>
      <c r="C48" s="12">
        <v>96.0</v>
      </c>
      <c r="D48" s="13">
        <v>1.5670683E7</v>
      </c>
      <c r="E48" s="13">
        <v>1.2824794E7</v>
      </c>
      <c r="F48" s="14">
        <f t="shared" si="1"/>
        <v>2845889</v>
      </c>
      <c r="G48" s="15" t="str">
        <f>IF(E48=0,"YES",IF(D48/E48&gt;=1.15, IF(D48+E48&gt;=one_percentage,"YES","NO"),"NO"))</f>
        <v>NO</v>
      </c>
      <c r="H48" s="16">
        <v>7000.0</v>
      </c>
      <c r="I48" s="17" t="str">
        <f t="shared" si="3"/>
        <v>NOT FUNDED</v>
      </c>
      <c r="J48" s="18">
        <f t="shared" si="4"/>
        <v>13120</v>
      </c>
      <c r="K48" s="19" t="str">
        <f t="shared" si="2"/>
        <v>Approval Threshold</v>
      </c>
    </row>
    <row r="49">
      <c r="A49" s="23" t="s">
        <v>97</v>
      </c>
      <c r="B49" s="11">
        <v>3.22</v>
      </c>
      <c r="C49" s="12">
        <v>115.0</v>
      </c>
      <c r="D49" s="13">
        <v>1.8343407E7</v>
      </c>
      <c r="E49" s="13">
        <v>1.5711711E7</v>
      </c>
      <c r="F49" s="14">
        <f t="shared" si="1"/>
        <v>2631696</v>
      </c>
      <c r="G49" s="15" t="str">
        <f>IF(E49=0,"YES",IF(D49/E49&gt;=1.15, IF(D49+E49&gt;=one_percentage,"YES","NO"),"NO"))</f>
        <v>NO</v>
      </c>
      <c r="H49" s="16">
        <v>10000.0</v>
      </c>
      <c r="I49" s="17" t="str">
        <f t="shared" si="3"/>
        <v>NOT FUNDED</v>
      </c>
      <c r="J49" s="18">
        <f t="shared" si="4"/>
        <v>13120</v>
      </c>
      <c r="K49" s="19" t="str">
        <f t="shared" si="2"/>
        <v>Approval Threshold</v>
      </c>
    </row>
    <row r="50">
      <c r="A50" s="23" t="s">
        <v>98</v>
      </c>
      <c r="B50" s="11">
        <v>2.17</v>
      </c>
      <c r="C50" s="12">
        <v>96.0</v>
      </c>
      <c r="D50" s="13">
        <v>1.5406791E7</v>
      </c>
      <c r="E50" s="13">
        <v>1.3080562E7</v>
      </c>
      <c r="F50" s="14">
        <f t="shared" si="1"/>
        <v>2326229</v>
      </c>
      <c r="G50" s="15" t="str">
        <f>IF(E50=0,"YES",IF(D50/E50&gt;=1.15, IF(D50+E50&gt;=one_percentage,"YES","NO"),"NO"))</f>
        <v>NO</v>
      </c>
      <c r="H50" s="16">
        <v>9000.0</v>
      </c>
      <c r="I50" s="17" t="str">
        <f t="shared" si="3"/>
        <v>NOT FUNDED</v>
      </c>
      <c r="J50" s="18">
        <f t="shared" si="4"/>
        <v>13120</v>
      </c>
      <c r="K50" s="19" t="str">
        <f t="shared" si="2"/>
        <v>Approval Threshold</v>
      </c>
    </row>
    <row r="51">
      <c r="A51" s="23" t="s">
        <v>99</v>
      </c>
      <c r="B51" s="11">
        <v>3.0</v>
      </c>
      <c r="C51" s="12">
        <v>113.0</v>
      </c>
      <c r="D51" s="13">
        <v>1.6349276E7</v>
      </c>
      <c r="E51" s="13">
        <v>1.4034901E7</v>
      </c>
      <c r="F51" s="14">
        <f t="shared" si="1"/>
        <v>2314375</v>
      </c>
      <c r="G51" s="15" t="str">
        <f>IF(E51=0,"YES",IF(D51/E51&gt;=1.15, IF(D51+E51&gt;=one_percentage,"YES","NO"),"NO"))</f>
        <v>NO</v>
      </c>
      <c r="H51" s="16">
        <v>50000.0</v>
      </c>
      <c r="I51" s="17" t="str">
        <f t="shared" si="3"/>
        <v>NOT FUNDED</v>
      </c>
      <c r="J51" s="18">
        <f t="shared" si="4"/>
        <v>13120</v>
      </c>
      <c r="K51" s="19" t="str">
        <f t="shared" si="2"/>
        <v>Approval Threshold</v>
      </c>
    </row>
    <row r="52">
      <c r="A52" s="23" t="s">
        <v>100</v>
      </c>
      <c r="B52" s="11">
        <v>1.92</v>
      </c>
      <c r="C52" s="25">
        <v>116.0</v>
      </c>
      <c r="D52" s="13">
        <v>1.705514E7</v>
      </c>
      <c r="E52" s="13">
        <v>1.6414318E7</v>
      </c>
      <c r="F52" s="14">
        <f t="shared" si="1"/>
        <v>640822</v>
      </c>
      <c r="G52" s="15" t="str">
        <f>IF(E52=0,"YES",IF(D52/E52&gt;=1.15, IF(D52+E52&gt;=one_percentage,"YES","NO"),"NO"))</f>
        <v>NO</v>
      </c>
      <c r="H52" s="16">
        <v>50000.0</v>
      </c>
      <c r="I52" s="17" t="str">
        <f t="shared" si="3"/>
        <v>NOT FUNDED</v>
      </c>
      <c r="J52" s="18">
        <f t="shared" si="4"/>
        <v>13120</v>
      </c>
      <c r="K52" s="19" t="str">
        <f t="shared" si="2"/>
        <v>Approval Threshold</v>
      </c>
    </row>
    <row r="53">
      <c r="A53" s="23" t="s">
        <v>101</v>
      </c>
      <c r="B53" s="11">
        <v>1.62</v>
      </c>
      <c r="C53" s="25">
        <v>116.0</v>
      </c>
      <c r="D53" s="13">
        <v>1.543264E7</v>
      </c>
      <c r="E53" s="13">
        <v>1.5234729E7</v>
      </c>
      <c r="F53" s="14">
        <f t="shared" si="1"/>
        <v>197911</v>
      </c>
      <c r="G53" s="15" t="str">
        <f>IF(E53=0,"YES",IF(D53/E53&gt;=1.15, IF(D53+E53&gt;=one_percentage,"YES","NO"),"NO"))</f>
        <v>NO</v>
      </c>
      <c r="H53" s="16">
        <v>15000.0</v>
      </c>
      <c r="I53" s="17" t="str">
        <f t="shared" si="3"/>
        <v>NOT FUNDED</v>
      </c>
      <c r="J53" s="18">
        <f t="shared" si="4"/>
        <v>13120</v>
      </c>
      <c r="K53" s="19" t="str">
        <f t="shared" si="2"/>
        <v>Approval Threshold</v>
      </c>
    </row>
    <row r="54">
      <c r="A54" s="23" t="s">
        <v>102</v>
      </c>
      <c r="B54" s="11">
        <v>3.25</v>
      </c>
      <c r="C54" s="25">
        <v>94.0</v>
      </c>
      <c r="D54" s="13">
        <v>1.5704372E7</v>
      </c>
      <c r="E54" s="13">
        <v>1.6158165E7</v>
      </c>
      <c r="F54" s="14">
        <f t="shared" si="1"/>
        <v>-453793</v>
      </c>
      <c r="G54" s="15" t="str">
        <f>IF(E54=0,"YES",IF(D54/E54&gt;=1.15, IF(D54+E54&gt;=one_percentage,"YES","NO"),"NO"))</f>
        <v>NO</v>
      </c>
      <c r="H54" s="16">
        <v>25000.0</v>
      </c>
      <c r="I54" s="17" t="str">
        <f t="shared" si="3"/>
        <v>NOT FUNDED</v>
      </c>
      <c r="J54" s="18">
        <f t="shared" si="4"/>
        <v>13120</v>
      </c>
      <c r="K54" s="19" t="str">
        <f t="shared" si="2"/>
        <v>Approval Threshold</v>
      </c>
    </row>
    <row r="55">
      <c r="A55" s="23" t="s">
        <v>103</v>
      </c>
      <c r="B55" s="11">
        <v>2.0</v>
      </c>
      <c r="C55" s="12">
        <v>126.0</v>
      </c>
      <c r="D55" s="13">
        <v>1.6751666E7</v>
      </c>
      <c r="E55" s="13">
        <v>1.7669597E7</v>
      </c>
      <c r="F55" s="14">
        <f t="shared" si="1"/>
        <v>-917931</v>
      </c>
      <c r="G55" s="15" t="str">
        <f>IF(E55=0,"YES",IF(D55/E55&gt;=1.15, IF(D55+E55&gt;=one_percentage,"YES","NO"),"NO"))</f>
        <v>NO</v>
      </c>
      <c r="H55" s="16">
        <v>150000.0</v>
      </c>
      <c r="I55" s="17" t="str">
        <f t="shared" si="3"/>
        <v>NOT FUNDED</v>
      </c>
      <c r="J55" s="18">
        <f t="shared" si="4"/>
        <v>13120</v>
      </c>
      <c r="K55" s="19" t="str">
        <f t="shared" si="2"/>
        <v>Approval Threshold</v>
      </c>
    </row>
    <row r="56">
      <c r="A56" s="23" t="s">
        <v>104</v>
      </c>
      <c r="B56" s="11">
        <v>3.11</v>
      </c>
      <c r="C56" s="12">
        <v>113.0</v>
      </c>
      <c r="D56" s="13">
        <v>1.6501536E7</v>
      </c>
      <c r="E56" s="13">
        <v>1.8597526E7</v>
      </c>
      <c r="F56" s="14">
        <f t="shared" si="1"/>
        <v>-2095990</v>
      </c>
      <c r="G56" s="15" t="str">
        <f>IF(E56=0,"YES",IF(D56/E56&gt;=1.15, IF(D56+E56&gt;=one_percentage,"YES","NO"),"NO"))</f>
        <v>NO</v>
      </c>
      <c r="H56" s="16">
        <v>50000.0</v>
      </c>
      <c r="I56" s="17" t="str">
        <f t="shared" si="3"/>
        <v>NOT FUNDED</v>
      </c>
      <c r="J56" s="18">
        <f t="shared" si="4"/>
        <v>13120</v>
      </c>
      <c r="K56" s="19" t="str">
        <f t="shared" si="2"/>
        <v>Approval Threshold</v>
      </c>
    </row>
    <row r="57">
      <c r="A57" s="23" t="s">
        <v>105</v>
      </c>
      <c r="B57" s="11">
        <v>1.33</v>
      </c>
      <c r="C57" s="12">
        <v>125.0</v>
      </c>
      <c r="D57" s="13">
        <v>1.5482929E7</v>
      </c>
      <c r="E57" s="13">
        <v>1.8699778E7</v>
      </c>
      <c r="F57" s="14">
        <f t="shared" si="1"/>
        <v>-3216849</v>
      </c>
      <c r="G57" s="15" t="str">
        <f>IF(E57=0,"YES",IF(D57/E57&gt;=1.15, IF(D57+E57&gt;=one_percentage,"YES","NO"),"NO"))</f>
        <v>NO</v>
      </c>
      <c r="H57" s="16">
        <v>30000.0</v>
      </c>
      <c r="I57" s="17" t="str">
        <f t="shared" si="3"/>
        <v>NOT FUNDED</v>
      </c>
      <c r="J57" s="18">
        <f t="shared" si="4"/>
        <v>13120</v>
      </c>
      <c r="K57" s="19" t="str">
        <f t="shared" si="2"/>
        <v>Approval Threshold</v>
      </c>
    </row>
  </sheetData>
  <autoFilter ref="$A$1:$H$57">
    <sortState ref="A1:H57">
      <sortCondition descending="1" ref="F1:F57"/>
      <sortCondition ref="A1:A57"/>
    </sortState>
  </autoFilter>
  <conditionalFormatting sqref="I2:I57">
    <cfRule type="cellIs" dxfId="0" priority="1" operator="equal">
      <formula>"FUNDED"</formula>
    </cfRule>
  </conditionalFormatting>
  <conditionalFormatting sqref="I2:I57">
    <cfRule type="cellIs" dxfId="1" priority="2" operator="equal">
      <formula>"NOT FUNDED"</formula>
    </cfRule>
  </conditionalFormatting>
  <conditionalFormatting sqref="K2:K57">
    <cfRule type="cellIs" dxfId="0" priority="3" operator="greaterThan">
      <formula>999</formula>
    </cfRule>
  </conditionalFormatting>
  <conditionalFormatting sqref="K2:K57">
    <cfRule type="cellIs" dxfId="0" priority="4" operator="greaterThan">
      <formula>999</formula>
    </cfRule>
  </conditionalFormatting>
  <conditionalFormatting sqref="K2:K57">
    <cfRule type="containsText" dxfId="1" priority="5" operator="containsText" text="NOT FUNDED">
      <formula>NOT(ISERROR(SEARCH(("NOT FUNDED"),(K2))))</formula>
    </cfRule>
  </conditionalFormatting>
  <conditionalFormatting sqref="K2:K57">
    <cfRule type="cellIs" dxfId="2" priority="6" operator="equal">
      <formula>"Over Budget"</formula>
    </cfRule>
  </conditionalFormatting>
  <conditionalFormatting sqref="K2:K5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106</v>
      </c>
      <c r="B2" s="27">
        <v>4.96</v>
      </c>
      <c r="C2" s="12">
        <v>2921.0</v>
      </c>
      <c r="D2" s="13">
        <v>4.46066509E8</v>
      </c>
      <c r="E2" s="13">
        <v>8167903.0</v>
      </c>
      <c r="F2" s="14">
        <f t="shared" ref="F2:F44" si="1">D2-E2</f>
        <v>437898606</v>
      </c>
      <c r="G2" s="15" t="str">
        <f>IF(E2=0,"YES",IF(D2/E2&gt;=1.15, IF(D2+E2&gt;=one_percentage,"YES","NO"),"NO"))</f>
        <v>YES</v>
      </c>
      <c r="H2" s="16">
        <v>80000.0</v>
      </c>
      <c r="I2" s="17" t="str">
        <f>If(boosting_defi&gt;=H2,IF(G2="Yes","FUNDED","NOT FUNDED"),"NOT FUNDED")</f>
        <v>FUNDED</v>
      </c>
      <c r="J2" s="18">
        <f>If(boosting_defi&gt;=H2,boosting_defi-H2,boosting_defi)</f>
        <v>420000</v>
      </c>
      <c r="K2" s="19" t="str">
        <f t="shared" ref="K2:K44" si="2">If(G2="YES",IF(I2="FUNDED","","Over Budget"),"Approval Threshold")</f>
        <v/>
      </c>
    </row>
    <row r="3">
      <c r="A3" s="26" t="s">
        <v>107</v>
      </c>
      <c r="B3" s="27">
        <v>4.8</v>
      </c>
      <c r="C3" s="12">
        <v>2235.0</v>
      </c>
      <c r="D3" s="13">
        <v>3.12524109E8</v>
      </c>
      <c r="E3" s="13">
        <v>4979911.0</v>
      </c>
      <c r="F3" s="14">
        <f t="shared" si="1"/>
        <v>307544198</v>
      </c>
      <c r="G3" s="15" t="str">
        <f>IF(E3=0,"YES",IF(D3/E3&gt;=1.15, IF(D3+E3&gt;=one_percentage,"YES","NO"),"NO"))</f>
        <v>YES</v>
      </c>
      <c r="H3" s="16">
        <v>92820.0</v>
      </c>
      <c r="I3" s="17" t="str">
        <f t="shared" ref="I3:I44" si="3">If(J2&gt;=H3,IF(G3="Yes","FUNDED","NOT FUNDED"),"NOT FUNDED")</f>
        <v>FUNDED</v>
      </c>
      <c r="J3" s="18">
        <f t="shared" ref="J3:J44" si="4">If(I3="FUNDED",IF(J2&gt;=H3,(J2-H3),J2),J2)</f>
        <v>327180</v>
      </c>
      <c r="K3" s="19" t="str">
        <f t="shared" si="2"/>
        <v/>
      </c>
    </row>
    <row r="4">
      <c r="A4" s="26" t="s">
        <v>108</v>
      </c>
      <c r="B4" s="27">
        <v>4.78</v>
      </c>
      <c r="C4" s="12">
        <v>1650.0</v>
      </c>
      <c r="D4" s="13">
        <v>2.91551864E8</v>
      </c>
      <c r="E4" s="13">
        <v>1528877.0</v>
      </c>
      <c r="F4" s="14">
        <f t="shared" si="1"/>
        <v>290022987</v>
      </c>
      <c r="G4" s="15" t="str">
        <f>IF(E4=0,"YES",IF(D4/E4&gt;=1.15, IF(D4+E4&gt;=one_percentage,"YES","NO"),"NO"))</f>
        <v>YES</v>
      </c>
      <c r="H4" s="16">
        <v>21900.0</v>
      </c>
      <c r="I4" s="17" t="str">
        <f t="shared" si="3"/>
        <v>FUNDED</v>
      </c>
      <c r="J4" s="18">
        <f t="shared" si="4"/>
        <v>305280</v>
      </c>
      <c r="K4" s="19" t="str">
        <f t="shared" si="2"/>
        <v/>
      </c>
    </row>
    <row r="5">
      <c r="A5" s="26" t="s">
        <v>109</v>
      </c>
      <c r="B5" s="27">
        <v>4.78</v>
      </c>
      <c r="C5" s="12">
        <v>1440.0</v>
      </c>
      <c r="D5" s="13">
        <v>2.63139806E8</v>
      </c>
      <c r="E5" s="13">
        <v>7642963.0</v>
      </c>
      <c r="F5" s="14">
        <f t="shared" si="1"/>
        <v>255496843</v>
      </c>
      <c r="G5" s="15" t="str">
        <f>IF(E5=0,"YES",IF(D5/E5&gt;=1.15, IF(D5+E5&gt;=one_percentage,"YES","NO"),"NO"))</f>
        <v>YES</v>
      </c>
      <c r="H5" s="16">
        <v>91740.0</v>
      </c>
      <c r="I5" s="17" t="str">
        <f t="shared" si="3"/>
        <v>FUNDED</v>
      </c>
      <c r="J5" s="18">
        <f t="shared" si="4"/>
        <v>213540</v>
      </c>
      <c r="K5" s="19" t="str">
        <f t="shared" si="2"/>
        <v/>
      </c>
    </row>
    <row r="6">
      <c r="A6" s="26" t="s">
        <v>110</v>
      </c>
      <c r="B6" s="27">
        <v>4.46</v>
      </c>
      <c r="C6" s="12">
        <v>716.0</v>
      </c>
      <c r="D6" s="13">
        <v>1.70151822E8</v>
      </c>
      <c r="E6" s="13">
        <v>5292031.0</v>
      </c>
      <c r="F6" s="14">
        <f t="shared" si="1"/>
        <v>164859791</v>
      </c>
      <c r="G6" s="15" t="str">
        <f>IF(E6=0,"YES",IF(D6/E6&gt;=1.15, IF(D6+E6&gt;=one_percentage,"YES","NO"),"NO"))</f>
        <v>YES</v>
      </c>
      <c r="H6" s="16">
        <v>50000.0</v>
      </c>
      <c r="I6" s="17" t="str">
        <f t="shared" si="3"/>
        <v>FUNDED</v>
      </c>
      <c r="J6" s="18">
        <f t="shared" si="4"/>
        <v>163540</v>
      </c>
      <c r="K6" s="19" t="str">
        <f t="shared" si="2"/>
        <v/>
      </c>
    </row>
    <row r="7">
      <c r="A7" s="26" t="s">
        <v>111</v>
      </c>
      <c r="B7" s="27">
        <v>4.48</v>
      </c>
      <c r="C7" s="12">
        <v>787.0</v>
      </c>
      <c r="D7" s="13">
        <v>1.53644976E8</v>
      </c>
      <c r="E7" s="13">
        <v>9582829.0</v>
      </c>
      <c r="F7" s="14">
        <f t="shared" si="1"/>
        <v>144062147</v>
      </c>
      <c r="G7" s="15" t="str">
        <f>IF(E7=0,"YES",IF(D7/E7&gt;=1.15, IF(D7+E7&gt;=one_percentage,"YES","NO"),"NO"))</f>
        <v>YES</v>
      </c>
      <c r="H7" s="16">
        <v>70400.0</v>
      </c>
      <c r="I7" s="17" t="str">
        <f t="shared" si="3"/>
        <v>FUNDED</v>
      </c>
      <c r="J7" s="18">
        <f t="shared" si="4"/>
        <v>93140</v>
      </c>
      <c r="K7" s="19" t="str">
        <f t="shared" si="2"/>
        <v/>
      </c>
    </row>
    <row r="8">
      <c r="A8" s="26" t="s">
        <v>112</v>
      </c>
      <c r="B8" s="27">
        <v>4.56</v>
      </c>
      <c r="C8" s="12">
        <v>829.0</v>
      </c>
      <c r="D8" s="13">
        <v>1.49786701E8</v>
      </c>
      <c r="E8" s="13">
        <v>1.3951975E7</v>
      </c>
      <c r="F8" s="14">
        <f t="shared" si="1"/>
        <v>135834726</v>
      </c>
      <c r="G8" s="15" t="str">
        <f>IF(E8=0,"YES",IF(D8/E8&gt;=1.15, IF(D8+E8&gt;=one_percentage,"YES","NO"),"NO"))</f>
        <v>YES</v>
      </c>
      <c r="H8" s="16">
        <v>30000.0</v>
      </c>
      <c r="I8" s="17" t="str">
        <f t="shared" si="3"/>
        <v>FUNDED</v>
      </c>
      <c r="J8" s="18">
        <f t="shared" si="4"/>
        <v>63140</v>
      </c>
      <c r="K8" s="19" t="str">
        <f t="shared" si="2"/>
        <v/>
      </c>
    </row>
    <row r="9">
      <c r="A9" s="26" t="s">
        <v>113</v>
      </c>
      <c r="B9" s="27">
        <v>4.67</v>
      </c>
      <c r="C9" s="12">
        <v>914.0</v>
      </c>
      <c r="D9" s="13">
        <v>1.45143963E8</v>
      </c>
      <c r="E9" s="13">
        <v>2.1968558E7</v>
      </c>
      <c r="F9" s="14">
        <f t="shared" si="1"/>
        <v>123175405</v>
      </c>
      <c r="G9" s="15" t="str">
        <f>IF(E9=0,"YES",IF(D9/E9&gt;=1.15, IF(D9+E9&gt;=one_percentage,"YES","NO"),"NO"))</f>
        <v>YES</v>
      </c>
      <c r="H9" s="16">
        <v>23600.0</v>
      </c>
      <c r="I9" s="17" t="str">
        <f t="shared" si="3"/>
        <v>FUNDED</v>
      </c>
      <c r="J9" s="18">
        <f t="shared" si="4"/>
        <v>39540</v>
      </c>
      <c r="K9" s="19" t="str">
        <f t="shared" si="2"/>
        <v/>
      </c>
    </row>
    <row r="10">
      <c r="A10" s="26" t="s">
        <v>114</v>
      </c>
      <c r="B10" s="27">
        <v>3.29</v>
      </c>
      <c r="C10" s="12">
        <v>581.0</v>
      </c>
      <c r="D10" s="13">
        <v>1.17882613E8</v>
      </c>
      <c r="E10" s="13">
        <v>8018295.0</v>
      </c>
      <c r="F10" s="14">
        <f t="shared" si="1"/>
        <v>109864318</v>
      </c>
      <c r="G10" s="15" t="str">
        <f>IF(E10=0,"YES",IF(D10/E10&gt;=1.15, IF(D10+E10&gt;=one_percentage,"YES","NO"),"NO"))</f>
        <v>YES</v>
      </c>
      <c r="H10" s="16">
        <v>50000.0</v>
      </c>
      <c r="I10" s="17" t="str">
        <f t="shared" si="3"/>
        <v>NOT FUNDED</v>
      </c>
      <c r="J10" s="18">
        <f t="shared" si="4"/>
        <v>39540</v>
      </c>
      <c r="K10" s="19" t="str">
        <f t="shared" si="2"/>
        <v>Over Budget</v>
      </c>
    </row>
    <row r="11">
      <c r="A11" s="26" t="s">
        <v>115</v>
      </c>
      <c r="B11" s="27">
        <v>4.78</v>
      </c>
      <c r="C11" s="12">
        <v>829.0</v>
      </c>
      <c r="D11" s="13">
        <v>1.14706446E8</v>
      </c>
      <c r="E11" s="13">
        <v>1.0407538E7</v>
      </c>
      <c r="F11" s="14">
        <f t="shared" si="1"/>
        <v>104298908</v>
      </c>
      <c r="G11" s="15" t="str">
        <f>IF(E11=0,"YES",IF(D11/E11&gt;=1.15, IF(D11+E11&gt;=one_percentage,"YES","NO"),"NO"))</f>
        <v>YES</v>
      </c>
      <c r="H11" s="16">
        <v>24000.0</v>
      </c>
      <c r="I11" s="17" t="str">
        <f t="shared" si="3"/>
        <v>FUNDED</v>
      </c>
      <c r="J11" s="18">
        <f t="shared" si="4"/>
        <v>15540</v>
      </c>
      <c r="K11" s="19" t="str">
        <f t="shared" si="2"/>
        <v/>
      </c>
    </row>
    <row r="12">
      <c r="A12" s="26" t="s">
        <v>116</v>
      </c>
      <c r="B12" s="27">
        <v>4.4</v>
      </c>
      <c r="C12" s="12">
        <v>801.0</v>
      </c>
      <c r="D12" s="13">
        <v>1.15778055E8</v>
      </c>
      <c r="E12" s="13">
        <v>1.3897794E7</v>
      </c>
      <c r="F12" s="14">
        <f t="shared" si="1"/>
        <v>101880261</v>
      </c>
      <c r="G12" s="15" t="str">
        <f>IF(E12=0,"YES",IF(D12/E12&gt;=1.15, IF(D12+E12&gt;=one_percentage,"YES","NO"),"NO"))</f>
        <v>YES</v>
      </c>
      <c r="H12" s="16">
        <v>95000.0</v>
      </c>
      <c r="I12" s="17" t="str">
        <f t="shared" si="3"/>
        <v>NOT FUNDED</v>
      </c>
      <c r="J12" s="18">
        <f t="shared" si="4"/>
        <v>15540</v>
      </c>
      <c r="K12" s="19" t="str">
        <f t="shared" si="2"/>
        <v>Over Budget</v>
      </c>
    </row>
    <row r="13">
      <c r="A13" s="26" t="s">
        <v>117</v>
      </c>
      <c r="B13" s="27">
        <v>4.42</v>
      </c>
      <c r="C13" s="12">
        <v>472.0</v>
      </c>
      <c r="D13" s="13">
        <v>1.06732949E8</v>
      </c>
      <c r="E13" s="13">
        <v>1.1709316E7</v>
      </c>
      <c r="F13" s="14">
        <f t="shared" si="1"/>
        <v>95023633</v>
      </c>
      <c r="G13" s="15" t="str">
        <f>IF(E13=0,"YES",IF(D13/E13&gt;=1.15, IF(D13+E13&gt;=one_percentage,"YES","NO"),"NO"))</f>
        <v>YES</v>
      </c>
      <c r="H13" s="16">
        <v>28000.0</v>
      </c>
      <c r="I13" s="17" t="str">
        <f t="shared" si="3"/>
        <v>NOT FUNDED</v>
      </c>
      <c r="J13" s="18">
        <f t="shared" si="4"/>
        <v>15540</v>
      </c>
      <c r="K13" s="19" t="str">
        <f t="shared" si="2"/>
        <v>Over Budget</v>
      </c>
    </row>
    <row r="14">
      <c r="A14" s="26" t="s">
        <v>118</v>
      </c>
      <c r="B14" s="27">
        <v>4.33</v>
      </c>
      <c r="C14" s="12">
        <v>523.0</v>
      </c>
      <c r="D14" s="13">
        <v>1.03705959E8</v>
      </c>
      <c r="E14" s="13">
        <v>9497496.0</v>
      </c>
      <c r="F14" s="14">
        <f t="shared" si="1"/>
        <v>94208463</v>
      </c>
      <c r="G14" s="15" t="str">
        <f>IF(E14=0,"YES",IF(D14/E14&gt;=1.15, IF(D14+E14&gt;=one_percentage,"YES","NO"),"NO"))</f>
        <v>YES</v>
      </c>
      <c r="H14" s="16">
        <v>68000.0</v>
      </c>
      <c r="I14" s="17" t="str">
        <f t="shared" si="3"/>
        <v>NOT FUNDED</v>
      </c>
      <c r="J14" s="18">
        <f t="shared" si="4"/>
        <v>15540</v>
      </c>
      <c r="K14" s="19" t="str">
        <f t="shared" si="2"/>
        <v>Over Budget</v>
      </c>
    </row>
    <row r="15">
      <c r="A15" s="26" t="s">
        <v>119</v>
      </c>
      <c r="B15" s="27">
        <v>4.0</v>
      </c>
      <c r="C15" s="12">
        <v>822.0</v>
      </c>
      <c r="D15" s="13">
        <v>9.6594383E7</v>
      </c>
      <c r="E15" s="13">
        <v>1.2247294E7</v>
      </c>
      <c r="F15" s="14">
        <f t="shared" si="1"/>
        <v>84347089</v>
      </c>
      <c r="G15" s="15" t="str">
        <f>IF(E15=0,"YES",IF(D15/E15&gt;=1.15, IF(D15+E15&gt;=one_percentage,"YES","NO"),"NO"))</f>
        <v>YES</v>
      </c>
      <c r="H15" s="16">
        <v>45000.0</v>
      </c>
      <c r="I15" s="17" t="str">
        <f t="shared" si="3"/>
        <v>NOT FUNDED</v>
      </c>
      <c r="J15" s="18">
        <f t="shared" si="4"/>
        <v>15540</v>
      </c>
      <c r="K15" s="19" t="str">
        <f t="shared" si="2"/>
        <v>Over Budget</v>
      </c>
    </row>
    <row r="16">
      <c r="A16" s="26" t="s">
        <v>120</v>
      </c>
      <c r="B16" s="27">
        <v>4.56</v>
      </c>
      <c r="C16" s="12">
        <v>552.0</v>
      </c>
      <c r="D16" s="13">
        <v>8.9073284E7</v>
      </c>
      <c r="E16" s="13">
        <v>1.4583031E7</v>
      </c>
      <c r="F16" s="14">
        <f t="shared" si="1"/>
        <v>74490253</v>
      </c>
      <c r="G16" s="15" t="str">
        <f>IF(E16=0,"YES",IF(D16/E16&gt;=1.15, IF(D16+E16&gt;=one_percentage,"YES","NO"),"NO"))</f>
        <v>YES</v>
      </c>
      <c r="H16" s="16">
        <v>25000.0</v>
      </c>
      <c r="I16" s="17" t="str">
        <f t="shared" si="3"/>
        <v>NOT FUNDED</v>
      </c>
      <c r="J16" s="18">
        <f t="shared" si="4"/>
        <v>15540</v>
      </c>
      <c r="K16" s="19" t="str">
        <f t="shared" si="2"/>
        <v>Over Budget</v>
      </c>
    </row>
    <row r="17">
      <c r="A17" s="26" t="s">
        <v>121</v>
      </c>
      <c r="B17" s="27">
        <v>4.42</v>
      </c>
      <c r="C17" s="12">
        <v>523.0</v>
      </c>
      <c r="D17" s="13">
        <v>8.5331251E7</v>
      </c>
      <c r="E17" s="13">
        <v>1.2322688E7</v>
      </c>
      <c r="F17" s="14">
        <f t="shared" si="1"/>
        <v>73008563</v>
      </c>
      <c r="G17" s="15" t="str">
        <f>IF(E17=0,"YES",IF(D17/E17&gt;=1.15, IF(D17+E17&gt;=one_percentage,"YES","NO"),"NO"))</f>
        <v>YES</v>
      </c>
      <c r="H17" s="16">
        <v>47000.0</v>
      </c>
      <c r="I17" s="17" t="str">
        <f t="shared" si="3"/>
        <v>NOT FUNDED</v>
      </c>
      <c r="J17" s="18">
        <f t="shared" si="4"/>
        <v>15540</v>
      </c>
      <c r="K17" s="19" t="str">
        <f t="shared" si="2"/>
        <v>Over Budget</v>
      </c>
    </row>
    <row r="18">
      <c r="A18" s="26" t="s">
        <v>122</v>
      </c>
      <c r="B18" s="27">
        <v>4.44</v>
      </c>
      <c r="C18" s="12">
        <v>619.0</v>
      </c>
      <c r="D18" s="13">
        <v>8.0017273E7</v>
      </c>
      <c r="E18" s="13">
        <v>1.0494889E7</v>
      </c>
      <c r="F18" s="14">
        <f t="shared" si="1"/>
        <v>69522384</v>
      </c>
      <c r="G18" s="15" t="str">
        <f>IF(E18=0,"YES",IF(D18/E18&gt;=1.15, IF(D18+E18&gt;=one_percentage,"YES","NO"),"NO"))</f>
        <v>YES</v>
      </c>
      <c r="H18" s="16">
        <v>30000.0</v>
      </c>
      <c r="I18" s="17" t="str">
        <f t="shared" si="3"/>
        <v>NOT FUNDED</v>
      </c>
      <c r="J18" s="18">
        <f t="shared" si="4"/>
        <v>15540</v>
      </c>
      <c r="K18" s="19" t="str">
        <f t="shared" si="2"/>
        <v>Over Budget</v>
      </c>
    </row>
    <row r="19">
      <c r="A19" s="26" t="s">
        <v>123</v>
      </c>
      <c r="B19" s="27">
        <v>4.17</v>
      </c>
      <c r="C19" s="12">
        <v>410.0</v>
      </c>
      <c r="D19" s="13">
        <v>7.0540459E7</v>
      </c>
      <c r="E19" s="13">
        <v>7507861.0</v>
      </c>
      <c r="F19" s="14">
        <f t="shared" si="1"/>
        <v>63032598</v>
      </c>
      <c r="G19" s="15" t="str">
        <f>IF(E19=0,"YES",IF(D19/E19&gt;=1.15, IF(D19+E19&gt;=one_percentage,"YES","NO"),"NO"))</f>
        <v>YES</v>
      </c>
      <c r="H19" s="16">
        <v>50000.0</v>
      </c>
      <c r="I19" s="17" t="str">
        <f t="shared" si="3"/>
        <v>NOT FUNDED</v>
      </c>
      <c r="J19" s="18">
        <f t="shared" si="4"/>
        <v>15540</v>
      </c>
      <c r="K19" s="19" t="str">
        <f t="shared" si="2"/>
        <v>Over Budget</v>
      </c>
    </row>
    <row r="20">
      <c r="A20" s="26" t="s">
        <v>124</v>
      </c>
      <c r="B20" s="27">
        <v>4.21</v>
      </c>
      <c r="C20" s="12">
        <v>539.0</v>
      </c>
      <c r="D20" s="13">
        <v>7.4318105E7</v>
      </c>
      <c r="E20" s="13">
        <v>1.1999403E7</v>
      </c>
      <c r="F20" s="14">
        <f t="shared" si="1"/>
        <v>62318702</v>
      </c>
      <c r="G20" s="15" t="str">
        <f>IF(E20=0,"YES",IF(D20/E20&gt;=1.15, IF(D20+E20&gt;=one_percentage,"YES","NO"),"NO"))</f>
        <v>YES</v>
      </c>
      <c r="H20" s="16">
        <v>9600.0</v>
      </c>
      <c r="I20" s="17" t="str">
        <f t="shared" si="3"/>
        <v>FUNDED</v>
      </c>
      <c r="J20" s="18">
        <f t="shared" si="4"/>
        <v>5940</v>
      </c>
      <c r="K20" s="19" t="str">
        <f t="shared" si="2"/>
        <v/>
      </c>
    </row>
    <row r="21">
      <c r="A21" s="26" t="s">
        <v>125</v>
      </c>
      <c r="B21" s="27">
        <v>4.27</v>
      </c>
      <c r="C21" s="12">
        <v>426.0</v>
      </c>
      <c r="D21" s="13">
        <v>7.8268771E7</v>
      </c>
      <c r="E21" s="13">
        <v>2.2511094E7</v>
      </c>
      <c r="F21" s="14">
        <f t="shared" si="1"/>
        <v>55757677</v>
      </c>
      <c r="G21" s="15" t="str">
        <f>IF(E21=0,"YES",IF(D21/E21&gt;=1.15, IF(D21+E21&gt;=one_percentage,"YES","NO"),"NO"))</f>
        <v>YES</v>
      </c>
      <c r="H21" s="16">
        <v>73600.0</v>
      </c>
      <c r="I21" s="17" t="str">
        <f t="shared" si="3"/>
        <v>NOT FUNDED</v>
      </c>
      <c r="J21" s="18">
        <f t="shared" si="4"/>
        <v>5940</v>
      </c>
      <c r="K21" s="19" t="str">
        <f t="shared" si="2"/>
        <v>Over Budget</v>
      </c>
    </row>
    <row r="22">
      <c r="A22" s="26" t="s">
        <v>126</v>
      </c>
      <c r="B22" s="27">
        <v>4.25</v>
      </c>
      <c r="C22" s="12">
        <v>387.0</v>
      </c>
      <c r="D22" s="13">
        <v>6.8189678E7</v>
      </c>
      <c r="E22" s="13">
        <v>1.3905069E7</v>
      </c>
      <c r="F22" s="14">
        <f t="shared" si="1"/>
        <v>54284609</v>
      </c>
      <c r="G22" s="15" t="str">
        <f>IF(E22=0,"YES",IF(D22/E22&gt;=1.15, IF(D22+E22&gt;=one_percentage,"YES","NO"),"NO"))</f>
        <v>YES</v>
      </c>
      <c r="H22" s="16">
        <v>80000.0</v>
      </c>
      <c r="I22" s="17" t="str">
        <f t="shared" si="3"/>
        <v>NOT FUNDED</v>
      </c>
      <c r="J22" s="18">
        <f t="shared" si="4"/>
        <v>5940</v>
      </c>
      <c r="K22" s="19" t="str">
        <f t="shared" si="2"/>
        <v>Over Budget</v>
      </c>
    </row>
    <row r="23">
      <c r="A23" s="26" t="s">
        <v>127</v>
      </c>
      <c r="B23" s="27">
        <v>3.83</v>
      </c>
      <c r="C23" s="12">
        <v>458.0</v>
      </c>
      <c r="D23" s="13">
        <v>6.5917021E7</v>
      </c>
      <c r="E23" s="13">
        <v>1.8135947E7</v>
      </c>
      <c r="F23" s="14">
        <f t="shared" si="1"/>
        <v>47781074</v>
      </c>
      <c r="G23" s="15" t="str">
        <f>IF(E23=0,"YES",IF(D23/E23&gt;=1.15, IF(D23+E23&gt;=one_percentage,"YES","NO"),"NO"))</f>
        <v>YES</v>
      </c>
      <c r="H23" s="16">
        <v>50000.0</v>
      </c>
      <c r="I23" s="17" t="str">
        <f t="shared" si="3"/>
        <v>NOT FUNDED</v>
      </c>
      <c r="J23" s="18">
        <f t="shared" si="4"/>
        <v>5940</v>
      </c>
      <c r="K23" s="19" t="str">
        <f t="shared" si="2"/>
        <v>Over Budget</v>
      </c>
    </row>
    <row r="24">
      <c r="A24" s="26" t="s">
        <v>128</v>
      </c>
      <c r="B24" s="27">
        <v>3.9</v>
      </c>
      <c r="C24" s="12">
        <v>306.0</v>
      </c>
      <c r="D24" s="13">
        <v>5.452492E7</v>
      </c>
      <c r="E24" s="13">
        <v>1.4572557E7</v>
      </c>
      <c r="F24" s="14">
        <f t="shared" si="1"/>
        <v>39952363</v>
      </c>
      <c r="G24" s="15" t="str">
        <f>IF(E24=0,"YES",IF(D24/E24&gt;=1.15, IF(D24+E24&gt;=one_percentage,"YES","NO"),"NO"))</f>
        <v>YES</v>
      </c>
      <c r="H24" s="16">
        <v>50000.0</v>
      </c>
      <c r="I24" s="17" t="str">
        <f t="shared" si="3"/>
        <v>NOT FUNDED</v>
      </c>
      <c r="J24" s="18">
        <f t="shared" si="4"/>
        <v>5940</v>
      </c>
      <c r="K24" s="19" t="str">
        <f t="shared" si="2"/>
        <v>Over Budget</v>
      </c>
    </row>
    <row r="25">
      <c r="A25" s="26" t="s">
        <v>129</v>
      </c>
      <c r="B25" s="27">
        <v>3.75</v>
      </c>
      <c r="C25" s="12">
        <v>292.0</v>
      </c>
      <c r="D25" s="13">
        <v>4.7280024E7</v>
      </c>
      <c r="E25" s="13">
        <v>1.1962984E7</v>
      </c>
      <c r="F25" s="14">
        <f t="shared" si="1"/>
        <v>35317040</v>
      </c>
      <c r="G25" s="15" t="str">
        <f>IF(E25=0,"YES",IF(D25/E25&gt;=1.15, IF(D25+E25&gt;=one_percentage,"YES","NO"),"NO"))</f>
        <v>YES</v>
      </c>
      <c r="H25" s="16">
        <v>50000.0</v>
      </c>
      <c r="I25" s="17" t="str">
        <f t="shared" si="3"/>
        <v>NOT FUNDED</v>
      </c>
      <c r="J25" s="18">
        <f t="shared" si="4"/>
        <v>5940</v>
      </c>
      <c r="K25" s="19" t="str">
        <f t="shared" si="2"/>
        <v>Over Budget</v>
      </c>
    </row>
    <row r="26">
      <c r="A26" s="26" t="s">
        <v>130</v>
      </c>
      <c r="B26" s="27">
        <v>3.22</v>
      </c>
      <c r="C26" s="12">
        <v>282.0</v>
      </c>
      <c r="D26" s="13">
        <v>2.9293671E7</v>
      </c>
      <c r="E26" s="13">
        <v>1.2752663E7</v>
      </c>
      <c r="F26" s="14">
        <f t="shared" si="1"/>
        <v>16541008</v>
      </c>
      <c r="G26" s="15" t="str">
        <f>IF(E26=0,"YES",IF(D26/E26&gt;=1.15, IF(D26+E26&gt;=one_percentage,"YES","NO"),"NO"))</f>
        <v>YES</v>
      </c>
      <c r="H26" s="16">
        <v>24000.0</v>
      </c>
      <c r="I26" s="17" t="str">
        <f t="shared" si="3"/>
        <v>NOT FUNDED</v>
      </c>
      <c r="J26" s="18">
        <f t="shared" si="4"/>
        <v>5940</v>
      </c>
      <c r="K26" s="19" t="str">
        <f t="shared" si="2"/>
        <v>Over Budget</v>
      </c>
    </row>
    <row r="27">
      <c r="A27" s="26" t="s">
        <v>131</v>
      </c>
      <c r="B27" s="27">
        <v>3.0</v>
      </c>
      <c r="C27" s="12">
        <v>313.0</v>
      </c>
      <c r="D27" s="13">
        <v>3.5379589E7</v>
      </c>
      <c r="E27" s="13">
        <v>2.225125E7</v>
      </c>
      <c r="F27" s="14">
        <f t="shared" si="1"/>
        <v>13128339</v>
      </c>
      <c r="G27" s="15" t="str">
        <f>IF(E27=0,"YES",IF(D27/E27&gt;=1.15, IF(D27+E27&gt;=one_percentage,"YES","NO"),"NO"))</f>
        <v>YES</v>
      </c>
      <c r="H27" s="16">
        <v>25000.0</v>
      </c>
      <c r="I27" s="17" t="str">
        <f t="shared" si="3"/>
        <v>NOT FUNDED</v>
      </c>
      <c r="J27" s="18">
        <f t="shared" si="4"/>
        <v>5940</v>
      </c>
      <c r="K27" s="19" t="str">
        <f t="shared" si="2"/>
        <v>Over Budget</v>
      </c>
    </row>
    <row r="28">
      <c r="A28" s="26" t="s">
        <v>132</v>
      </c>
      <c r="B28" s="27">
        <v>3.44</v>
      </c>
      <c r="C28" s="12">
        <v>305.0</v>
      </c>
      <c r="D28" s="13">
        <v>3.2456727E7</v>
      </c>
      <c r="E28" s="13">
        <v>2.0648485E7</v>
      </c>
      <c r="F28" s="14">
        <f t="shared" si="1"/>
        <v>11808242</v>
      </c>
      <c r="G28" s="15" t="str">
        <f>IF(E28=0,"YES",IF(D28/E28&gt;=1.15, IF(D28+E28&gt;=one_percentage,"YES","NO"),"NO"))</f>
        <v>YES</v>
      </c>
      <c r="H28" s="16">
        <v>70500.0</v>
      </c>
      <c r="I28" s="17" t="str">
        <f t="shared" si="3"/>
        <v>NOT FUNDED</v>
      </c>
      <c r="J28" s="18">
        <f t="shared" si="4"/>
        <v>5940</v>
      </c>
      <c r="K28" s="19" t="str">
        <f t="shared" si="2"/>
        <v>Over Budget</v>
      </c>
    </row>
    <row r="29">
      <c r="A29" s="26" t="s">
        <v>133</v>
      </c>
      <c r="B29" s="27">
        <v>2.86</v>
      </c>
      <c r="C29" s="12">
        <v>330.0</v>
      </c>
      <c r="D29" s="13">
        <v>3.2288289E7</v>
      </c>
      <c r="E29" s="13">
        <v>2.2577451E7</v>
      </c>
      <c r="F29" s="14">
        <f t="shared" si="1"/>
        <v>9710838</v>
      </c>
      <c r="G29" s="15" t="str">
        <f>IF(E29=0,"YES",IF(D29/E29&gt;=1.15, IF(D29+E29&gt;=one_percentage,"YES","NO"),"NO"))</f>
        <v>YES</v>
      </c>
      <c r="H29" s="16">
        <v>96400.0</v>
      </c>
      <c r="I29" s="17" t="str">
        <f t="shared" si="3"/>
        <v>NOT FUNDED</v>
      </c>
      <c r="J29" s="18">
        <f t="shared" si="4"/>
        <v>5940</v>
      </c>
      <c r="K29" s="19" t="str">
        <f t="shared" si="2"/>
        <v>Over Budget</v>
      </c>
    </row>
    <row r="30">
      <c r="A30" s="26" t="s">
        <v>134</v>
      </c>
      <c r="B30" s="27">
        <v>3.53</v>
      </c>
      <c r="C30" s="12">
        <v>387.0</v>
      </c>
      <c r="D30" s="13">
        <v>3.8124024E7</v>
      </c>
      <c r="E30" s="13">
        <v>3.1684484E7</v>
      </c>
      <c r="F30" s="14">
        <f t="shared" si="1"/>
        <v>6439540</v>
      </c>
      <c r="G30" s="15" t="str">
        <f>IF(E30=0,"YES",IF(D30/E30&gt;=1.15, IF(D30+E30&gt;=one_percentage,"YES","NO"),"NO"))</f>
        <v>YES</v>
      </c>
      <c r="H30" s="16">
        <v>12000.0</v>
      </c>
      <c r="I30" s="17" t="str">
        <f t="shared" si="3"/>
        <v>NOT FUNDED</v>
      </c>
      <c r="J30" s="18">
        <f t="shared" si="4"/>
        <v>5940</v>
      </c>
      <c r="K30" s="19" t="str">
        <f t="shared" si="2"/>
        <v>Over Budget</v>
      </c>
    </row>
    <row r="31">
      <c r="A31" s="26" t="s">
        <v>135</v>
      </c>
      <c r="B31" s="27">
        <v>3.27</v>
      </c>
      <c r="C31" s="12">
        <v>319.0</v>
      </c>
      <c r="D31" s="13">
        <v>2.3555257E7</v>
      </c>
      <c r="E31" s="13">
        <v>2.0692628E7</v>
      </c>
      <c r="F31" s="14">
        <f t="shared" si="1"/>
        <v>2862629</v>
      </c>
      <c r="G31" s="15" t="str">
        <f>IF(E31=0,"YES",IF(D31/E31&gt;=1.15, IF(D31+E31&gt;=one_percentage,"YES","NO"),"NO"))</f>
        <v>NO</v>
      </c>
      <c r="H31" s="16">
        <v>20000.0</v>
      </c>
      <c r="I31" s="17" t="str">
        <f t="shared" si="3"/>
        <v>NOT FUNDED</v>
      </c>
      <c r="J31" s="18">
        <f t="shared" si="4"/>
        <v>5940</v>
      </c>
      <c r="K31" s="19" t="str">
        <f t="shared" si="2"/>
        <v>Approval Threshold</v>
      </c>
    </row>
    <row r="32">
      <c r="A32" s="26" t="s">
        <v>136</v>
      </c>
      <c r="B32" s="27">
        <v>3.07</v>
      </c>
      <c r="C32" s="12">
        <v>306.0</v>
      </c>
      <c r="D32" s="13">
        <v>2.7719662E7</v>
      </c>
      <c r="E32" s="13">
        <v>2.7222952E7</v>
      </c>
      <c r="F32" s="14">
        <f t="shared" si="1"/>
        <v>496710</v>
      </c>
      <c r="G32" s="15" t="str">
        <f>IF(E32=0,"YES",IF(D32/E32&gt;=1.15, IF(D32+E32&gt;=one_percentage,"YES","NO"),"NO"))</f>
        <v>NO</v>
      </c>
      <c r="H32" s="16">
        <v>56000.0</v>
      </c>
      <c r="I32" s="17" t="str">
        <f t="shared" si="3"/>
        <v>NOT FUNDED</v>
      </c>
      <c r="J32" s="18">
        <f t="shared" si="4"/>
        <v>5940</v>
      </c>
      <c r="K32" s="19" t="str">
        <f t="shared" si="2"/>
        <v>Approval Threshold</v>
      </c>
    </row>
    <row r="33">
      <c r="A33" s="26" t="s">
        <v>137</v>
      </c>
      <c r="B33" s="27">
        <v>2.13</v>
      </c>
      <c r="C33" s="12">
        <v>312.0</v>
      </c>
      <c r="D33" s="13">
        <v>2.2547735E7</v>
      </c>
      <c r="E33" s="13">
        <v>2.2369682E7</v>
      </c>
      <c r="F33" s="14">
        <f t="shared" si="1"/>
        <v>178053</v>
      </c>
      <c r="G33" s="15" t="str">
        <f>IF(E33=0,"YES",IF(D33/E33&gt;=1.15, IF(D33+E33&gt;=one_percentage,"YES","NO"),"NO"))</f>
        <v>NO</v>
      </c>
      <c r="H33" s="16">
        <v>25000.0</v>
      </c>
      <c r="I33" s="17" t="str">
        <f t="shared" si="3"/>
        <v>NOT FUNDED</v>
      </c>
      <c r="J33" s="18">
        <f t="shared" si="4"/>
        <v>5940</v>
      </c>
      <c r="K33" s="19" t="str">
        <f t="shared" si="2"/>
        <v>Approval Threshold</v>
      </c>
    </row>
    <row r="34">
      <c r="A34" s="26" t="s">
        <v>138</v>
      </c>
      <c r="B34" s="27">
        <v>2.13</v>
      </c>
      <c r="C34" s="12">
        <v>275.0</v>
      </c>
      <c r="D34" s="13">
        <v>1.8079812E7</v>
      </c>
      <c r="E34" s="13">
        <v>1.996181E7</v>
      </c>
      <c r="F34" s="14">
        <f t="shared" si="1"/>
        <v>-1881998</v>
      </c>
      <c r="G34" s="15" t="str">
        <f>IF(E34=0,"YES",IF(D34/E34&gt;=1.15, IF(D34+E34&gt;=one_percentage,"YES","NO"),"NO"))</f>
        <v>NO</v>
      </c>
      <c r="H34" s="16">
        <v>25400.0</v>
      </c>
      <c r="I34" s="17" t="str">
        <f t="shared" si="3"/>
        <v>NOT FUNDED</v>
      </c>
      <c r="J34" s="18">
        <f t="shared" si="4"/>
        <v>5940</v>
      </c>
      <c r="K34" s="19" t="str">
        <f t="shared" si="2"/>
        <v>Approval Threshold</v>
      </c>
    </row>
    <row r="35">
      <c r="A35" s="26" t="s">
        <v>139</v>
      </c>
      <c r="B35" s="27">
        <v>2.87</v>
      </c>
      <c r="C35" s="12">
        <v>311.0</v>
      </c>
      <c r="D35" s="13">
        <v>1.988438E7</v>
      </c>
      <c r="E35" s="13">
        <v>2.2566973E7</v>
      </c>
      <c r="F35" s="14">
        <f t="shared" si="1"/>
        <v>-2682593</v>
      </c>
      <c r="G35" s="15" t="str">
        <f>IF(E35=0,"YES",IF(D35/E35&gt;=1.15, IF(D35+E35&gt;=one_percentage,"YES","NO"),"NO"))</f>
        <v>NO</v>
      </c>
      <c r="H35" s="16">
        <v>25000.0</v>
      </c>
      <c r="I35" s="17" t="str">
        <f t="shared" si="3"/>
        <v>NOT FUNDED</v>
      </c>
      <c r="J35" s="18">
        <f t="shared" si="4"/>
        <v>5940</v>
      </c>
      <c r="K35" s="19" t="str">
        <f t="shared" si="2"/>
        <v>Approval Threshold</v>
      </c>
    </row>
    <row r="36">
      <c r="A36" s="26" t="s">
        <v>140</v>
      </c>
      <c r="B36" s="27">
        <v>2.22</v>
      </c>
      <c r="C36" s="12">
        <v>274.0</v>
      </c>
      <c r="D36" s="13">
        <v>1.8543781E7</v>
      </c>
      <c r="E36" s="13">
        <v>2.3261653E7</v>
      </c>
      <c r="F36" s="14">
        <f t="shared" si="1"/>
        <v>-4717872</v>
      </c>
      <c r="G36" s="15" t="str">
        <f>IF(E36=0,"YES",IF(D36/E36&gt;=1.15, IF(D36+E36&gt;=one_percentage,"YES","NO"),"NO"))</f>
        <v>NO</v>
      </c>
      <c r="H36" s="16">
        <v>50000.0</v>
      </c>
      <c r="I36" s="17" t="str">
        <f t="shared" si="3"/>
        <v>NOT FUNDED</v>
      </c>
      <c r="J36" s="18">
        <f t="shared" si="4"/>
        <v>5940</v>
      </c>
      <c r="K36" s="19" t="str">
        <f t="shared" si="2"/>
        <v>Approval Threshold</v>
      </c>
    </row>
    <row r="37">
      <c r="A37" s="26" t="s">
        <v>141</v>
      </c>
      <c r="B37" s="27">
        <v>1.81</v>
      </c>
      <c r="C37" s="12">
        <v>272.0</v>
      </c>
      <c r="D37" s="13">
        <v>1.8352681E7</v>
      </c>
      <c r="E37" s="13">
        <v>2.4235241E7</v>
      </c>
      <c r="F37" s="14">
        <f t="shared" si="1"/>
        <v>-5882560</v>
      </c>
      <c r="G37" s="15" t="str">
        <f>IF(E37=0,"YES",IF(D37/E37&gt;=1.15, IF(D37+E37&gt;=one_percentage,"YES","NO"),"NO"))</f>
        <v>NO</v>
      </c>
      <c r="H37" s="16">
        <v>30000.0</v>
      </c>
      <c r="I37" s="17" t="str">
        <f t="shared" si="3"/>
        <v>NOT FUNDED</v>
      </c>
      <c r="J37" s="18">
        <f t="shared" si="4"/>
        <v>5940</v>
      </c>
      <c r="K37" s="19" t="str">
        <f t="shared" si="2"/>
        <v>Approval Threshold</v>
      </c>
    </row>
    <row r="38">
      <c r="A38" s="26" t="s">
        <v>142</v>
      </c>
      <c r="B38" s="27">
        <v>1.67</v>
      </c>
      <c r="C38" s="12">
        <v>307.0</v>
      </c>
      <c r="D38" s="13">
        <v>1.894731E7</v>
      </c>
      <c r="E38" s="13">
        <v>2.4860869E7</v>
      </c>
      <c r="F38" s="14">
        <f t="shared" si="1"/>
        <v>-5913559</v>
      </c>
      <c r="G38" s="15" t="str">
        <f>IF(E38=0,"YES",IF(D38/E38&gt;=1.15, IF(D38+E38&gt;=one_percentage,"YES","NO"),"NO"))</f>
        <v>NO</v>
      </c>
      <c r="H38" s="16">
        <v>10000.0</v>
      </c>
      <c r="I38" s="17" t="str">
        <f t="shared" si="3"/>
        <v>NOT FUNDED</v>
      </c>
      <c r="J38" s="18">
        <f t="shared" si="4"/>
        <v>5940</v>
      </c>
      <c r="K38" s="19" t="str">
        <f t="shared" si="2"/>
        <v>Approval Threshold</v>
      </c>
    </row>
    <row r="39">
      <c r="A39" s="26" t="s">
        <v>143</v>
      </c>
      <c r="B39" s="27">
        <v>2.42</v>
      </c>
      <c r="C39" s="12">
        <v>310.0</v>
      </c>
      <c r="D39" s="13">
        <v>1.8001621E7</v>
      </c>
      <c r="E39" s="13">
        <v>2.3987765E7</v>
      </c>
      <c r="F39" s="14">
        <f t="shared" si="1"/>
        <v>-5986144</v>
      </c>
      <c r="G39" s="15" t="str">
        <f>IF(E39=0,"YES",IF(D39/E39&gt;=1.15, IF(D39+E39&gt;=one_percentage,"YES","NO"),"NO"))</f>
        <v>NO</v>
      </c>
      <c r="H39" s="16">
        <v>80000.0</v>
      </c>
      <c r="I39" s="17" t="str">
        <f t="shared" si="3"/>
        <v>NOT FUNDED</v>
      </c>
      <c r="J39" s="18">
        <f t="shared" si="4"/>
        <v>5940</v>
      </c>
      <c r="K39" s="19" t="str">
        <f t="shared" si="2"/>
        <v>Approval Threshold</v>
      </c>
    </row>
    <row r="40">
      <c r="A40" s="26" t="s">
        <v>144</v>
      </c>
      <c r="B40" s="27">
        <v>1.48</v>
      </c>
      <c r="C40" s="12">
        <v>324.0</v>
      </c>
      <c r="D40" s="13">
        <v>2.0042413E7</v>
      </c>
      <c r="E40" s="13">
        <v>3.0806998E7</v>
      </c>
      <c r="F40" s="14">
        <f t="shared" si="1"/>
        <v>-10764585</v>
      </c>
      <c r="G40" s="15" t="str">
        <f>IF(E40=0,"YES",IF(D40/E40&gt;=1.15, IF(D40+E40&gt;=one_percentage,"YES","NO"),"NO"))</f>
        <v>NO</v>
      </c>
      <c r="H40" s="16">
        <v>40000.0</v>
      </c>
      <c r="I40" s="17" t="str">
        <f t="shared" si="3"/>
        <v>NOT FUNDED</v>
      </c>
      <c r="J40" s="18">
        <f t="shared" si="4"/>
        <v>5940</v>
      </c>
      <c r="K40" s="19" t="str">
        <f t="shared" si="2"/>
        <v>Approval Threshold</v>
      </c>
    </row>
    <row r="41">
      <c r="A41" s="26" t="s">
        <v>145</v>
      </c>
      <c r="B41" s="27">
        <v>1.67</v>
      </c>
      <c r="C41" s="12">
        <v>314.0</v>
      </c>
      <c r="D41" s="13">
        <v>1.5473359E7</v>
      </c>
      <c r="E41" s="13">
        <v>2.6872391E7</v>
      </c>
      <c r="F41" s="14">
        <f t="shared" si="1"/>
        <v>-11399032</v>
      </c>
      <c r="G41" s="15" t="str">
        <f>IF(E41=0,"YES",IF(D41/E41&gt;=1.15, IF(D41+E41&gt;=one_percentage,"YES","NO"),"NO"))</f>
        <v>NO</v>
      </c>
      <c r="H41" s="16">
        <v>35000.0</v>
      </c>
      <c r="I41" s="17" t="str">
        <f t="shared" si="3"/>
        <v>NOT FUNDED</v>
      </c>
      <c r="J41" s="18">
        <f t="shared" si="4"/>
        <v>5940</v>
      </c>
      <c r="K41" s="19" t="str">
        <f t="shared" si="2"/>
        <v>Approval Threshold</v>
      </c>
    </row>
    <row r="42">
      <c r="A42" s="26" t="s">
        <v>146</v>
      </c>
      <c r="B42" s="27">
        <v>1.44</v>
      </c>
      <c r="C42" s="12">
        <v>414.0</v>
      </c>
      <c r="D42" s="13">
        <v>2.1164573E7</v>
      </c>
      <c r="E42" s="13">
        <v>3.7159364E7</v>
      </c>
      <c r="F42" s="14">
        <f t="shared" si="1"/>
        <v>-15994791</v>
      </c>
      <c r="G42" s="15" t="str">
        <f>IF(E42=0,"YES",IF(D42/E42&gt;=1.15, IF(D42+E42&gt;=one_percentage,"YES","NO"),"NO"))</f>
        <v>NO</v>
      </c>
      <c r="H42" s="16">
        <v>60000.0</v>
      </c>
      <c r="I42" s="17" t="str">
        <f t="shared" si="3"/>
        <v>NOT FUNDED</v>
      </c>
      <c r="J42" s="18">
        <f t="shared" si="4"/>
        <v>5940</v>
      </c>
      <c r="K42" s="19" t="str">
        <f t="shared" si="2"/>
        <v>Approval Threshold</v>
      </c>
    </row>
    <row r="43">
      <c r="A43" s="28" t="s">
        <v>147</v>
      </c>
      <c r="B43" s="27">
        <v>1.67</v>
      </c>
      <c r="C43" s="12">
        <v>341.0</v>
      </c>
      <c r="D43" s="13">
        <v>1.2367184E7</v>
      </c>
      <c r="E43" s="13">
        <v>2.9218319E7</v>
      </c>
      <c r="F43" s="14">
        <f t="shared" si="1"/>
        <v>-16851135</v>
      </c>
      <c r="G43" s="15" t="str">
        <f>IF(E43=0,"YES",IF(D43/E43&gt;=1.15, IF(D43+E43&gt;=one_percentage,"YES","NO"),"NO"))</f>
        <v>NO</v>
      </c>
      <c r="H43" s="16">
        <v>200000.0</v>
      </c>
      <c r="I43" s="17" t="str">
        <f t="shared" si="3"/>
        <v>NOT FUNDED</v>
      </c>
      <c r="J43" s="18">
        <f t="shared" si="4"/>
        <v>5940</v>
      </c>
      <c r="K43" s="19" t="str">
        <f t="shared" si="2"/>
        <v>Approval Threshold</v>
      </c>
    </row>
    <row r="44">
      <c r="A44" s="26" t="s">
        <v>148</v>
      </c>
      <c r="B44" s="27">
        <v>1.33</v>
      </c>
      <c r="C44" s="12">
        <v>387.0</v>
      </c>
      <c r="D44" s="13">
        <v>1.9384383E7</v>
      </c>
      <c r="E44" s="13">
        <v>3.683845E7</v>
      </c>
      <c r="F44" s="14">
        <f t="shared" si="1"/>
        <v>-17454067</v>
      </c>
      <c r="G44" s="15" t="str">
        <f>IF(E44=0,"YES",IF(D44/E44&gt;=1.15, IF(D44+E44&gt;=one_percentage,"YES","NO"),"NO"))</f>
        <v>NO</v>
      </c>
      <c r="H44" s="16">
        <v>50000.0</v>
      </c>
      <c r="I44" s="17" t="str">
        <f t="shared" si="3"/>
        <v>NOT FUNDED</v>
      </c>
      <c r="J44" s="18">
        <f t="shared" si="4"/>
        <v>5940</v>
      </c>
      <c r="K44" s="19" t="str">
        <f t="shared" si="2"/>
        <v>Approval Threshold</v>
      </c>
    </row>
  </sheetData>
  <autoFilter ref="$A$1:$H$44">
    <sortState ref="A1:H44">
      <sortCondition descending="1" ref="F1:F44"/>
      <sortCondition ref="A1:A44"/>
    </sortState>
  </autoFilter>
  <conditionalFormatting sqref="I2:I44">
    <cfRule type="cellIs" dxfId="0" priority="1" operator="equal">
      <formula>"FUNDED"</formula>
    </cfRule>
  </conditionalFormatting>
  <conditionalFormatting sqref="I2:I44">
    <cfRule type="cellIs" dxfId="1" priority="2" operator="equal">
      <formula>"NOT FUNDED"</formula>
    </cfRule>
  </conditionalFormatting>
  <conditionalFormatting sqref="K2:K44">
    <cfRule type="cellIs" dxfId="0" priority="3" operator="greaterThan">
      <formula>999</formula>
    </cfRule>
  </conditionalFormatting>
  <conditionalFormatting sqref="K2:K44">
    <cfRule type="cellIs" dxfId="0" priority="4" operator="greaterThan">
      <formula>999</formula>
    </cfRule>
  </conditionalFormatting>
  <conditionalFormatting sqref="K2:K44">
    <cfRule type="containsText" dxfId="1" priority="5" operator="containsText" text="NOT FUNDED">
      <formula>NOT(ISERROR(SEARCH(("NOT FUNDED"),(K2))))</formula>
    </cfRule>
  </conditionalFormatting>
  <conditionalFormatting sqref="K2:K44">
    <cfRule type="cellIs" dxfId="2" priority="6" operator="equal">
      <formula>"Over Budget"</formula>
    </cfRule>
  </conditionalFormatting>
  <conditionalFormatting sqref="K2:K44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</hyperlinks>
  <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149</v>
      </c>
      <c r="B2" s="27">
        <v>4.89</v>
      </c>
      <c r="C2" s="12">
        <v>1004.0</v>
      </c>
      <c r="D2" s="13">
        <v>1.66264297E8</v>
      </c>
      <c r="E2" s="13">
        <v>8886446.0</v>
      </c>
      <c r="F2" s="14">
        <f t="shared" ref="F2:F16" si="1">D2-E2</f>
        <v>157377851</v>
      </c>
      <c r="G2" s="15" t="str">
        <f>IF(E2=0,"YES",IF(D2/E2&gt;=1.15, IF(D2+E2&gt;=one_percentage,"YES","NO"),"NO"))</f>
        <v>YES</v>
      </c>
      <c r="H2" s="16">
        <v>96000.0</v>
      </c>
      <c r="I2" s="17" t="str">
        <f>If(catalyst_rapid&gt;=H2,IF(G2="Yes","FUNDED","NOT FUNDED"),"NOT FUNDED")</f>
        <v>FUNDED</v>
      </c>
      <c r="J2" s="18">
        <f>If(catalyst_rapid&gt;=H2,catalyst_rapid-H2,catalyst_rapid)</f>
        <v>154000</v>
      </c>
      <c r="K2" s="19" t="str">
        <f t="shared" ref="K2:K16" si="2">If(G2="YES",IF(I2="FUNDED","","Over Budget"),"Approval Threshold")</f>
        <v/>
      </c>
    </row>
    <row r="3">
      <c r="A3" s="26" t="s">
        <v>150</v>
      </c>
      <c r="B3" s="27">
        <v>4.58</v>
      </c>
      <c r="C3" s="12">
        <v>563.0</v>
      </c>
      <c r="D3" s="13">
        <v>1.10614167E8</v>
      </c>
      <c r="E3" s="13">
        <v>6090730.0</v>
      </c>
      <c r="F3" s="14">
        <f t="shared" si="1"/>
        <v>104523437</v>
      </c>
      <c r="G3" s="15" t="str">
        <f>IF(E3=0,"YES",IF(D3/E3&gt;=1.15, IF(D3+E3&gt;=one_percentage,"YES","NO"),"NO"))</f>
        <v>YES</v>
      </c>
      <c r="H3" s="16">
        <v>71000.0</v>
      </c>
      <c r="I3" s="17" t="str">
        <f t="shared" ref="I3:I16" si="3">If(J2&gt;=H3,IF(G3="Yes","FUNDED","NOT FUNDED"),"NOT FUNDED")</f>
        <v>FUNDED</v>
      </c>
      <c r="J3" s="18">
        <f t="shared" ref="J3:J16" si="4">If(I3="FUNDED",IF(J2&gt;=H3,(J2-H3),J2),J2)</f>
        <v>83000</v>
      </c>
      <c r="K3" s="19" t="str">
        <f t="shared" si="2"/>
        <v/>
      </c>
    </row>
    <row r="4">
      <c r="A4" s="26" t="s">
        <v>151</v>
      </c>
      <c r="B4" s="27">
        <v>4.67</v>
      </c>
      <c r="C4" s="12">
        <v>788.0</v>
      </c>
      <c r="D4" s="13">
        <v>9.7381525E7</v>
      </c>
      <c r="E4" s="13">
        <v>8799809.0</v>
      </c>
      <c r="F4" s="14">
        <f t="shared" si="1"/>
        <v>88581716</v>
      </c>
      <c r="G4" s="15" t="str">
        <f>IF(E4=0,"YES",IF(D4/E4&gt;=1.15, IF(D4+E4&gt;=one_percentage,"YES","NO"),"NO"))</f>
        <v>YES</v>
      </c>
      <c r="H4" s="16">
        <v>41000.0</v>
      </c>
      <c r="I4" s="17" t="str">
        <f t="shared" si="3"/>
        <v>FUNDED</v>
      </c>
      <c r="J4" s="18">
        <f t="shared" si="4"/>
        <v>42000</v>
      </c>
      <c r="K4" s="19" t="str">
        <f t="shared" si="2"/>
        <v/>
      </c>
    </row>
    <row r="5">
      <c r="A5" s="26" t="s">
        <v>152</v>
      </c>
      <c r="B5" s="27">
        <v>4.58</v>
      </c>
      <c r="C5" s="12">
        <v>533.0</v>
      </c>
      <c r="D5" s="13">
        <v>9.4490208E7</v>
      </c>
      <c r="E5" s="13">
        <v>9771995.0</v>
      </c>
      <c r="F5" s="14">
        <f t="shared" si="1"/>
        <v>84718213</v>
      </c>
      <c r="G5" s="15" t="str">
        <f>IF(E5=0,"YES",IF(D5/E5&gt;=1.15, IF(D5+E5&gt;=one_percentage,"YES","NO"),"NO"))</f>
        <v>YES</v>
      </c>
      <c r="H5" s="16">
        <v>37500.0</v>
      </c>
      <c r="I5" s="17" t="str">
        <f t="shared" si="3"/>
        <v>FUNDED</v>
      </c>
      <c r="J5" s="18">
        <f t="shared" si="4"/>
        <v>4500</v>
      </c>
      <c r="K5" s="19" t="str">
        <f t="shared" si="2"/>
        <v/>
      </c>
    </row>
    <row r="6">
      <c r="A6" s="26" t="s">
        <v>153</v>
      </c>
      <c r="B6" s="27">
        <v>4.27</v>
      </c>
      <c r="C6" s="12">
        <v>347.0</v>
      </c>
      <c r="D6" s="13">
        <v>7.8744398E7</v>
      </c>
      <c r="E6" s="13">
        <v>1.0561493E7</v>
      </c>
      <c r="F6" s="14">
        <f t="shared" si="1"/>
        <v>68182905</v>
      </c>
      <c r="G6" s="15" t="str">
        <f>IF(E6=0,"YES",IF(D6/E6&gt;=1.15, IF(D6+E6&gt;=one_percentage,"YES","NO"),"NO"))</f>
        <v>YES</v>
      </c>
      <c r="H6" s="16">
        <v>35000.0</v>
      </c>
      <c r="I6" s="17" t="str">
        <f t="shared" si="3"/>
        <v>NOT FUNDED</v>
      </c>
      <c r="J6" s="18">
        <f t="shared" si="4"/>
        <v>4500</v>
      </c>
      <c r="K6" s="19" t="str">
        <f t="shared" si="2"/>
        <v>Over Budget</v>
      </c>
    </row>
    <row r="7">
      <c r="A7" s="26" t="s">
        <v>154</v>
      </c>
      <c r="B7" s="27">
        <v>4.56</v>
      </c>
      <c r="C7" s="12">
        <v>401.0</v>
      </c>
      <c r="D7" s="13">
        <v>7.112926E7</v>
      </c>
      <c r="E7" s="13">
        <v>8616554.0</v>
      </c>
      <c r="F7" s="14">
        <f t="shared" si="1"/>
        <v>62512706</v>
      </c>
      <c r="G7" s="15" t="str">
        <f>IF(E7=0,"YES",IF(D7/E7&gt;=1.15, IF(D7+E7&gt;=one_percentage,"YES","NO"),"NO"))</f>
        <v>YES</v>
      </c>
      <c r="H7" s="16">
        <v>21915.0</v>
      </c>
      <c r="I7" s="17" t="str">
        <f t="shared" si="3"/>
        <v>NOT FUNDED</v>
      </c>
      <c r="J7" s="18">
        <f t="shared" si="4"/>
        <v>4500</v>
      </c>
      <c r="K7" s="19" t="str">
        <f t="shared" si="2"/>
        <v>Over Budget</v>
      </c>
    </row>
    <row r="8">
      <c r="A8" s="26" t="s">
        <v>155</v>
      </c>
      <c r="B8" s="27">
        <v>3.67</v>
      </c>
      <c r="C8" s="12">
        <v>231.0</v>
      </c>
      <c r="D8" s="13">
        <v>6.1756009E7</v>
      </c>
      <c r="E8" s="13">
        <v>6700004.0</v>
      </c>
      <c r="F8" s="14">
        <f t="shared" si="1"/>
        <v>55056005</v>
      </c>
      <c r="G8" s="15" t="str">
        <f>IF(E8=0,"YES",IF(D8/E8&gt;=1.15, IF(D8+E8&gt;=one_percentage,"YES","NO"),"NO"))</f>
        <v>YES</v>
      </c>
      <c r="H8" s="16">
        <v>37000.0</v>
      </c>
      <c r="I8" s="17" t="str">
        <f t="shared" si="3"/>
        <v>NOT FUNDED</v>
      </c>
      <c r="J8" s="18">
        <f t="shared" si="4"/>
        <v>4500</v>
      </c>
      <c r="K8" s="19" t="str">
        <f t="shared" si="2"/>
        <v>Over Budget</v>
      </c>
    </row>
    <row r="9">
      <c r="A9" s="26" t="s">
        <v>156</v>
      </c>
      <c r="B9" s="27">
        <v>4.19</v>
      </c>
      <c r="C9" s="12">
        <v>301.0</v>
      </c>
      <c r="D9" s="13">
        <v>5.2153734E7</v>
      </c>
      <c r="E9" s="13">
        <v>1.2822985E7</v>
      </c>
      <c r="F9" s="14">
        <f t="shared" si="1"/>
        <v>39330749</v>
      </c>
      <c r="G9" s="15" t="str">
        <f>IF(E9=0,"YES",IF(D9/E9&gt;=1.15, IF(D9+E9&gt;=one_percentage,"YES","NO"),"NO"))</f>
        <v>YES</v>
      </c>
      <c r="H9" s="16">
        <v>80000.0</v>
      </c>
      <c r="I9" s="17" t="str">
        <f t="shared" si="3"/>
        <v>NOT FUNDED</v>
      </c>
      <c r="J9" s="18">
        <f t="shared" si="4"/>
        <v>4500</v>
      </c>
      <c r="K9" s="19" t="str">
        <f t="shared" si="2"/>
        <v>Over Budget</v>
      </c>
    </row>
    <row r="10">
      <c r="A10" s="26" t="s">
        <v>157</v>
      </c>
      <c r="B10" s="27">
        <v>3.78</v>
      </c>
      <c r="C10" s="12">
        <v>319.0</v>
      </c>
      <c r="D10" s="13">
        <v>4.9713246E7</v>
      </c>
      <c r="E10" s="13">
        <v>1.0718182E7</v>
      </c>
      <c r="F10" s="14">
        <f t="shared" si="1"/>
        <v>38995064</v>
      </c>
      <c r="G10" s="15" t="str">
        <f>IF(E10=0,"YES",IF(D10/E10&gt;=1.15, IF(D10+E10&gt;=one_percentage,"YES","NO"),"NO"))</f>
        <v>YES</v>
      </c>
      <c r="H10" s="16">
        <v>25000.0</v>
      </c>
      <c r="I10" s="17" t="str">
        <f t="shared" si="3"/>
        <v>NOT FUNDED</v>
      </c>
      <c r="J10" s="18">
        <f t="shared" si="4"/>
        <v>4500</v>
      </c>
      <c r="K10" s="19" t="str">
        <f t="shared" si="2"/>
        <v>Over Budget</v>
      </c>
    </row>
    <row r="11">
      <c r="A11" s="26" t="s">
        <v>158</v>
      </c>
      <c r="B11" s="27">
        <v>3.3</v>
      </c>
      <c r="C11" s="12">
        <v>251.0</v>
      </c>
      <c r="D11" s="13">
        <v>4.897893E7</v>
      </c>
      <c r="E11" s="13">
        <v>1.1910479E7</v>
      </c>
      <c r="F11" s="14">
        <f t="shared" si="1"/>
        <v>37068451</v>
      </c>
      <c r="G11" s="15" t="str">
        <f>IF(E11=0,"YES",IF(D11/E11&gt;=1.15, IF(D11+E11&gt;=one_percentage,"YES","NO"),"NO"))</f>
        <v>YES</v>
      </c>
      <c r="H11" s="16">
        <v>33100.0</v>
      </c>
      <c r="I11" s="17" t="str">
        <f t="shared" si="3"/>
        <v>NOT FUNDED</v>
      </c>
      <c r="J11" s="18">
        <f t="shared" si="4"/>
        <v>4500</v>
      </c>
      <c r="K11" s="19" t="str">
        <f t="shared" si="2"/>
        <v>Over Budget</v>
      </c>
    </row>
    <row r="12">
      <c r="A12" s="26" t="s">
        <v>159</v>
      </c>
      <c r="B12" s="27">
        <v>3.42</v>
      </c>
      <c r="C12" s="12">
        <v>228.0</v>
      </c>
      <c r="D12" s="13">
        <v>3.639178E7</v>
      </c>
      <c r="E12" s="13">
        <v>1.0119559E7</v>
      </c>
      <c r="F12" s="14">
        <f t="shared" si="1"/>
        <v>26272221</v>
      </c>
      <c r="G12" s="15" t="str">
        <f>IF(E12=0,"YES",IF(D12/E12&gt;=1.15, IF(D12+E12&gt;=one_percentage,"YES","NO"),"NO"))</f>
        <v>YES</v>
      </c>
      <c r="H12" s="16">
        <v>24900.0</v>
      </c>
      <c r="I12" s="17" t="str">
        <f t="shared" si="3"/>
        <v>NOT FUNDED</v>
      </c>
      <c r="J12" s="18">
        <f t="shared" si="4"/>
        <v>4500</v>
      </c>
      <c r="K12" s="19" t="str">
        <f t="shared" si="2"/>
        <v>Over Budget</v>
      </c>
    </row>
    <row r="13">
      <c r="A13" s="26" t="s">
        <v>160</v>
      </c>
      <c r="B13" s="27">
        <v>3.39</v>
      </c>
      <c r="C13" s="12">
        <v>231.0</v>
      </c>
      <c r="D13" s="13">
        <v>2.9249099E7</v>
      </c>
      <c r="E13" s="13">
        <v>7313218.0</v>
      </c>
      <c r="F13" s="14">
        <f t="shared" si="1"/>
        <v>21935881</v>
      </c>
      <c r="G13" s="15" t="str">
        <f>IF(E13=0,"YES",IF(D13/E13&gt;=1.15, IF(D13+E13&gt;=one_percentage,"YES","NO"),"NO"))</f>
        <v>NO</v>
      </c>
      <c r="H13" s="16">
        <v>5000.0</v>
      </c>
      <c r="I13" s="17" t="str">
        <f t="shared" si="3"/>
        <v>NOT FUNDED</v>
      </c>
      <c r="J13" s="18">
        <f t="shared" si="4"/>
        <v>4500</v>
      </c>
      <c r="K13" s="19" t="str">
        <f t="shared" si="2"/>
        <v>Approval Threshold</v>
      </c>
    </row>
    <row r="14">
      <c r="A14" s="26" t="s">
        <v>161</v>
      </c>
      <c r="B14" s="27">
        <v>3.47</v>
      </c>
      <c r="C14" s="12">
        <v>219.0</v>
      </c>
      <c r="D14" s="13">
        <v>3.0855849E7</v>
      </c>
      <c r="E14" s="13">
        <v>1.7649169E7</v>
      </c>
      <c r="F14" s="14">
        <f t="shared" si="1"/>
        <v>13206680</v>
      </c>
      <c r="G14" s="15" t="str">
        <f>IF(E14=0,"YES",IF(D14/E14&gt;=1.15, IF(D14+E14&gt;=one_percentage,"YES","NO"),"NO"))</f>
        <v>YES</v>
      </c>
      <c r="H14" s="16">
        <v>11520.0</v>
      </c>
      <c r="I14" s="17" t="str">
        <f t="shared" si="3"/>
        <v>NOT FUNDED</v>
      </c>
      <c r="J14" s="18">
        <f t="shared" si="4"/>
        <v>4500</v>
      </c>
      <c r="K14" s="19" t="str">
        <f t="shared" si="2"/>
        <v>Over Budget</v>
      </c>
    </row>
    <row r="15">
      <c r="A15" s="26" t="s">
        <v>162</v>
      </c>
      <c r="B15" s="27">
        <v>1.81</v>
      </c>
      <c r="C15" s="12">
        <v>225.0</v>
      </c>
      <c r="D15" s="13">
        <v>2.42146E7</v>
      </c>
      <c r="E15" s="13">
        <v>2.1260789E7</v>
      </c>
      <c r="F15" s="14">
        <f t="shared" si="1"/>
        <v>2953811</v>
      </c>
      <c r="G15" s="15" t="str">
        <f>IF(E15=0,"YES",IF(D15/E15&gt;=1.15, IF(D15+E15&gt;=one_percentage,"YES","NO"),"NO"))</f>
        <v>NO</v>
      </c>
      <c r="H15" s="16">
        <v>9000.0</v>
      </c>
      <c r="I15" s="17" t="str">
        <f t="shared" si="3"/>
        <v>NOT FUNDED</v>
      </c>
      <c r="J15" s="18">
        <f t="shared" si="4"/>
        <v>4500</v>
      </c>
      <c r="K15" s="19" t="str">
        <f t="shared" si="2"/>
        <v>Approval Threshold</v>
      </c>
    </row>
    <row r="16">
      <c r="A16" s="26" t="s">
        <v>163</v>
      </c>
      <c r="B16" s="27">
        <v>2.43</v>
      </c>
      <c r="C16" s="12">
        <v>238.0</v>
      </c>
      <c r="D16" s="13">
        <v>1.7815154E7</v>
      </c>
      <c r="E16" s="13">
        <v>1.556609E7</v>
      </c>
      <c r="F16" s="14">
        <f t="shared" si="1"/>
        <v>2249064</v>
      </c>
      <c r="G16" s="15" t="str">
        <f>IF(E16=0,"YES",IF(D16/E16&gt;=1.15, IF(D16+E16&gt;=one_percentage,"YES","NO"),"NO"))</f>
        <v>NO</v>
      </c>
      <c r="H16" s="16">
        <v>2500.0</v>
      </c>
      <c r="I16" s="17" t="str">
        <f t="shared" si="3"/>
        <v>NOT FUNDED</v>
      </c>
      <c r="J16" s="18">
        <f t="shared" si="4"/>
        <v>4500</v>
      </c>
      <c r="K16" s="19" t="str">
        <f t="shared" si="2"/>
        <v>Approval Threshold</v>
      </c>
    </row>
  </sheetData>
  <autoFilter ref="$A$1:$H$16">
    <sortState ref="A1:H16">
      <sortCondition descending="1" ref="F1:F16"/>
      <sortCondition ref="A1:A16"/>
    </sortState>
  </autoFilter>
  <conditionalFormatting sqref="I2:I16">
    <cfRule type="cellIs" dxfId="0" priority="1" operator="equal">
      <formula>"FUNDED"</formula>
    </cfRule>
  </conditionalFormatting>
  <conditionalFormatting sqref="I2:I16">
    <cfRule type="cellIs" dxfId="1" priority="2" operator="equal">
      <formula>"NOT FUNDED"</formula>
    </cfRule>
  </conditionalFormatting>
  <conditionalFormatting sqref="K2:K16">
    <cfRule type="cellIs" dxfId="0" priority="3" operator="greaterThan">
      <formula>999</formula>
    </cfRule>
  </conditionalFormatting>
  <conditionalFormatting sqref="K2:K16">
    <cfRule type="cellIs" dxfId="0" priority="4" operator="greaterThan">
      <formula>999</formula>
    </cfRule>
  </conditionalFormatting>
  <conditionalFormatting sqref="K2:K16">
    <cfRule type="containsText" dxfId="1" priority="5" operator="containsText" text="NOT FUNDED">
      <formula>NOT(ISERROR(SEARCH(("NOT FUNDED"),(K2))))</formula>
    </cfRule>
  </conditionalFormatting>
  <conditionalFormatting sqref="K2:K16">
    <cfRule type="cellIs" dxfId="2" priority="6" operator="equal">
      <formula>"Over Budget"</formula>
    </cfRule>
  </conditionalFormatting>
  <conditionalFormatting sqref="K2:K16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164</v>
      </c>
      <c r="B2" s="27">
        <v>5.0</v>
      </c>
      <c r="C2" s="12">
        <v>479.0</v>
      </c>
      <c r="D2" s="13">
        <v>1.29927613E8</v>
      </c>
      <c r="E2" s="13">
        <v>1643204.0</v>
      </c>
      <c r="F2" s="14">
        <f t="shared" ref="F2:F28" si="1">D2-E2</f>
        <v>128284409</v>
      </c>
      <c r="G2" s="15" t="str">
        <f>IF(E2=0,"YES",IF(D2/E2&gt;=1.15, IF(D2+E2&gt;=one_percentage,"YES","NO"),"NO"))</f>
        <v>YES</v>
      </c>
      <c r="H2" s="16">
        <v>10000.0</v>
      </c>
      <c r="I2" s="17" t="str">
        <f>If(accelerators_mentors&gt;=H2,IF(G2="Yes","FUNDED","NOT FUNDED"),"NOT FUNDED")</f>
        <v>FUNDED</v>
      </c>
      <c r="J2" s="18">
        <f>If(accelerators_mentors&gt;=H2,accelerators_mentors-H2,accelerators_mentors)</f>
        <v>490000</v>
      </c>
      <c r="K2" s="19" t="str">
        <f t="shared" ref="K2:K28" si="2">If(G2="YES",IF(I2="FUNDED","","Over Budget"),"Approval Threshold")</f>
        <v/>
      </c>
    </row>
    <row r="3">
      <c r="A3" s="26" t="s">
        <v>165</v>
      </c>
      <c r="B3" s="27">
        <v>4.83</v>
      </c>
      <c r="C3" s="12">
        <v>460.0</v>
      </c>
      <c r="D3" s="13">
        <v>1.26584368E8</v>
      </c>
      <c r="E3" s="13">
        <v>1520140.0</v>
      </c>
      <c r="F3" s="14">
        <f t="shared" si="1"/>
        <v>125064228</v>
      </c>
      <c r="G3" s="15" t="str">
        <f>IF(E3=0,"YES",IF(D3/E3&gt;=1.15, IF(D3+E3&gt;=one_percentage,"YES","NO"),"NO"))</f>
        <v>YES</v>
      </c>
      <c r="H3" s="16">
        <v>34250.0</v>
      </c>
      <c r="I3" s="17" t="str">
        <f t="shared" ref="I3:I28" si="3">If(J2&gt;=H3,IF(G3="Yes","FUNDED","NOT FUNDED"),"NOT FUNDED")</f>
        <v>FUNDED</v>
      </c>
      <c r="J3" s="18">
        <f t="shared" ref="J3:J28" si="4">If(I3="FUNDED",IF(J2&gt;=H3,(J2-H3),J2),J2)</f>
        <v>455750</v>
      </c>
      <c r="K3" s="19" t="str">
        <f t="shared" si="2"/>
        <v/>
      </c>
    </row>
    <row r="4">
      <c r="A4" s="26" t="s">
        <v>166</v>
      </c>
      <c r="B4" s="27">
        <v>4.5</v>
      </c>
      <c r="C4" s="12">
        <v>313.0</v>
      </c>
      <c r="D4" s="13">
        <v>1.01519177E8</v>
      </c>
      <c r="E4" s="13">
        <v>5006372.0</v>
      </c>
      <c r="F4" s="14">
        <f t="shared" si="1"/>
        <v>96512805</v>
      </c>
      <c r="G4" s="15" t="str">
        <f>IF(E4=0,"YES",IF(D4/E4&gt;=1.15, IF(D4+E4&gt;=one_percentage,"YES","NO"),"NO"))</f>
        <v>YES</v>
      </c>
      <c r="H4" s="16">
        <v>60000.0</v>
      </c>
      <c r="I4" s="17" t="str">
        <f t="shared" si="3"/>
        <v>FUNDED</v>
      </c>
      <c r="J4" s="18">
        <f t="shared" si="4"/>
        <v>395750</v>
      </c>
      <c r="K4" s="19" t="str">
        <f t="shared" si="2"/>
        <v/>
      </c>
    </row>
    <row r="5">
      <c r="A5" s="26" t="s">
        <v>167</v>
      </c>
      <c r="B5" s="27">
        <v>4.53</v>
      </c>
      <c r="C5" s="12">
        <v>361.0</v>
      </c>
      <c r="D5" s="13">
        <v>9.4756067E7</v>
      </c>
      <c r="E5" s="13">
        <v>1125260.0</v>
      </c>
      <c r="F5" s="14">
        <f t="shared" si="1"/>
        <v>93630807</v>
      </c>
      <c r="G5" s="15" t="str">
        <f>IF(E5=0,"YES",IF(D5/E5&gt;=1.15, IF(D5+E5&gt;=one_percentage,"YES","NO"),"NO"))</f>
        <v>YES</v>
      </c>
      <c r="H5" s="16">
        <v>18290.0</v>
      </c>
      <c r="I5" s="17" t="str">
        <f t="shared" si="3"/>
        <v>FUNDED</v>
      </c>
      <c r="J5" s="18">
        <f t="shared" si="4"/>
        <v>377460</v>
      </c>
      <c r="K5" s="19" t="str">
        <f t="shared" si="2"/>
        <v/>
      </c>
    </row>
    <row r="6">
      <c r="A6" s="26" t="s">
        <v>168</v>
      </c>
      <c r="B6" s="27">
        <v>4.44</v>
      </c>
      <c r="C6" s="12">
        <v>208.0</v>
      </c>
      <c r="D6" s="13">
        <v>8.5295943E7</v>
      </c>
      <c r="E6" s="13">
        <v>6236853.0</v>
      </c>
      <c r="F6" s="14">
        <f t="shared" si="1"/>
        <v>79059090</v>
      </c>
      <c r="G6" s="15" t="str">
        <f>IF(E6=0,"YES",IF(D6/E6&gt;=1.15, IF(D6+E6&gt;=one_percentage,"YES","NO"),"NO"))</f>
        <v>YES</v>
      </c>
      <c r="H6" s="16">
        <v>65000.0</v>
      </c>
      <c r="I6" s="17" t="str">
        <f t="shared" si="3"/>
        <v>FUNDED</v>
      </c>
      <c r="J6" s="18">
        <f t="shared" si="4"/>
        <v>312460</v>
      </c>
      <c r="K6" s="19" t="str">
        <f t="shared" si="2"/>
        <v/>
      </c>
    </row>
    <row r="7">
      <c r="A7" s="28" t="s">
        <v>169</v>
      </c>
      <c r="B7" s="27">
        <v>4.46</v>
      </c>
      <c r="C7" s="12">
        <v>197.0</v>
      </c>
      <c r="D7" s="13">
        <v>7.2164516E7</v>
      </c>
      <c r="E7" s="13">
        <v>4482052.0</v>
      </c>
      <c r="F7" s="14">
        <f t="shared" si="1"/>
        <v>67682464</v>
      </c>
      <c r="G7" s="15" t="str">
        <f>IF(E7=0,"YES",IF(D7/E7&gt;=1.15, IF(D7+E7&gt;=one_percentage,"YES","NO"),"NO"))</f>
        <v>YES</v>
      </c>
      <c r="H7" s="16">
        <v>35000.0</v>
      </c>
      <c r="I7" s="17" t="str">
        <f t="shared" si="3"/>
        <v>FUNDED</v>
      </c>
      <c r="J7" s="18">
        <f t="shared" si="4"/>
        <v>277460</v>
      </c>
      <c r="K7" s="19" t="str">
        <f t="shared" si="2"/>
        <v/>
      </c>
    </row>
    <row r="8">
      <c r="A8" s="26" t="s">
        <v>170</v>
      </c>
      <c r="B8" s="27">
        <v>4.42</v>
      </c>
      <c r="C8" s="12">
        <v>218.0</v>
      </c>
      <c r="D8" s="13">
        <v>7.0706089E7</v>
      </c>
      <c r="E8" s="13">
        <v>6665172.0</v>
      </c>
      <c r="F8" s="14">
        <f t="shared" si="1"/>
        <v>64040917</v>
      </c>
      <c r="G8" s="15" t="str">
        <f>IF(E8=0,"YES",IF(D8/E8&gt;=1.15, IF(D8+E8&gt;=one_percentage,"YES","NO"),"NO"))</f>
        <v>YES</v>
      </c>
      <c r="H8" s="16">
        <v>85000.0</v>
      </c>
      <c r="I8" s="17" t="str">
        <f t="shared" si="3"/>
        <v>FUNDED</v>
      </c>
      <c r="J8" s="18">
        <f t="shared" si="4"/>
        <v>192460</v>
      </c>
      <c r="K8" s="19" t="str">
        <f t="shared" si="2"/>
        <v/>
      </c>
    </row>
    <row r="9">
      <c r="A9" s="26" t="s">
        <v>171</v>
      </c>
      <c r="B9" s="27">
        <v>4.0</v>
      </c>
      <c r="C9" s="12">
        <v>173.0</v>
      </c>
      <c r="D9" s="13">
        <v>6.332579E7</v>
      </c>
      <c r="E9" s="13">
        <v>2140217.0</v>
      </c>
      <c r="F9" s="14">
        <f t="shared" si="1"/>
        <v>61185573</v>
      </c>
      <c r="G9" s="15" t="str">
        <f>IF(E9=0,"YES",IF(D9/E9&gt;=1.15, IF(D9+E9&gt;=one_percentage,"YES","NO"),"NO"))</f>
        <v>YES</v>
      </c>
      <c r="H9" s="16">
        <v>10000.0</v>
      </c>
      <c r="I9" s="17" t="str">
        <f t="shared" si="3"/>
        <v>FUNDED</v>
      </c>
      <c r="J9" s="18">
        <f t="shared" si="4"/>
        <v>182460</v>
      </c>
      <c r="K9" s="19" t="str">
        <f t="shared" si="2"/>
        <v/>
      </c>
    </row>
    <row r="10">
      <c r="A10" s="26" t="s">
        <v>172</v>
      </c>
      <c r="B10" s="27">
        <v>4.06</v>
      </c>
      <c r="C10" s="12">
        <v>200.0</v>
      </c>
      <c r="D10" s="13">
        <v>6.5282851E7</v>
      </c>
      <c r="E10" s="13">
        <v>6228861.0</v>
      </c>
      <c r="F10" s="14">
        <f t="shared" si="1"/>
        <v>59053990</v>
      </c>
      <c r="G10" s="15" t="str">
        <f>IF(E10=0,"YES",IF(D10/E10&gt;=1.15, IF(D10+E10&gt;=one_percentage,"YES","NO"),"NO"))</f>
        <v>YES</v>
      </c>
      <c r="H10" s="16">
        <v>11000.0</v>
      </c>
      <c r="I10" s="17" t="str">
        <f t="shared" si="3"/>
        <v>FUNDED</v>
      </c>
      <c r="J10" s="18">
        <f t="shared" si="4"/>
        <v>171460</v>
      </c>
      <c r="K10" s="19" t="str">
        <f t="shared" si="2"/>
        <v/>
      </c>
    </row>
    <row r="11">
      <c r="A11" s="26" t="s">
        <v>173</v>
      </c>
      <c r="B11" s="27">
        <v>4.23</v>
      </c>
      <c r="C11" s="12">
        <v>211.0</v>
      </c>
      <c r="D11" s="13">
        <v>6.6417933E7</v>
      </c>
      <c r="E11" s="13">
        <v>9569532.0</v>
      </c>
      <c r="F11" s="14">
        <f t="shared" si="1"/>
        <v>56848401</v>
      </c>
      <c r="G11" s="15" t="str">
        <f>IF(E11=0,"YES",IF(D11/E11&gt;=1.15, IF(D11+E11&gt;=one_percentage,"YES","NO"),"NO"))</f>
        <v>YES</v>
      </c>
      <c r="H11" s="16">
        <v>85500.0</v>
      </c>
      <c r="I11" s="17" t="str">
        <f t="shared" si="3"/>
        <v>FUNDED</v>
      </c>
      <c r="J11" s="18">
        <f t="shared" si="4"/>
        <v>85960</v>
      </c>
      <c r="K11" s="19" t="str">
        <f t="shared" si="2"/>
        <v/>
      </c>
    </row>
    <row r="12">
      <c r="A12" s="26" t="s">
        <v>174</v>
      </c>
      <c r="B12" s="27">
        <v>2.56</v>
      </c>
      <c r="C12" s="12">
        <v>259.0</v>
      </c>
      <c r="D12" s="13">
        <v>6.5505582E7</v>
      </c>
      <c r="E12" s="13">
        <v>1.1177447E7</v>
      </c>
      <c r="F12" s="14">
        <f t="shared" si="1"/>
        <v>54328135</v>
      </c>
      <c r="G12" s="15" t="str">
        <f>IF(E12=0,"YES",IF(D12/E12&gt;=1.15, IF(D12+E12&gt;=one_percentage,"YES","NO"),"NO"))</f>
        <v>YES</v>
      </c>
      <c r="H12" s="16">
        <v>50000.0</v>
      </c>
      <c r="I12" s="17" t="str">
        <f t="shared" si="3"/>
        <v>FUNDED</v>
      </c>
      <c r="J12" s="18">
        <f t="shared" si="4"/>
        <v>35960</v>
      </c>
      <c r="K12" s="19" t="str">
        <f t="shared" si="2"/>
        <v/>
      </c>
    </row>
    <row r="13">
      <c r="A13" s="26" t="s">
        <v>175</v>
      </c>
      <c r="B13" s="27">
        <v>4.52</v>
      </c>
      <c r="C13" s="12">
        <v>372.0</v>
      </c>
      <c r="D13" s="13">
        <v>6.8373159E7</v>
      </c>
      <c r="E13" s="13">
        <v>1.5638184E7</v>
      </c>
      <c r="F13" s="14">
        <f t="shared" si="1"/>
        <v>52734975</v>
      </c>
      <c r="G13" s="15" t="str">
        <f>IF(E13=0,"YES",IF(D13/E13&gt;=1.15, IF(D13+E13&gt;=one_percentage,"YES","NO"),"NO"))</f>
        <v>YES</v>
      </c>
      <c r="H13" s="16">
        <v>40000.0</v>
      </c>
      <c r="I13" s="17" t="str">
        <f t="shared" si="3"/>
        <v>NOT FUNDED</v>
      </c>
      <c r="J13" s="18">
        <f t="shared" si="4"/>
        <v>35960</v>
      </c>
      <c r="K13" s="19" t="str">
        <f t="shared" si="2"/>
        <v>Over Budget</v>
      </c>
    </row>
    <row r="14">
      <c r="A14" s="26" t="s">
        <v>176</v>
      </c>
      <c r="B14" s="27">
        <v>3.67</v>
      </c>
      <c r="C14" s="12">
        <v>126.0</v>
      </c>
      <c r="D14" s="13">
        <v>5.1414903E7</v>
      </c>
      <c r="E14" s="13">
        <v>5739114.0</v>
      </c>
      <c r="F14" s="14">
        <f t="shared" si="1"/>
        <v>45675789</v>
      </c>
      <c r="G14" s="15" t="str">
        <f>IF(E14=0,"YES",IF(D14/E14&gt;=1.15, IF(D14+E14&gt;=one_percentage,"YES","NO"),"NO"))</f>
        <v>YES</v>
      </c>
      <c r="H14" s="16">
        <v>60000.0</v>
      </c>
      <c r="I14" s="17" t="str">
        <f t="shared" si="3"/>
        <v>NOT FUNDED</v>
      </c>
      <c r="J14" s="18">
        <f t="shared" si="4"/>
        <v>35960</v>
      </c>
      <c r="K14" s="19" t="str">
        <f t="shared" si="2"/>
        <v>Over Budget</v>
      </c>
    </row>
    <row r="15">
      <c r="A15" s="26" t="s">
        <v>177</v>
      </c>
      <c r="B15" s="27">
        <v>3.78</v>
      </c>
      <c r="C15" s="12">
        <v>120.0</v>
      </c>
      <c r="D15" s="13">
        <v>4.8200078E7</v>
      </c>
      <c r="E15" s="13">
        <v>4321126.0</v>
      </c>
      <c r="F15" s="14">
        <f t="shared" si="1"/>
        <v>43878952</v>
      </c>
      <c r="G15" s="15" t="str">
        <f>IF(E15=0,"YES",IF(D15/E15&gt;=1.15, IF(D15+E15&gt;=one_percentage,"YES","NO"),"NO"))</f>
        <v>YES</v>
      </c>
      <c r="H15" s="16">
        <v>35000.0</v>
      </c>
      <c r="I15" s="17" t="str">
        <f t="shared" si="3"/>
        <v>FUNDED</v>
      </c>
      <c r="J15" s="18">
        <f t="shared" si="4"/>
        <v>960</v>
      </c>
      <c r="K15" s="19" t="str">
        <f t="shared" si="2"/>
        <v/>
      </c>
    </row>
    <row r="16">
      <c r="A16" s="26" t="s">
        <v>178</v>
      </c>
      <c r="B16" s="27">
        <v>4.27</v>
      </c>
      <c r="C16" s="12">
        <v>168.0</v>
      </c>
      <c r="D16" s="13">
        <v>3.976155E7</v>
      </c>
      <c r="E16" s="13">
        <v>8734941.0</v>
      </c>
      <c r="F16" s="14">
        <f t="shared" si="1"/>
        <v>31026609</v>
      </c>
      <c r="G16" s="15" t="str">
        <f>IF(E16=0,"YES",IF(D16/E16&gt;=1.15, IF(D16+E16&gt;=one_percentage,"YES","NO"),"NO"))</f>
        <v>YES</v>
      </c>
      <c r="H16" s="16">
        <v>55000.0</v>
      </c>
      <c r="I16" s="17" t="str">
        <f t="shared" si="3"/>
        <v>NOT FUNDED</v>
      </c>
      <c r="J16" s="18">
        <f t="shared" si="4"/>
        <v>960</v>
      </c>
      <c r="K16" s="19" t="str">
        <f t="shared" si="2"/>
        <v>Over Budget</v>
      </c>
    </row>
    <row r="17">
      <c r="A17" s="26" t="s">
        <v>179</v>
      </c>
      <c r="B17" s="27">
        <v>3.78</v>
      </c>
      <c r="C17" s="12">
        <v>105.0</v>
      </c>
      <c r="D17" s="13">
        <v>3.4264468E7</v>
      </c>
      <c r="E17" s="13">
        <v>5983564.0</v>
      </c>
      <c r="F17" s="14">
        <f t="shared" si="1"/>
        <v>28280904</v>
      </c>
      <c r="G17" s="15" t="str">
        <f>IF(E17=0,"YES",IF(D17/E17&gt;=1.15, IF(D17+E17&gt;=one_percentage,"YES","NO"),"NO"))</f>
        <v>YES</v>
      </c>
      <c r="H17" s="16">
        <v>71500.0</v>
      </c>
      <c r="I17" s="17" t="str">
        <f t="shared" si="3"/>
        <v>NOT FUNDED</v>
      </c>
      <c r="J17" s="18">
        <f t="shared" si="4"/>
        <v>960</v>
      </c>
      <c r="K17" s="19" t="str">
        <f t="shared" si="2"/>
        <v>Over Budget</v>
      </c>
    </row>
    <row r="18">
      <c r="A18" s="26" t="s">
        <v>180</v>
      </c>
      <c r="B18" s="27">
        <v>4.0</v>
      </c>
      <c r="C18" s="12">
        <v>162.0</v>
      </c>
      <c r="D18" s="13">
        <v>3.8857025E7</v>
      </c>
      <c r="E18" s="13">
        <v>1.5226705E7</v>
      </c>
      <c r="F18" s="14">
        <f t="shared" si="1"/>
        <v>23630320</v>
      </c>
      <c r="G18" s="15" t="str">
        <f>IF(E18=0,"YES",IF(D18/E18&gt;=1.15, IF(D18+E18&gt;=one_percentage,"YES","NO"),"NO"))</f>
        <v>YES</v>
      </c>
      <c r="H18" s="16">
        <v>120000.0</v>
      </c>
      <c r="I18" s="17" t="str">
        <f t="shared" si="3"/>
        <v>NOT FUNDED</v>
      </c>
      <c r="J18" s="18">
        <f t="shared" si="4"/>
        <v>960</v>
      </c>
      <c r="K18" s="19" t="str">
        <f t="shared" si="2"/>
        <v>Over Budget</v>
      </c>
    </row>
    <row r="19">
      <c r="A19" s="26" t="s">
        <v>181</v>
      </c>
      <c r="B19" s="27">
        <v>2.67</v>
      </c>
      <c r="C19" s="12">
        <v>154.0</v>
      </c>
      <c r="D19" s="13">
        <v>3.278281E7</v>
      </c>
      <c r="E19" s="13">
        <v>1.1138002E7</v>
      </c>
      <c r="F19" s="14">
        <f t="shared" si="1"/>
        <v>21644808</v>
      </c>
      <c r="G19" s="15" t="str">
        <f>IF(E19=0,"YES",IF(D19/E19&gt;=1.15, IF(D19+E19&gt;=one_percentage,"YES","NO"),"NO"))</f>
        <v>YES</v>
      </c>
      <c r="H19" s="16">
        <v>50000.0</v>
      </c>
      <c r="I19" s="17" t="str">
        <f t="shared" si="3"/>
        <v>NOT FUNDED</v>
      </c>
      <c r="J19" s="18">
        <f t="shared" si="4"/>
        <v>960</v>
      </c>
      <c r="K19" s="19" t="str">
        <f t="shared" si="2"/>
        <v>Over Budget</v>
      </c>
    </row>
    <row r="20">
      <c r="A20" s="26" t="s">
        <v>182</v>
      </c>
      <c r="B20" s="27">
        <v>3.5</v>
      </c>
      <c r="C20" s="12">
        <v>150.0</v>
      </c>
      <c r="D20" s="13">
        <v>3.1104301E7</v>
      </c>
      <c r="E20" s="13">
        <v>1.1687354E7</v>
      </c>
      <c r="F20" s="14">
        <f t="shared" si="1"/>
        <v>19416947</v>
      </c>
      <c r="G20" s="15" t="str">
        <f>IF(E20=0,"YES",IF(D20/E20&gt;=1.15, IF(D20+E20&gt;=one_percentage,"YES","NO"),"NO"))</f>
        <v>YES</v>
      </c>
      <c r="H20" s="16">
        <v>75000.0</v>
      </c>
      <c r="I20" s="17" t="str">
        <f t="shared" si="3"/>
        <v>NOT FUNDED</v>
      </c>
      <c r="J20" s="18">
        <f t="shared" si="4"/>
        <v>960</v>
      </c>
      <c r="K20" s="19" t="str">
        <f t="shared" si="2"/>
        <v>Over Budget</v>
      </c>
    </row>
    <row r="21">
      <c r="A21" s="26" t="s">
        <v>183</v>
      </c>
      <c r="B21" s="27">
        <v>3.33</v>
      </c>
      <c r="C21" s="12">
        <v>109.0</v>
      </c>
      <c r="D21" s="13">
        <v>2.8698861E7</v>
      </c>
      <c r="E21" s="13">
        <v>1.146547E7</v>
      </c>
      <c r="F21" s="14">
        <f t="shared" si="1"/>
        <v>17233391</v>
      </c>
      <c r="G21" s="15" t="str">
        <f>IF(E21=0,"YES",IF(D21/E21&gt;=1.15, IF(D21+E21&gt;=one_percentage,"YES","NO"),"NO"))</f>
        <v>YES</v>
      </c>
      <c r="H21" s="16">
        <v>26800.0</v>
      </c>
      <c r="I21" s="17" t="str">
        <f t="shared" si="3"/>
        <v>NOT FUNDED</v>
      </c>
      <c r="J21" s="18">
        <f t="shared" si="4"/>
        <v>960</v>
      </c>
      <c r="K21" s="19" t="str">
        <f t="shared" si="2"/>
        <v>Over Budget</v>
      </c>
    </row>
    <row r="22">
      <c r="A22" s="26" t="s">
        <v>184</v>
      </c>
      <c r="B22" s="27">
        <v>3.78</v>
      </c>
      <c r="C22" s="12">
        <v>118.0</v>
      </c>
      <c r="D22" s="13">
        <v>2.4122107E7</v>
      </c>
      <c r="E22" s="13">
        <v>9365701.0</v>
      </c>
      <c r="F22" s="14">
        <f t="shared" si="1"/>
        <v>14756406</v>
      </c>
      <c r="G22" s="15" t="str">
        <f>IF(E22=0,"YES",IF(D22/E22&gt;=1.15, IF(D22+E22&gt;=one_percentage,"YES","NO"),"NO"))</f>
        <v>NO</v>
      </c>
      <c r="H22" s="16">
        <v>25000.0</v>
      </c>
      <c r="I22" s="17" t="str">
        <f t="shared" si="3"/>
        <v>NOT FUNDED</v>
      </c>
      <c r="J22" s="18">
        <f t="shared" si="4"/>
        <v>960</v>
      </c>
      <c r="K22" s="19" t="str">
        <f t="shared" si="2"/>
        <v>Approval Threshold</v>
      </c>
    </row>
    <row r="23">
      <c r="A23" s="26" t="s">
        <v>185</v>
      </c>
      <c r="B23" s="27">
        <v>2.33</v>
      </c>
      <c r="C23" s="12">
        <v>122.0</v>
      </c>
      <c r="D23" s="13">
        <v>2.9613983E7</v>
      </c>
      <c r="E23" s="13">
        <v>1.493876E7</v>
      </c>
      <c r="F23" s="14">
        <f t="shared" si="1"/>
        <v>14675223</v>
      </c>
      <c r="G23" s="15" t="str">
        <f>IF(E23=0,"YES",IF(D23/E23&gt;=1.15, IF(D23+E23&gt;=one_percentage,"YES","NO"),"NO"))</f>
        <v>YES</v>
      </c>
      <c r="H23" s="16">
        <v>30000.0</v>
      </c>
      <c r="I23" s="17" t="str">
        <f t="shared" si="3"/>
        <v>NOT FUNDED</v>
      </c>
      <c r="J23" s="18">
        <f t="shared" si="4"/>
        <v>960</v>
      </c>
      <c r="K23" s="19" t="str">
        <f t="shared" si="2"/>
        <v>Over Budget</v>
      </c>
    </row>
    <row r="24">
      <c r="A24" s="26" t="s">
        <v>186</v>
      </c>
      <c r="B24" s="27">
        <v>3.89</v>
      </c>
      <c r="C24" s="12">
        <v>136.0</v>
      </c>
      <c r="D24" s="13">
        <v>2.9626208E7</v>
      </c>
      <c r="E24" s="13">
        <v>1.8731742E7</v>
      </c>
      <c r="F24" s="14">
        <f t="shared" si="1"/>
        <v>10894466</v>
      </c>
      <c r="G24" s="15" t="str">
        <f>IF(E24=0,"YES",IF(D24/E24&gt;=1.15, IF(D24+E24&gt;=one_percentage,"YES","NO"),"NO"))</f>
        <v>YES</v>
      </c>
      <c r="H24" s="16">
        <v>375000.0</v>
      </c>
      <c r="I24" s="17" t="str">
        <f t="shared" si="3"/>
        <v>NOT FUNDED</v>
      </c>
      <c r="J24" s="18">
        <f t="shared" si="4"/>
        <v>960</v>
      </c>
      <c r="K24" s="19" t="str">
        <f t="shared" si="2"/>
        <v>Over Budget</v>
      </c>
    </row>
    <row r="25">
      <c r="A25" s="26" t="s">
        <v>187</v>
      </c>
      <c r="B25" s="27">
        <v>2.92</v>
      </c>
      <c r="C25" s="12">
        <v>106.0</v>
      </c>
      <c r="D25" s="13">
        <v>2.4708363E7</v>
      </c>
      <c r="E25" s="13">
        <v>1.5337852E7</v>
      </c>
      <c r="F25" s="14">
        <f t="shared" si="1"/>
        <v>9370511</v>
      </c>
      <c r="G25" s="15" t="str">
        <f>IF(E25=0,"YES",IF(D25/E25&gt;=1.15, IF(D25+E25&gt;=one_percentage,"YES","NO"),"NO"))</f>
        <v>YES</v>
      </c>
      <c r="H25" s="16">
        <v>115000.0</v>
      </c>
      <c r="I25" s="17" t="str">
        <f t="shared" si="3"/>
        <v>NOT FUNDED</v>
      </c>
      <c r="J25" s="18">
        <f t="shared" si="4"/>
        <v>960</v>
      </c>
      <c r="K25" s="19" t="str">
        <f t="shared" si="2"/>
        <v>Over Budget</v>
      </c>
    </row>
    <row r="26">
      <c r="A26" s="26" t="s">
        <v>188</v>
      </c>
      <c r="B26" s="27">
        <v>1.93</v>
      </c>
      <c r="C26" s="12">
        <v>127.0</v>
      </c>
      <c r="D26" s="13">
        <v>2.5758397E7</v>
      </c>
      <c r="E26" s="13">
        <v>1.790683E7</v>
      </c>
      <c r="F26" s="14">
        <f t="shared" si="1"/>
        <v>7851567</v>
      </c>
      <c r="G26" s="15" t="str">
        <f>IF(E26=0,"YES",IF(D26/E26&gt;=1.15, IF(D26+E26&gt;=one_percentage,"YES","NO"),"NO"))</f>
        <v>YES</v>
      </c>
      <c r="H26" s="16">
        <v>405000.0</v>
      </c>
      <c r="I26" s="17" t="str">
        <f t="shared" si="3"/>
        <v>NOT FUNDED</v>
      </c>
      <c r="J26" s="18">
        <f t="shared" si="4"/>
        <v>960</v>
      </c>
      <c r="K26" s="19" t="str">
        <f t="shared" si="2"/>
        <v>Over Budget</v>
      </c>
    </row>
    <row r="27">
      <c r="A27" s="26" t="s">
        <v>189</v>
      </c>
      <c r="B27" s="27">
        <v>1.89</v>
      </c>
      <c r="C27" s="12">
        <v>120.0</v>
      </c>
      <c r="D27" s="13">
        <v>1.672044E7</v>
      </c>
      <c r="E27" s="13">
        <v>1.7001468E7</v>
      </c>
      <c r="F27" s="14">
        <f t="shared" si="1"/>
        <v>-281028</v>
      </c>
      <c r="G27" s="15" t="str">
        <f>IF(E27=0,"YES",IF(D27/E27&gt;=1.15, IF(D27+E27&gt;=one_percentage,"YES","NO"),"NO"))</f>
        <v>NO</v>
      </c>
      <c r="H27" s="16">
        <v>96250.0</v>
      </c>
      <c r="I27" s="17" t="str">
        <f t="shared" si="3"/>
        <v>NOT FUNDED</v>
      </c>
      <c r="J27" s="18">
        <f t="shared" si="4"/>
        <v>960</v>
      </c>
      <c r="K27" s="19" t="str">
        <f t="shared" si="2"/>
        <v>Approval Threshold</v>
      </c>
    </row>
    <row r="28">
      <c r="A28" s="26" t="s">
        <v>190</v>
      </c>
      <c r="B28" s="27">
        <v>1.73</v>
      </c>
      <c r="C28" s="12">
        <v>134.0</v>
      </c>
      <c r="D28" s="13">
        <v>1.4823188E7</v>
      </c>
      <c r="E28" s="13">
        <v>1.9676591E7</v>
      </c>
      <c r="F28" s="14">
        <f t="shared" si="1"/>
        <v>-4853403</v>
      </c>
      <c r="G28" s="15" t="str">
        <f>IF(E28=0,"YES",IF(D28/E28&gt;=1.15, IF(D28+E28&gt;=one_percentage,"YES","NO"),"NO"))</f>
        <v>NO</v>
      </c>
      <c r="H28" s="16">
        <v>200000.0</v>
      </c>
      <c r="I28" s="17" t="str">
        <f t="shared" si="3"/>
        <v>NOT FUNDED</v>
      </c>
      <c r="J28" s="18">
        <f t="shared" si="4"/>
        <v>960</v>
      </c>
      <c r="K28" s="19" t="str">
        <f t="shared" si="2"/>
        <v>Approval Threshold</v>
      </c>
    </row>
  </sheetData>
  <autoFilter ref="$A$1:$H$28">
    <sortState ref="A1:H28">
      <sortCondition descending="1" ref="F1:F28"/>
      <sortCondition ref="A1:A28"/>
    </sortState>
  </autoFilter>
  <conditionalFormatting sqref="I2:I28">
    <cfRule type="cellIs" dxfId="0" priority="1" operator="equal">
      <formula>"FUNDED"</formula>
    </cfRule>
  </conditionalFormatting>
  <conditionalFormatting sqref="I2:I28">
    <cfRule type="cellIs" dxfId="1" priority="2" operator="equal">
      <formula>"NOT FUNDED"</formula>
    </cfRule>
  </conditionalFormatting>
  <conditionalFormatting sqref="K2:K28">
    <cfRule type="cellIs" dxfId="0" priority="3" operator="greaterThan">
      <formula>999</formula>
    </cfRule>
  </conditionalFormatting>
  <conditionalFormatting sqref="K2:K28">
    <cfRule type="cellIs" dxfId="0" priority="4" operator="greaterThan">
      <formula>999</formula>
    </cfRule>
  </conditionalFormatting>
  <conditionalFormatting sqref="K2:K28">
    <cfRule type="containsText" dxfId="1" priority="5" operator="containsText" text="NOT FUNDED">
      <formula>NOT(ISERROR(SEARCH(("NOT FUNDED"),(K2))))</formula>
    </cfRule>
  </conditionalFormatting>
  <conditionalFormatting sqref="K2:K28">
    <cfRule type="cellIs" dxfId="2" priority="6" operator="equal">
      <formula>"Over Budget"</formula>
    </cfRule>
  </conditionalFormatting>
  <conditionalFormatting sqref="K2:K2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</hyperlinks>
  <drawing r:id="rId2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191</v>
      </c>
      <c r="B2" s="11">
        <v>4.73</v>
      </c>
      <c r="C2" s="12">
        <v>3813.0</v>
      </c>
      <c r="D2" s="13">
        <v>3.89857112E8</v>
      </c>
      <c r="E2" s="13">
        <v>6758503.0</v>
      </c>
      <c r="F2" s="14">
        <f t="shared" ref="F2:F17" si="1">D2-E2</f>
        <v>383098609</v>
      </c>
      <c r="G2" s="15" t="str">
        <f>IF(E2=0,"YES",IF(D2/E2&gt;=1.15, IF(D2+E2&gt;=one_percentage,"YES","NO"),"NO"))</f>
        <v>YES</v>
      </c>
      <c r="H2" s="16">
        <v>35160.0</v>
      </c>
      <c r="I2" s="17" t="str">
        <f>If(coti_native&gt;=H2,IF(G2="Yes","FUNDED","NOT FUNDED"),"NOT FUNDED")</f>
        <v>FUNDED</v>
      </c>
      <c r="J2" s="18">
        <f>If(coti_native&gt;=H2,coti_native-H2,coti_native)</f>
        <v>64840</v>
      </c>
      <c r="K2" s="19" t="str">
        <f t="shared" ref="K2:K17" si="2">If(G2="YES",IF(I2="FUNDED","","Over Budget"),"Approval Threshold")</f>
        <v/>
      </c>
    </row>
    <row r="3">
      <c r="A3" s="26" t="s">
        <v>192</v>
      </c>
      <c r="B3" s="11">
        <v>4.85</v>
      </c>
      <c r="C3" s="12">
        <v>2525.0</v>
      </c>
      <c r="D3" s="13">
        <v>3.10794095E8</v>
      </c>
      <c r="E3" s="13">
        <v>1900286.0</v>
      </c>
      <c r="F3" s="14">
        <f t="shared" si="1"/>
        <v>308893809</v>
      </c>
      <c r="G3" s="15" t="str">
        <f>IF(E3=0,"YES",IF(D3/E3&gt;=1.15, IF(D3+E3&gt;=one_percentage,"YES","NO"),"NO"))</f>
        <v>YES</v>
      </c>
      <c r="H3" s="16">
        <v>13200.0</v>
      </c>
      <c r="I3" s="17" t="str">
        <f t="shared" ref="I3:I17" si="3">If(J2&gt;=H3,IF(G3="Yes","FUNDED","NOT FUNDED"),"NOT FUNDED")</f>
        <v>FUNDED</v>
      </c>
      <c r="J3" s="18">
        <f t="shared" ref="J3:J17" si="4">If(I3="FUNDED",IF(J2&gt;=H3,(J2-H3),J2),J2)</f>
        <v>51640</v>
      </c>
      <c r="K3" s="19" t="str">
        <f t="shared" si="2"/>
        <v/>
      </c>
    </row>
    <row r="4">
      <c r="A4" s="26" t="s">
        <v>193</v>
      </c>
      <c r="B4" s="11">
        <v>4.56</v>
      </c>
      <c r="C4" s="12">
        <v>1228.0</v>
      </c>
      <c r="D4" s="13">
        <v>1.51601115E8</v>
      </c>
      <c r="E4" s="13">
        <v>5656028.0</v>
      </c>
      <c r="F4" s="14">
        <f t="shared" si="1"/>
        <v>145945087</v>
      </c>
      <c r="G4" s="15" t="str">
        <f>IF(E4=0,"YES",IF(D4/E4&gt;=1.15, IF(D4+E4&gt;=one_percentage,"YES","NO"),"NO"))</f>
        <v>YES</v>
      </c>
      <c r="H4" s="16">
        <v>19600.0</v>
      </c>
      <c r="I4" s="17" t="str">
        <f t="shared" si="3"/>
        <v>FUNDED</v>
      </c>
      <c r="J4" s="18">
        <f t="shared" si="4"/>
        <v>32040</v>
      </c>
      <c r="K4" s="19" t="str">
        <f t="shared" si="2"/>
        <v/>
      </c>
    </row>
    <row r="5">
      <c r="A5" s="26" t="s">
        <v>194</v>
      </c>
      <c r="B5" s="11">
        <v>4.52</v>
      </c>
      <c r="C5" s="12">
        <v>1007.0</v>
      </c>
      <c r="D5" s="13">
        <v>1.42470664E8</v>
      </c>
      <c r="E5" s="13">
        <v>8581780.0</v>
      </c>
      <c r="F5" s="14">
        <f t="shared" si="1"/>
        <v>133888884</v>
      </c>
      <c r="G5" s="15" t="str">
        <f>IF(E5=0,"YES",IF(D5/E5&gt;=1.15, IF(D5+E5&gt;=one_percentage,"YES","NO"),"NO"))</f>
        <v>YES</v>
      </c>
      <c r="H5" s="16">
        <v>17500.0</v>
      </c>
      <c r="I5" s="17" t="str">
        <f t="shared" si="3"/>
        <v>FUNDED</v>
      </c>
      <c r="J5" s="18">
        <f t="shared" si="4"/>
        <v>14540</v>
      </c>
      <c r="K5" s="19" t="str">
        <f t="shared" si="2"/>
        <v/>
      </c>
    </row>
    <row r="6">
      <c r="A6" s="26" t="s">
        <v>195</v>
      </c>
      <c r="B6" s="11">
        <v>4.31</v>
      </c>
      <c r="C6" s="12">
        <v>937.0</v>
      </c>
      <c r="D6" s="13">
        <v>1.27412289E8</v>
      </c>
      <c r="E6" s="13">
        <v>3218928.0</v>
      </c>
      <c r="F6" s="14">
        <f t="shared" si="1"/>
        <v>124193361</v>
      </c>
      <c r="G6" s="15" t="str">
        <f>IF(E6=0,"YES",IF(D6/E6&gt;=1.15, IF(D6+E6&gt;=one_percentage,"YES","NO"),"NO"))</f>
        <v>YES</v>
      </c>
      <c r="H6" s="16">
        <v>4589.0</v>
      </c>
      <c r="I6" s="17" t="str">
        <f t="shared" si="3"/>
        <v>FUNDED</v>
      </c>
      <c r="J6" s="18">
        <f t="shared" si="4"/>
        <v>9951</v>
      </c>
      <c r="K6" s="19" t="str">
        <f t="shared" si="2"/>
        <v/>
      </c>
    </row>
    <row r="7">
      <c r="A7" s="26" t="s">
        <v>196</v>
      </c>
      <c r="B7" s="11">
        <v>4.03</v>
      </c>
      <c r="C7" s="12">
        <v>991.0</v>
      </c>
      <c r="D7" s="13">
        <v>1.17747188E8</v>
      </c>
      <c r="E7" s="13">
        <v>9795771.0</v>
      </c>
      <c r="F7" s="14">
        <f t="shared" si="1"/>
        <v>107951417</v>
      </c>
      <c r="G7" s="15" t="str">
        <f>IF(E7=0,"YES",IF(D7/E7&gt;=1.15, IF(D7+E7&gt;=one_percentage,"YES","NO"),"NO"))</f>
        <v>YES</v>
      </c>
      <c r="H7" s="16">
        <v>45000.0</v>
      </c>
      <c r="I7" s="17" t="str">
        <f t="shared" si="3"/>
        <v>NOT FUNDED</v>
      </c>
      <c r="J7" s="18">
        <f t="shared" si="4"/>
        <v>9951</v>
      </c>
      <c r="K7" s="19" t="str">
        <f t="shared" si="2"/>
        <v>Over Budget</v>
      </c>
    </row>
    <row r="8">
      <c r="A8" s="26" t="s">
        <v>197</v>
      </c>
      <c r="B8" s="11">
        <v>4.11</v>
      </c>
      <c r="C8" s="12">
        <v>728.0</v>
      </c>
      <c r="D8" s="13">
        <v>1.08883942E8</v>
      </c>
      <c r="E8" s="13">
        <v>4621329.0</v>
      </c>
      <c r="F8" s="14">
        <f t="shared" si="1"/>
        <v>104262613</v>
      </c>
      <c r="G8" s="15" t="str">
        <f>IF(E8=0,"YES",IF(D8/E8&gt;=1.15, IF(D8+E8&gt;=one_percentage,"YES","NO"),"NO"))</f>
        <v>YES</v>
      </c>
      <c r="H8" s="16">
        <v>25000.0</v>
      </c>
      <c r="I8" s="17" t="str">
        <f t="shared" si="3"/>
        <v>NOT FUNDED</v>
      </c>
      <c r="J8" s="18">
        <f t="shared" si="4"/>
        <v>9951</v>
      </c>
      <c r="K8" s="19" t="str">
        <f t="shared" si="2"/>
        <v>Over Budget</v>
      </c>
    </row>
    <row r="9">
      <c r="A9" s="26" t="s">
        <v>198</v>
      </c>
      <c r="B9" s="11">
        <v>4.26</v>
      </c>
      <c r="C9" s="12">
        <v>922.0</v>
      </c>
      <c r="D9" s="13">
        <v>8.5825137E7</v>
      </c>
      <c r="E9" s="13">
        <v>9178329.0</v>
      </c>
      <c r="F9" s="14">
        <f t="shared" si="1"/>
        <v>76646808</v>
      </c>
      <c r="G9" s="15" t="str">
        <f>IF(E9=0,"YES",IF(D9/E9&gt;=1.15, IF(D9+E9&gt;=one_percentage,"YES","NO"),"NO"))</f>
        <v>YES</v>
      </c>
      <c r="H9" s="16">
        <v>16300.0</v>
      </c>
      <c r="I9" s="17" t="str">
        <f t="shared" si="3"/>
        <v>NOT FUNDED</v>
      </c>
      <c r="J9" s="18">
        <f t="shared" si="4"/>
        <v>9951</v>
      </c>
      <c r="K9" s="19" t="str">
        <f t="shared" si="2"/>
        <v>Over Budget</v>
      </c>
    </row>
    <row r="10">
      <c r="A10" s="26" t="s">
        <v>199</v>
      </c>
      <c r="B10" s="11">
        <v>3.76</v>
      </c>
      <c r="C10" s="12">
        <v>873.0</v>
      </c>
      <c r="D10" s="13">
        <v>8.3686576E7</v>
      </c>
      <c r="E10" s="13">
        <v>1.8300035E7</v>
      </c>
      <c r="F10" s="14">
        <f t="shared" si="1"/>
        <v>65386541</v>
      </c>
      <c r="G10" s="15" t="str">
        <f>IF(E10=0,"YES",IF(D10/E10&gt;=1.15, IF(D10+E10&gt;=one_percentage,"YES","NO"),"NO"))</f>
        <v>YES</v>
      </c>
      <c r="H10" s="16">
        <v>45000.0</v>
      </c>
      <c r="I10" s="17" t="str">
        <f t="shared" si="3"/>
        <v>NOT FUNDED</v>
      </c>
      <c r="J10" s="18">
        <f t="shared" si="4"/>
        <v>9951</v>
      </c>
      <c r="K10" s="19" t="str">
        <f t="shared" si="2"/>
        <v>Over Budget</v>
      </c>
    </row>
    <row r="11">
      <c r="A11" s="26" t="s">
        <v>200</v>
      </c>
      <c r="B11" s="11">
        <v>3.11</v>
      </c>
      <c r="C11" s="12">
        <v>562.0</v>
      </c>
      <c r="D11" s="13">
        <v>5.995794E7</v>
      </c>
      <c r="E11" s="13">
        <v>1.2515381E7</v>
      </c>
      <c r="F11" s="14">
        <f t="shared" si="1"/>
        <v>47442559</v>
      </c>
      <c r="G11" s="15" t="str">
        <f>IF(E11=0,"YES",IF(D11/E11&gt;=1.15, IF(D11+E11&gt;=one_percentage,"YES","NO"),"NO"))</f>
        <v>YES</v>
      </c>
      <c r="H11" s="16">
        <v>32800.0</v>
      </c>
      <c r="I11" s="17" t="str">
        <f t="shared" si="3"/>
        <v>NOT FUNDED</v>
      </c>
      <c r="J11" s="18">
        <f t="shared" si="4"/>
        <v>9951</v>
      </c>
      <c r="K11" s="19" t="str">
        <f t="shared" si="2"/>
        <v>Over Budget</v>
      </c>
    </row>
    <row r="12">
      <c r="A12" s="26" t="s">
        <v>201</v>
      </c>
      <c r="B12" s="11">
        <v>3.38</v>
      </c>
      <c r="C12" s="12">
        <v>451.0</v>
      </c>
      <c r="D12" s="13">
        <v>5.8152577E7</v>
      </c>
      <c r="E12" s="13">
        <v>1.7768437E7</v>
      </c>
      <c r="F12" s="14">
        <f t="shared" si="1"/>
        <v>40384140</v>
      </c>
      <c r="G12" s="15" t="str">
        <f>IF(E12=0,"YES",IF(D12/E12&gt;=1.15, IF(D12+E12&gt;=one_percentage,"YES","NO"),"NO"))</f>
        <v>YES</v>
      </c>
      <c r="H12" s="16">
        <v>25000.0</v>
      </c>
      <c r="I12" s="17" t="str">
        <f t="shared" si="3"/>
        <v>NOT FUNDED</v>
      </c>
      <c r="J12" s="18">
        <f t="shared" si="4"/>
        <v>9951</v>
      </c>
      <c r="K12" s="19" t="str">
        <f t="shared" si="2"/>
        <v>Over Budget</v>
      </c>
    </row>
    <row r="13">
      <c r="A13" s="26" t="s">
        <v>202</v>
      </c>
      <c r="B13" s="11">
        <v>2.08</v>
      </c>
      <c r="C13" s="12">
        <v>531.0</v>
      </c>
      <c r="D13" s="13">
        <v>3.9493506E7</v>
      </c>
      <c r="E13" s="13">
        <v>2.6918965E7</v>
      </c>
      <c r="F13" s="14">
        <f t="shared" si="1"/>
        <v>12574541</v>
      </c>
      <c r="G13" s="15" t="str">
        <f>IF(E13=0,"YES",IF(D13/E13&gt;=1.15, IF(D13+E13&gt;=one_percentage,"YES","NO"),"NO"))</f>
        <v>YES</v>
      </c>
      <c r="H13" s="16">
        <v>29750.0</v>
      </c>
      <c r="I13" s="17" t="str">
        <f t="shared" si="3"/>
        <v>NOT FUNDED</v>
      </c>
      <c r="J13" s="18">
        <f t="shared" si="4"/>
        <v>9951</v>
      </c>
      <c r="K13" s="19" t="str">
        <f t="shared" si="2"/>
        <v>Over Budget</v>
      </c>
    </row>
    <row r="14">
      <c r="A14" s="26" t="s">
        <v>203</v>
      </c>
      <c r="B14" s="11">
        <v>1.6</v>
      </c>
      <c r="C14" s="12">
        <v>462.0</v>
      </c>
      <c r="D14" s="13">
        <v>3.7140809E7</v>
      </c>
      <c r="E14" s="13">
        <v>2.4875597E7</v>
      </c>
      <c r="F14" s="14">
        <f t="shared" si="1"/>
        <v>12265212</v>
      </c>
      <c r="G14" s="15" t="str">
        <f>IF(E14=0,"YES",IF(D14/E14&gt;=1.15, IF(D14+E14&gt;=one_percentage,"YES","NO"),"NO"))</f>
        <v>YES</v>
      </c>
      <c r="H14" s="16">
        <v>14000.0</v>
      </c>
      <c r="I14" s="17" t="str">
        <f t="shared" si="3"/>
        <v>NOT FUNDED</v>
      </c>
      <c r="J14" s="18">
        <f t="shared" si="4"/>
        <v>9951</v>
      </c>
      <c r="K14" s="19" t="str">
        <f t="shared" si="2"/>
        <v>Over Budget</v>
      </c>
    </row>
    <row r="15">
      <c r="A15" s="26" t="s">
        <v>204</v>
      </c>
      <c r="B15" s="11">
        <v>1.5</v>
      </c>
      <c r="C15" s="12">
        <v>581.0</v>
      </c>
      <c r="D15" s="13">
        <v>3.9044697E7</v>
      </c>
      <c r="E15" s="13">
        <v>2.8860641E7</v>
      </c>
      <c r="F15" s="14">
        <f t="shared" si="1"/>
        <v>10184056</v>
      </c>
      <c r="G15" s="15" t="str">
        <f>IF(E15=0,"YES",IF(D15/E15&gt;=1.15, IF(D15+E15&gt;=one_percentage,"YES","NO"),"NO"))</f>
        <v>YES</v>
      </c>
      <c r="H15" s="16">
        <v>30000.0</v>
      </c>
      <c r="I15" s="17" t="str">
        <f t="shared" si="3"/>
        <v>NOT FUNDED</v>
      </c>
      <c r="J15" s="18">
        <f t="shared" si="4"/>
        <v>9951</v>
      </c>
      <c r="K15" s="19" t="str">
        <f t="shared" si="2"/>
        <v>Over Budget</v>
      </c>
    </row>
    <row r="16">
      <c r="A16" s="26" t="s">
        <v>205</v>
      </c>
      <c r="B16" s="11">
        <v>1.7</v>
      </c>
      <c r="C16" s="12">
        <v>424.0</v>
      </c>
      <c r="D16" s="13">
        <v>3.009635E7</v>
      </c>
      <c r="E16" s="13">
        <v>2.33926E7</v>
      </c>
      <c r="F16" s="14">
        <f t="shared" si="1"/>
        <v>6703750</v>
      </c>
      <c r="G16" s="15" t="str">
        <f>IF(E16=0,"YES",IF(D16/E16&gt;=1.15, IF(D16+E16&gt;=one_percentage,"YES","NO"),"NO"))</f>
        <v>YES</v>
      </c>
      <c r="H16" s="16">
        <v>40000.0</v>
      </c>
      <c r="I16" s="17" t="str">
        <f t="shared" si="3"/>
        <v>NOT FUNDED</v>
      </c>
      <c r="J16" s="18">
        <f t="shared" si="4"/>
        <v>9951</v>
      </c>
      <c r="K16" s="19" t="str">
        <f t="shared" si="2"/>
        <v>Over Budget</v>
      </c>
    </row>
    <row r="17">
      <c r="A17" s="26" t="s">
        <v>206</v>
      </c>
      <c r="B17" s="11">
        <v>1.41</v>
      </c>
      <c r="C17" s="12">
        <v>506.0</v>
      </c>
      <c r="D17" s="13">
        <v>2.2682734E7</v>
      </c>
      <c r="E17" s="13">
        <v>3.0263876E7</v>
      </c>
      <c r="F17" s="14">
        <f t="shared" si="1"/>
        <v>-7581142</v>
      </c>
      <c r="G17" s="15" t="str">
        <f>IF(E17=0,"YES",IF(D17/E17&gt;=1.15, IF(D17+E17&gt;=one_percentage,"YES","NO"),"NO"))</f>
        <v>NO</v>
      </c>
      <c r="H17" s="16">
        <v>42.0</v>
      </c>
      <c r="I17" s="17" t="str">
        <f t="shared" si="3"/>
        <v>NOT FUNDED</v>
      </c>
      <c r="J17" s="18">
        <f t="shared" si="4"/>
        <v>9951</v>
      </c>
      <c r="K17" s="19" t="str">
        <f t="shared" si="2"/>
        <v>Approval Threshold</v>
      </c>
    </row>
  </sheetData>
  <autoFilter ref="$A$1:$H$17">
    <sortState ref="A1:H17">
      <sortCondition descending="1" ref="F1:F17"/>
      <sortCondition ref="A1:A17"/>
    </sortState>
  </autoFilter>
  <conditionalFormatting sqref="I2:I17">
    <cfRule type="cellIs" dxfId="0" priority="1" operator="equal">
      <formula>"FUNDED"</formula>
    </cfRule>
  </conditionalFormatting>
  <conditionalFormatting sqref="I2:I17">
    <cfRule type="cellIs" dxfId="1" priority="2" operator="equal">
      <formula>"NOT FUNDED"</formula>
    </cfRule>
  </conditionalFormatting>
  <conditionalFormatting sqref="K2:K17">
    <cfRule type="cellIs" dxfId="0" priority="3" operator="greaterThan">
      <formula>999</formula>
    </cfRule>
  </conditionalFormatting>
  <conditionalFormatting sqref="K2:K17">
    <cfRule type="cellIs" dxfId="0" priority="4" operator="greaterThan">
      <formula>999</formula>
    </cfRule>
  </conditionalFormatting>
  <conditionalFormatting sqref="K2:K17">
    <cfRule type="containsText" dxfId="1" priority="5" operator="containsText" text="NOT FUNDED">
      <formula>NOT(ISERROR(SEARCH(("NOT FUNDED"),(K2))))</formula>
    </cfRule>
  </conditionalFormatting>
  <conditionalFormatting sqref="K2:K17">
    <cfRule type="cellIs" dxfId="2" priority="6" operator="equal">
      <formula>"Over Budget"</formula>
    </cfRule>
  </conditionalFormatting>
  <conditionalFormatting sqref="K2:K17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207</v>
      </c>
      <c r="B2" s="11">
        <v>4.83</v>
      </c>
      <c r="C2" s="12">
        <v>976.0</v>
      </c>
      <c r="D2" s="13">
        <v>1.90599175E8</v>
      </c>
      <c r="E2" s="13">
        <v>3268219.0</v>
      </c>
      <c r="F2" s="14">
        <f t="shared" ref="F2:F45" si="1">D2-E2</f>
        <v>187330956</v>
      </c>
      <c r="G2" s="15" t="str">
        <f>IF(E2=0,"YES",IF(D2/E2&gt;=1.15, IF(D2+E2&gt;=one_percentage,"YES","NO"),"NO"))</f>
        <v>YES</v>
      </c>
      <c r="H2" s="16">
        <v>4000.0</v>
      </c>
      <c r="I2" s="17" t="str">
        <f>If(community_events&gt;=H2,IF(G2="Yes","FUNDED","NOT FUNDED"),"NOT FUNDED")</f>
        <v>FUNDED</v>
      </c>
      <c r="J2" s="18">
        <f>If(community_events&gt;=H2,community_events-H2,community_events)</f>
        <v>196000</v>
      </c>
      <c r="K2" s="19" t="str">
        <f t="shared" ref="K2:K45" si="2">If(G2="YES",IF(I2="FUNDED","","Over Budget"),"Approval Threshold")</f>
        <v/>
      </c>
    </row>
    <row r="3">
      <c r="A3" s="26" t="s">
        <v>208</v>
      </c>
      <c r="B3" s="11">
        <v>4.79</v>
      </c>
      <c r="C3" s="12">
        <v>1026.0</v>
      </c>
      <c r="D3" s="13">
        <v>1.74765398E8</v>
      </c>
      <c r="E3" s="13">
        <v>3082804.0</v>
      </c>
      <c r="F3" s="14">
        <f t="shared" si="1"/>
        <v>171682594</v>
      </c>
      <c r="G3" s="15" t="str">
        <f>IF(E3=0,"YES",IF(D3/E3&gt;=1.15, IF(D3+E3&gt;=one_percentage,"YES","NO"),"NO"))</f>
        <v>YES</v>
      </c>
      <c r="H3" s="16">
        <v>22700.0</v>
      </c>
      <c r="I3" s="17" t="str">
        <f t="shared" ref="I3:I45" si="3">If(J2&gt;=H3,IF(G3="Yes","FUNDED","NOT FUNDED"),"NOT FUNDED")</f>
        <v>FUNDED</v>
      </c>
      <c r="J3" s="18">
        <f t="shared" ref="J3:J45" si="4">If(I3="FUNDED",IF(J2&gt;=H3,(J2-H3),J2),J2)</f>
        <v>173300</v>
      </c>
      <c r="K3" s="19" t="str">
        <f t="shared" si="2"/>
        <v/>
      </c>
    </row>
    <row r="4">
      <c r="A4" s="26" t="s">
        <v>209</v>
      </c>
      <c r="B4" s="11">
        <v>4.76</v>
      </c>
      <c r="C4" s="12">
        <v>592.0</v>
      </c>
      <c r="D4" s="13">
        <v>1.24217289E8</v>
      </c>
      <c r="E4" s="13">
        <v>2056258.0</v>
      </c>
      <c r="F4" s="14">
        <f t="shared" si="1"/>
        <v>122161031</v>
      </c>
      <c r="G4" s="15" t="str">
        <f>IF(E4=0,"YES",IF(D4/E4&gt;=1.15, IF(D4+E4&gt;=one_percentage,"YES","NO"),"NO"))</f>
        <v>YES</v>
      </c>
      <c r="H4" s="16">
        <v>4350.0</v>
      </c>
      <c r="I4" s="17" t="str">
        <f t="shared" si="3"/>
        <v>FUNDED</v>
      </c>
      <c r="J4" s="18">
        <f t="shared" si="4"/>
        <v>168950</v>
      </c>
      <c r="K4" s="19" t="str">
        <f t="shared" si="2"/>
        <v/>
      </c>
    </row>
    <row r="5">
      <c r="A5" s="26" t="s">
        <v>210</v>
      </c>
      <c r="B5" s="11">
        <v>4.78</v>
      </c>
      <c r="C5" s="12">
        <v>873.0</v>
      </c>
      <c r="D5" s="13">
        <v>1.09109384E8</v>
      </c>
      <c r="E5" s="13">
        <v>9475141.0</v>
      </c>
      <c r="F5" s="14">
        <f t="shared" si="1"/>
        <v>99634243</v>
      </c>
      <c r="G5" s="15" t="str">
        <f>IF(E5=0,"YES",IF(D5/E5&gt;=1.15, IF(D5+E5&gt;=one_percentage,"YES","NO"),"NO"))</f>
        <v>YES</v>
      </c>
      <c r="H5" s="16">
        <v>4181.0</v>
      </c>
      <c r="I5" s="17" t="str">
        <f t="shared" si="3"/>
        <v>FUNDED</v>
      </c>
      <c r="J5" s="18">
        <f t="shared" si="4"/>
        <v>164769</v>
      </c>
      <c r="K5" s="19" t="str">
        <f t="shared" si="2"/>
        <v/>
      </c>
    </row>
    <row r="6">
      <c r="A6" s="26" t="s">
        <v>211</v>
      </c>
      <c r="B6" s="11">
        <v>4.41</v>
      </c>
      <c r="C6" s="12">
        <v>384.0</v>
      </c>
      <c r="D6" s="13">
        <v>9.6124996E7</v>
      </c>
      <c r="E6" s="13">
        <v>3570282.0</v>
      </c>
      <c r="F6" s="14">
        <f t="shared" si="1"/>
        <v>92554714</v>
      </c>
      <c r="G6" s="15" t="str">
        <f>IF(E6=0,"YES",IF(D6/E6&gt;=1.15, IF(D6+E6&gt;=one_percentage,"YES","NO"),"NO"))</f>
        <v>YES</v>
      </c>
      <c r="H6" s="16">
        <v>15000.0</v>
      </c>
      <c r="I6" s="17" t="str">
        <f t="shared" si="3"/>
        <v>FUNDED</v>
      </c>
      <c r="J6" s="18">
        <f t="shared" si="4"/>
        <v>149769</v>
      </c>
      <c r="K6" s="19" t="str">
        <f t="shared" si="2"/>
        <v/>
      </c>
    </row>
    <row r="7">
      <c r="A7" s="26" t="s">
        <v>212</v>
      </c>
      <c r="B7" s="11">
        <v>4.62</v>
      </c>
      <c r="C7" s="12">
        <v>476.0</v>
      </c>
      <c r="D7" s="13">
        <v>9.6029987E7</v>
      </c>
      <c r="E7" s="13">
        <v>3855224.0</v>
      </c>
      <c r="F7" s="14">
        <f t="shared" si="1"/>
        <v>92174763</v>
      </c>
      <c r="G7" s="15" t="str">
        <f>IF(E7=0,"YES",IF(D7/E7&gt;=1.15, IF(D7+E7&gt;=one_percentage,"YES","NO"),"NO"))</f>
        <v>YES</v>
      </c>
      <c r="H7" s="16">
        <v>18000.0</v>
      </c>
      <c r="I7" s="17" t="str">
        <f t="shared" si="3"/>
        <v>FUNDED</v>
      </c>
      <c r="J7" s="18">
        <f t="shared" si="4"/>
        <v>131769</v>
      </c>
      <c r="K7" s="19" t="str">
        <f t="shared" si="2"/>
        <v/>
      </c>
    </row>
    <row r="8">
      <c r="A8" s="26" t="s">
        <v>213</v>
      </c>
      <c r="B8" s="11">
        <v>4.71</v>
      </c>
      <c r="C8" s="12">
        <v>519.0</v>
      </c>
      <c r="D8" s="13">
        <v>9.4138491E7</v>
      </c>
      <c r="E8" s="13">
        <v>1.019729E7</v>
      </c>
      <c r="F8" s="14">
        <f t="shared" si="1"/>
        <v>83941201</v>
      </c>
      <c r="G8" s="15" t="str">
        <f>IF(E8=0,"YES",IF(D8/E8&gt;=1.15, IF(D8+E8&gt;=one_percentage,"YES","NO"),"NO"))</f>
        <v>YES</v>
      </c>
      <c r="H8" s="16">
        <v>39053.0</v>
      </c>
      <c r="I8" s="17" t="str">
        <f t="shared" si="3"/>
        <v>FUNDED</v>
      </c>
      <c r="J8" s="18">
        <f t="shared" si="4"/>
        <v>92716</v>
      </c>
      <c r="K8" s="19" t="str">
        <f t="shared" si="2"/>
        <v/>
      </c>
    </row>
    <row r="9">
      <c r="A9" s="26" t="s">
        <v>214</v>
      </c>
      <c r="B9" s="11">
        <v>4.42</v>
      </c>
      <c r="C9" s="12">
        <v>492.0</v>
      </c>
      <c r="D9" s="13">
        <v>8.5957784E7</v>
      </c>
      <c r="E9" s="13">
        <v>3652601.0</v>
      </c>
      <c r="F9" s="14">
        <f t="shared" si="1"/>
        <v>82305183</v>
      </c>
      <c r="G9" s="15" t="str">
        <f>IF(E9=0,"YES",IF(D9/E9&gt;=1.15, IF(D9+E9&gt;=one_percentage,"YES","NO"),"NO"))</f>
        <v>YES</v>
      </c>
      <c r="H9" s="16">
        <v>8200.0</v>
      </c>
      <c r="I9" s="17" t="str">
        <f t="shared" si="3"/>
        <v>FUNDED</v>
      </c>
      <c r="J9" s="18">
        <f t="shared" si="4"/>
        <v>84516</v>
      </c>
      <c r="K9" s="19" t="str">
        <f t="shared" si="2"/>
        <v/>
      </c>
    </row>
    <row r="10">
      <c r="A10" s="26" t="s">
        <v>215</v>
      </c>
      <c r="B10" s="11">
        <v>4.57</v>
      </c>
      <c r="C10" s="12">
        <v>403.0</v>
      </c>
      <c r="D10" s="13">
        <v>8.5513606E7</v>
      </c>
      <c r="E10" s="13">
        <v>3930052.0</v>
      </c>
      <c r="F10" s="14">
        <f t="shared" si="1"/>
        <v>81583554</v>
      </c>
      <c r="G10" s="15" t="str">
        <f>IF(E10=0,"YES",IF(D10/E10&gt;=1.15, IF(D10+E10&gt;=one_percentage,"YES","NO"),"NO"))</f>
        <v>YES</v>
      </c>
      <c r="H10" s="16">
        <v>3456.0</v>
      </c>
      <c r="I10" s="17" t="str">
        <f t="shared" si="3"/>
        <v>FUNDED</v>
      </c>
      <c r="J10" s="18">
        <f t="shared" si="4"/>
        <v>81060</v>
      </c>
      <c r="K10" s="19" t="str">
        <f t="shared" si="2"/>
        <v/>
      </c>
    </row>
    <row r="11">
      <c r="A11" s="26" t="s">
        <v>216</v>
      </c>
      <c r="B11" s="11">
        <v>4.52</v>
      </c>
      <c r="C11" s="12">
        <v>494.0</v>
      </c>
      <c r="D11" s="13">
        <v>8.0214208E7</v>
      </c>
      <c r="E11" s="13">
        <v>1.4039966E7</v>
      </c>
      <c r="F11" s="14">
        <f t="shared" si="1"/>
        <v>66174242</v>
      </c>
      <c r="G11" s="15" t="str">
        <f>IF(E11=0,"YES",IF(D11/E11&gt;=1.15, IF(D11+E11&gt;=one_percentage,"YES","NO"),"NO"))</f>
        <v>YES</v>
      </c>
      <c r="H11" s="16">
        <v>9941.0</v>
      </c>
      <c r="I11" s="17" t="str">
        <f t="shared" si="3"/>
        <v>FUNDED</v>
      </c>
      <c r="J11" s="18">
        <f t="shared" si="4"/>
        <v>71119</v>
      </c>
      <c r="K11" s="19" t="str">
        <f t="shared" si="2"/>
        <v/>
      </c>
    </row>
    <row r="12">
      <c r="A12" s="26" t="s">
        <v>217</v>
      </c>
      <c r="B12" s="11">
        <v>4.58</v>
      </c>
      <c r="C12" s="12">
        <v>460.0</v>
      </c>
      <c r="D12" s="13">
        <v>7.2206787E7</v>
      </c>
      <c r="E12" s="13">
        <v>6909856.0</v>
      </c>
      <c r="F12" s="14">
        <f t="shared" si="1"/>
        <v>65296931</v>
      </c>
      <c r="G12" s="15" t="str">
        <f>IF(E12=0,"YES",IF(D12/E12&gt;=1.15, IF(D12+E12&gt;=one_percentage,"YES","NO"),"NO"))</f>
        <v>YES</v>
      </c>
      <c r="H12" s="16">
        <v>18000.0</v>
      </c>
      <c r="I12" s="17" t="str">
        <f t="shared" si="3"/>
        <v>FUNDED</v>
      </c>
      <c r="J12" s="18">
        <f t="shared" si="4"/>
        <v>53119</v>
      </c>
      <c r="K12" s="19" t="str">
        <f t="shared" si="2"/>
        <v/>
      </c>
    </row>
    <row r="13">
      <c r="A13" s="26" t="s">
        <v>218</v>
      </c>
      <c r="B13" s="11">
        <v>4.59</v>
      </c>
      <c r="C13" s="25">
        <v>447.0</v>
      </c>
      <c r="D13" s="13">
        <v>7.1673902E7</v>
      </c>
      <c r="E13" s="13">
        <v>9490218.0</v>
      </c>
      <c r="F13" s="14">
        <f t="shared" si="1"/>
        <v>62183684</v>
      </c>
      <c r="G13" s="15" t="str">
        <f>IF(E13=0,"YES",IF(D13/E13&gt;=1.15, IF(D13+E13&gt;=one_percentage,"YES","NO"),"NO"))</f>
        <v>YES</v>
      </c>
      <c r="H13" s="16">
        <v>25000.0</v>
      </c>
      <c r="I13" s="17" t="str">
        <f t="shared" si="3"/>
        <v>FUNDED</v>
      </c>
      <c r="J13" s="18">
        <f t="shared" si="4"/>
        <v>28119</v>
      </c>
      <c r="K13" s="19" t="str">
        <f t="shared" si="2"/>
        <v/>
      </c>
    </row>
    <row r="14">
      <c r="A14" s="26" t="s">
        <v>219</v>
      </c>
      <c r="B14" s="11">
        <v>4.48</v>
      </c>
      <c r="C14" s="12">
        <v>334.0</v>
      </c>
      <c r="D14" s="13">
        <v>6.4031671E7</v>
      </c>
      <c r="E14" s="13">
        <v>4257266.0</v>
      </c>
      <c r="F14" s="14">
        <f t="shared" si="1"/>
        <v>59774405</v>
      </c>
      <c r="G14" s="15" t="str">
        <f>IF(E14=0,"YES",IF(D14/E14&gt;=1.15, IF(D14+E14&gt;=one_percentage,"YES","NO"),"NO"))</f>
        <v>YES</v>
      </c>
      <c r="H14" s="16">
        <v>5000.0</v>
      </c>
      <c r="I14" s="17" t="str">
        <f t="shared" si="3"/>
        <v>FUNDED</v>
      </c>
      <c r="J14" s="18">
        <f t="shared" si="4"/>
        <v>23119</v>
      </c>
      <c r="K14" s="19" t="str">
        <f t="shared" si="2"/>
        <v/>
      </c>
    </row>
    <row r="15">
      <c r="A15" s="26" t="s">
        <v>220</v>
      </c>
      <c r="B15" s="11">
        <v>4.33</v>
      </c>
      <c r="C15" s="12">
        <v>294.0</v>
      </c>
      <c r="D15" s="13">
        <v>6.6576166E7</v>
      </c>
      <c r="E15" s="13">
        <v>6958708.0</v>
      </c>
      <c r="F15" s="14">
        <f t="shared" si="1"/>
        <v>59617458</v>
      </c>
      <c r="G15" s="15" t="str">
        <f>IF(E15=0,"YES",IF(D15/E15&gt;=1.15, IF(D15+E15&gt;=one_percentage,"YES","NO"),"NO"))</f>
        <v>YES</v>
      </c>
      <c r="H15" s="16">
        <v>12000.0</v>
      </c>
      <c r="I15" s="17" t="str">
        <f t="shared" si="3"/>
        <v>FUNDED</v>
      </c>
      <c r="J15" s="18">
        <f t="shared" si="4"/>
        <v>11119</v>
      </c>
      <c r="K15" s="19" t="str">
        <f t="shared" si="2"/>
        <v/>
      </c>
    </row>
    <row r="16">
      <c r="A16" s="26" t="s">
        <v>221</v>
      </c>
      <c r="B16" s="11">
        <v>4.29</v>
      </c>
      <c r="C16" s="12">
        <v>332.0</v>
      </c>
      <c r="D16" s="13">
        <v>5.8951882E7</v>
      </c>
      <c r="E16" s="13">
        <v>9227148.0</v>
      </c>
      <c r="F16" s="14">
        <f t="shared" si="1"/>
        <v>49724734</v>
      </c>
      <c r="G16" s="15" t="str">
        <f>IF(E16=0,"YES",IF(D16/E16&gt;=1.15, IF(D16+E16&gt;=one_percentage,"YES","NO"),"NO"))</f>
        <v>YES</v>
      </c>
      <c r="H16" s="16">
        <v>10000.0</v>
      </c>
      <c r="I16" s="17" t="str">
        <f t="shared" si="3"/>
        <v>FUNDED</v>
      </c>
      <c r="J16" s="18">
        <f t="shared" si="4"/>
        <v>1119</v>
      </c>
      <c r="K16" s="19" t="str">
        <f t="shared" si="2"/>
        <v/>
      </c>
    </row>
    <row r="17">
      <c r="A17" s="26" t="s">
        <v>222</v>
      </c>
      <c r="B17" s="11">
        <v>4.39</v>
      </c>
      <c r="C17" s="12">
        <v>354.0</v>
      </c>
      <c r="D17" s="13">
        <v>5.3634002E7</v>
      </c>
      <c r="E17" s="13">
        <v>4361612.0</v>
      </c>
      <c r="F17" s="14">
        <f t="shared" si="1"/>
        <v>49272390</v>
      </c>
      <c r="G17" s="15" t="str">
        <f>IF(E17=0,"YES",IF(D17/E17&gt;=1.15, IF(D17+E17&gt;=one_percentage,"YES","NO"),"NO"))</f>
        <v>YES</v>
      </c>
      <c r="H17" s="16">
        <v>6900.0</v>
      </c>
      <c r="I17" s="17" t="str">
        <f t="shared" si="3"/>
        <v>NOT FUNDED</v>
      </c>
      <c r="J17" s="18">
        <f t="shared" si="4"/>
        <v>1119</v>
      </c>
      <c r="K17" s="19" t="str">
        <f t="shared" si="2"/>
        <v>Over Budget</v>
      </c>
    </row>
    <row r="18">
      <c r="A18" s="26" t="s">
        <v>223</v>
      </c>
      <c r="B18" s="11">
        <v>4.17</v>
      </c>
      <c r="C18" s="12">
        <v>310.0</v>
      </c>
      <c r="D18" s="13">
        <v>5.551127E7</v>
      </c>
      <c r="E18" s="13">
        <v>6542741.0</v>
      </c>
      <c r="F18" s="14">
        <f t="shared" si="1"/>
        <v>48968529</v>
      </c>
      <c r="G18" s="15" t="str">
        <f>IF(E18=0,"YES",IF(D18/E18&gt;=1.15, IF(D18+E18&gt;=one_percentage,"YES","NO"),"NO"))</f>
        <v>YES</v>
      </c>
      <c r="H18" s="16">
        <v>8000.0</v>
      </c>
      <c r="I18" s="17" t="str">
        <f t="shared" si="3"/>
        <v>NOT FUNDED</v>
      </c>
      <c r="J18" s="18">
        <f t="shared" si="4"/>
        <v>1119</v>
      </c>
      <c r="K18" s="19" t="str">
        <f t="shared" si="2"/>
        <v>Over Budget</v>
      </c>
    </row>
    <row r="19">
      <c r="A19" s="28" t="s">
        <v>224</v>
      </c>
      <c r="B19" s="11">
        <v>4.38</v>
      </c>
      <c r="C19" s="12">
        <v>472.0</v>
      </c>
      <c r="D19" s="13">
        <v>5.4863067E7</v>
      </c>
      <c r="E19" s="13">
        <v>9764557.0</v>
      </c>
      <c r="F19" s="14">
        <f t="shared" si="1"/>
        <v>45098510</v>
      </c>
      <c r="G19" s="15" t="str">
        <f>IF(E19=0,"YES",IF(D19/E19&gt;=1.15, IF(D19+E19&gt;=one_percentage,"YES","NO"),"NO"))</f>
        <v>YES</v>
      </c>
      <c r="H19" s="16">
        <v>26000.0</v>
      </c>
      <c r="I19" s="17" t="str">
        <f t="shared" si="3"/>
        <v>NOT FUNDED</v>
      </c>
      <c r="J19" s="18">
        <f t="shared" si="4"/>
        <v>1119</v>
      </c>
      <c r="K19" s="19" t="str">
        <f t="shared" si="2"/>
        <v>Over Budget</v>
      </c>
    </row>
    <row r="20">
      <c r="A20" s="26" t="s">
        <v>225</v>
      </c>
      <c r="B20" s="11">
        <v>4.42</v>
      </c>
      <c r="C20" s="12">
        <v>295.0</v>
      </c>
      <c r="D20" s="13">
        <v>5.0069601E7</v>
      </c>
      <c r="E20" s="13">
        <v>1.2506138E7</v>
      </c>
      <c r="F20" s="14">
        <f t="shared" si="1"/>
        <v>37563463</v>
      </c>
      <c r="G20" s="15" t="str">
        <f>IF(E20=0,"YES",IF(D20/E20&gt;=1.15, IF(D20+E20&gt;=one_percentage,"YES","NO"),"NO"))</f>
        <v>YES</v>
      </c>
      <c r="H20" s="16">
        <v>6500.0</v>
      </c>
      <c r="I20" s="17" t="str">
        <f t="shared" si="3"/>
        <v>NOT FUNDED</v>
      </c>
      <c r="J20" s="18">
        <f t="shared" si="4"/>
        <v>1119</v>
      </c>
      <c r="K20" s="19" t="str">
        <f t="shared" si="2"/>
        <v>Over Budget</v>
      </c>
    </row>
    <row r="21">
      <c r="A21" s="26" t="s">
        <v>226</v>
      </c>
      <c r="B21" s="11">
        <v>4.48</v>
      </c>
      <c r="C21" s="12">
        <v>290.0</v>
      </c>
      <c r="D21" s="13">
        <v>4.8048679E7</v>
      </c>
      <c r="E21" s="13">
        <v>1.0864805E7</v>
      </c>
      <c r="F21" s="14">
        <f t="shared" si="1"/>
        <v>37183874</v>
      </c>
      <c r="G21" s="15" t="str">
        <f>IF(E21=0,"YES",IF(D21/E21&gt;=1.15, IF(D21+E21&gt;=one_percentage,"YES","NO"),"NO"))</f>
        <v>YES</v>
      </c>
      <c r="H21" s="16">
        <v>12000.0</v>
      </c>
      <c r="I21" s="17" t="str">
        <f t="shared" si="3"/>
        <v>NOT FUNDED</v>
      </c>
      <c r="J21" s="18">
        <f t="shared" si="4"/>
        <v>1119</v>
      </c>
      <c r="K21" s="19" t="str">
        <f t="shared" si="2"/>
        <v>Over Budget</v>
      </c>
    </row>
    <row r="22">
      <c r="A22" s="26" t="s">
        <v>227</v>
      </c>
      <c r="B22" s="11">
        <v>3.82</v>
      </c>
      <c r="C22" s="12">
        <v>255.0</v>
      </c>
      <c r="D22" s="13">
        <v>4.4453448E7</v>
      </c>
      <c r="E22" s="13">
        <v>1.4543371E7</v>
      </c>
      <c r="F22" s="14">
        <f t="shared" si="1"/>
        <v>29910077</v>
      </c>
      <c r="G22" s="15" t="str">
        <f>IF(E22=0,"YES",IF(D22/E22&gt;=1.15, IF(D22+E22&gt;=one_percentage,"YES","NO"),"NO"))</f>
        <v>YES</v>
      </c>
      <c r="H22" s="16">
        <v>25000.0</v>
      </c>
      <c r="I22" s="17" t="str">
        <f t="shared" si="3"/>
        <v>NOT FUNDED</v>
      </c>
      <c r="J22" s="18">
        <f t="shared" si="4"/>
        <v>1119</v>
      </c>
      <c r="K22" s="19" t="str">
        <f t="shared" si="2"/>
        <v>Over Budget</v>
      </c>
    </row>
    <row r="23">
      <c r="A23" s="26" t="s">
        <v>228</v>
      </c>
      <c r="B23" s="11">
        <v>3.97</v>
      </c>
      <c r="C23" s="12">
        <v>271.0</v>
      </c>
      <c r="D23" s="13">
        <v>4.1676055E7</v>
      </c>
      <c r="E23" s="13">
        <v>1.2540077E7</v>
      </c>
      <c r="F23" s="14">
        <f t="shared" si="1"/>
        <v>29135978</v>
      </c>
      <c r="G23" s="15" t="str">
        <f>IF(E23=0,"YES",IF(D23/E23&gt;=1.15, IF(D23+E23&gt;=one_percentage,"YES","NO"),"NO"))</f>
        <v>YES</v>
      </c>
      <c r="H23" s="16">
        <v>9600.0</v>
      </c>
      <c r="I23" s="17" t="str">
        <f t="shared" si="3"/>
        <v>NOT FUNDED</v>
      </c>
      <c r="J23" s="18">
        <f t="shared" si="4"/>
        <v>1119</v>
      </c>
      <c r="K23" s="19" t="str">
        <f t="shared" si="2"/>
        <v>Over Budget</v>
      </c>
    </row>
    <row r="24">
      <c r="A24" s="26" t="s">
        <v>229</v>
      </c>
      <c r="B24" s="11">
        <v>3.58</v>
      </c>
      <c r="C24" s="12">
        <v>277.0</v>
      </c>
      <c r="D24" s="13">
        <v>3.818816E7</v>
      </c>
      <c r="E24" s="13">
        <v>1.1544128E7</v>
      </c>
      <c r="F24" s="14">
        <f t="shared" si="1"/>
        <v>26644032</v>
      </c>
      <c r="G24" s="15" t="str">
        <f>IF(E24=0,"YES",IF(D24/E24&gt;=1.15, IF(D24+E24&gt;=one_percentage,"YES","NO"),"NO"))</f>
        <v>YES</v>
      </c>
      <c r="H24" s="16">
        <v>20000.0</v>
      </c>
      <c r="I24" s="17" t="str">
        <f t="shared" si="3"/>
        <v>NOT FUNDED</v>
      </c>
      <c r="J24" s="18">
        <f t="shared" si="4"/>
        <v>1119</v>
      </c>
      <c r="K24" s="19" t="str">
        <f t="shared" si="2"/>
        <v>Over Budget</v>
      </c>
    </row>
    <row r="25">
      <c r="A25" s="26" t="s">
        <v>230</v>
      </c>
      <c r="B25" s="11">
        <v>4.03</v>
      </c>
      <c r="C25" s="12">
        <v>263.0</v>
      </c>
      <c r="D25" s="13">
        <v>3.4536805E7</v>
      </c>
      <c r="E25" s="13">
        <v>1.14197E7</v>
      </c>
      <c r="F25" s="14">
        <f t="shared" si="1"/>
        <v>23117105</v>
      </c>
      <c r="G25" s="15" t="str">
        <f>IF(E25=0,"YES",IF(D25/E25&gt;=1.15, IF(D25+E25&gt;=one_percentage,"YES","NO"),"NO"))</f>
        <v>YES</v>
      </c>
      <c r="H25" s="16">
        <v>16000.0</v>
      </c>
      <c r="I25" s="17" t="str">
        <f t="shared" si="3"/>
        <v>NOT FUNDED</v>
      </c>
      <c r="J25" s="18">
        <f t="shared" si="4"/>
        <v>1119</v>
      </c>
      <c r="K25" s="19" t="str">
        <f t="shared" si="2"/>
        <v>Over Budget</v>
      </c>
    </row>
    <row r="26">
      <c r="A26" s="26" t="s">
        <v>231</v>
      </c>
      <c r="B26" s="11">
        <v>4.17</v>
      </c>
      <c r="C26" s="12">
        <v>255.0</v>
      </c>
      <c r="D26" s="13">
        <v>3.4592582E7</v>
      </c>
      <c r="E26" s="13">
        <v>1.2441686E7</v>
      </c>
      <c r="F26" s="14">
        <f t="shared" si="1"/>
        <v>22150896</v>
      </c>
      <c r="G26" s="15" t="str">
        <f>IF(E26=0,"YES",IF(D26/E26&gt;=1.15, IF(D26+E26&gt;=one_percentage,"YES","NO"),"NO"))</f>
        <v>YES</v>
      </c>
      <c r="H26" s="16">
        <v>6500.0</v>
      </c>
      <c r="I26" s="17" t="str">
        <f t="shared" si="3"/>
        <v>NOT FUNDED</v>
      </c>
      <c r="J26" s="18">
        <f t="shared" si="4"/>
        <v>1119</v>
      </c>
      <c r="K26" s="19" t="str">
        <f t="shared" si="2"/>
        <v>Over Budget</v>
      </c>
    </row>
    <row r="27">
      <c r="A27" s="26" t="s">
        <v>232</v>
      </c>
      <c r="B27" s="11">
        <v>4.08</v>
      </c>
      <c r="C27" s="12">
        <v>257.0</v>
      </c>
      <c r="D27" s="13">
        <v>3.8263872E7</v>
      </c>
      <c r="E27" s="13">
        <v>1.7480261E7</v>
      </c>
      <c r="F27" s="14">
        <f t="shared" si="1"/>
        <v>20783611</v>
      </c>
      <c r="G27" s="15" t="str">
        <f>IF(E27=0,"YES",IF(D27/E27&gt;=1.15, IF(D27+E27&gt;=one_percentage,"YES","NO"),"NO"))</f>
        <v>YES</v>
      </c>
      <c r="H27" s="16">
        <v>27400.0</v>
      </c>
      <c r="I27" s="17" t="str">
        <f t="shared" si="3"/>
        <v>NOT FUNDED</v>
      </c>
      <c r="J27" s="18">
        <f t="shared" si="4"/>
        <v>1119</v>
      </c>
      <c r="K27" s="19" t="str">
        <f t="shared" si="2"/>
        <v>Over Budget</v>
      </c>
    </row>
    <row r="28">
      <c r="A28" s="26" t="s">
        <v>233</v>
      </c>
      <c r="B28" s="11">
        <v>4.13</v>
      </c>
      <c r="C28" s="12">
        <v>251.0</v>
      </c>
      <c r="D28" s="13">
        <v>3.4309777E7</v>
      </c>
      <c r="E28" s="13">
        <v>1.3922955E7</v>
      </c>
      <c r="F28" s="14">
        <f t="shared" si="1"/>
        <v>20386822</v>
      </c>
      <c r="G28" s="15" t="str">
        <f>IF(E28=0,"YES",IF(D28/E28&gt;=1.15, IF(D28+E28&gt;=one_percentage,"YES","NO"),"NO"))</f>
        <v>YES</v>
      </c>
      <c r="H28" s="16">
        <v>30000.0</v>
      </c>
      <c r="I28" s="17" t="str">
        <f t="shared" si="3"/>
        <v>NOT FUNDED</v>
      </c>
      <c r="J28" s="18">
        <f t="shared" si="4"/>
        <v>1119</v>
      </c>
      <c r="K28" s="19" t="str">
        <f t="shared" si="2"/>
        <v>Over Budget</v>
      </c>
    </row>
    <row r="29">
      <c r="A29" s="26" t="s">
        <v>234</v>
      </c>
      <c r="B29" s="11">
        <v>3.64</v>
      </c>
      <c r="C29" s="12">
        <v>276.0</v>
      </c>
      <c r="D29" s="13">
        <v>3.661096E7</v>
      </c>
      <c r="E29" s="13">
        <v>1.7861718E7</v>
      </c>
      <c r="F29" s="14">
        <f t="shared" si="1"/>
        <v>18749242</v>
      </c>
      <c r="G29" s="15" t="str">
        <f>IF(E29=0,"YES",IF(D29/E29&gt;=1.15, IF(D29+E29&gt;=one_percentage,"YES","NO"),"NO"))</f>
        <v>YES</v>
      </c>
      <c r="H29" s="16">
        <v>10000.0</v>
      </c>
      <c r="I29" s="17" t="str">
        <f t="shared" si="3"/>
        <v>NOT FUNDED</v>
      </c>
      <c r="J29" s="18">
        <f t="shared" si="4"/>
        <v>1119</v>
      </c>
      <c r="K29" s="19" t="str">
        <f t="shared" si="2"/>
        <v>Over Budget</v>
      </c>
    </row>
    <row r="30">
      <c r="A30" s="26" t="s">
        <v>235</v>
      </c>
      <c r="B30" s="11">
        <v>3.8</v>
      </c>
      <c r="C30" s="12">
        <v>222.0</v>
      </c>
      <c r="D30" s="13">
        <v>3.075561E7</v>
      </c>
      <c r="E30" s="13">
        <v>1.4431471E7</v>
      </c>
      <c r="F30" s="14">
        <f t="shared" si="1"/>
        <v>16324139</v>
      </c>
      <c r="G30" s="15" t="str">
        <f>IF(E30=0,"YES",IF(D30/E30&gt;=1.15, IF(D30+E30&gt;=one_percentage,"YES","NO"),"NO"))</f>
        <v>YES</v>
      </c>
      <c r="H30" s="16">
        <v>30000.0</v>
      </c>
      <c r="I30" s="17" t="str">
        <f t="shared" si="3"/>
        <v>NOT FUNDED</v>
      </c>
      <c r="J30" s="18">
        <f t="shared" si="4"/>
        <v>1119</v>
      </c>
      <c r="K30" s="19" t="str">
        <f t="shared" si="2"/>
        <v>Over Budget</v>
      </c>
    </row>
    <row r="31">
      <c r="A31" s="26" t="s">
        <v>236</v>
      </c>
      <c r="B31" s="11">
        <v>3.8</v>
      </c>
      <c r="C31" s="12">
        <v>291.0</v>
      </c>
      <c r="D31" s="13">
        <v>3.2994165E7</v>
      </c>
      <c r="E31" s="13">
        <v>2.1933819E7</v>
      </c>
      <c r="F31" s="14">
        <f t="shared" si="1"/>
        <v>11060346</v>
      </c>
      <c r="G31" s="15" t="str">
        <f>IF(E31=0,"YES",IF(D31/E31&gt;=1.15, IF(D31+E31&gt;=one_percentage,"YES","NO"),"NO"))</f>
        <v>YES</v>
      </c>
      <c r="H31" s="16">
        <v>50000.0</v>
      </c>
      <c r="I31" s="17" t="str">
        <f t="shared" si="3"/>
        <v>NOT FUNDED</v>
      </c>
      <c r="J31" s="18">
        <f t="shared" si="4"/>
        <v>1119</v>
      </c>
      <c r="K31" s="19" t="str">
        <f t="shared" si="2"/>
        <v>Over Budget</v>
      </c>
    </row>
    <row r="32">
      <c r="A32" s="26" t="s">
        <v>237</v>
      </c>
      <c r="B32" s="11">
        <v>2.96</v>
      </c>
      <c r="C32" s="12">
        <v>241.0</v>
      </c>
      <c r="D32" s="13">
        <v>2.4034544E7</v>
      </c>
      <c r="E32" s="13">
        <v>1.6152037E7</v>
      </c>
      <c r="F32" s="14">
        <f t="shared" si="1"/>
        <v>7882507</v>
      </c>
      <c r="G32" s="15" t="str">
        <f>IF(E32=0,"YES",IF(D32/E32&gt;=1.15, IF(D32+E32&gt;=one_percentage,"YES","NO"),"NO"))</f>
        <v>YES</v>
      </c>
      <c r="H32" s="16">
        <v>13000.0</v>
      </c>
      <c r="I32" s="17" t="str">
        <f t="shared" si="3"/>
        <v>NOT FUNDED</v>
      </c>
      <c r="J32" s="18">
        <f t="shared" si="4"/>
        <v>1119</v>
      </c>
      <c r="K32" s="19" t="str">
        <f t="shared" si="2"/>
        <v>Over Budget</v>
      </c>
    </row>
    <row r="33">
      <c r="A33" s="26" t="s">
        <v>238</v>
      </c>
      <c r="B33" s="11">
        <v>2.54</v>
      </c>
      <c r="C33" s="12">
        <v>226.0</v>
      </c>
      <c r="D33" s="13">
        <v>2.2850319E7</v>
      </c>
      <c r="E33" s="13">
        <v>1.4976649E7</v>
      </c>
      <c r="F33" s="14">
        <f t="shared" si="1"/>
        <v>7873670</v>
      </c>
      <c r="G33" s="15" t="str">
        <f>IF(E33=0,"YES",IF(D33/E33&gt;=1.15, IF(D33+E33&gt;=one_percentage,"YES","NO"),"NO"))</f>
        <v>YES</v>
      </c>
      <c r="H33" s="16">
        <v>4500.0</v>
      </c>
      <c r="I33" s="17" t="str">
        <f t="shared" si="3"/>
        <v>NOT FUNDED</v>
      </c>
      <c r="J33" s="18">
        <f t="shared" si="4"/>
        <v>1119</v>
      </c>
      <c r="K33" s="19" t="str">
        <f t="shared" si="2"/>
        <v>Over Budget</v>
      </c>
    </row>
    <row r="34">
      <c r="A34" s="26" t="s">
        <v>239</v>
      </c>
      <c r="B34" s="11">
        <v>2.94</v>
      </c>
      <c r="C34" s="12">
        <v>220.0</v>
      </c>
      <c r="D34" s="13">
        <v>1.8699852E7</v>
      </c>
      <c r="E34" s="13">
        <v>1.6370113E7</v>
      </c>
      <c r="F34" s="14">
        <f t="shared" si="1"/>
        <v>2329739</v>
      </c>
      <c r="G34" s="15" t="str">
        <f>IF(E34=0,"YES",IF(D34/E34&gt;=1.15, IF(D34+E34&gt;=one_percentage,"YES","NO"),"NO"))</f>
        <v>NO</v>
      </c>
      <c r="H34" s="16">
        <v>15000.0</v>
      </c>
      <c r="I34" s="17" t="str">
        <f t="shared" si="3"/>
        <v>NOT FUNDED</v>
      </c>
      <c r="J34" s="18">
        <f t="shared" si="4"/>
        <v>1119</v>
      </c>
      <c r="K34" s="19" t="str">
        <f t="shared" si="2"/>
        <v>Approval Threshold</v>
      </c>
    </row>
    <row r="35">
      <c r="A35" s="26" t="s">
        <v>240</v>
      </c>
      <c r="B35" s="11">
        <v>2.79</v>
      </c>
      <c r="C35" s="12">
        <v>219.0</v>
      </c>
      <c r="D35" s="13">
        <v>1.8451137E7</v>
      </c>
      <c r="E35" s="13">
        <v>1.718867E7</v>
      </c>
      <c r="F35" s="14">
        <f t="shared" si="1"/>
        <v>1262467</v>
      </c>
      <c r="G35" s="15" t="str">
        <f>IF(E35=0,"YES",IF(D35/E35&gt;=1.15, IF(D35+E35&gt;=one_percentage,"YES","NO"),"NO"))</f>
        <v>NO</v>
      </c>
      <c r="H35" s="16">
        <v>4300.0</v>
      </c>
      <c r="I35" s="17" t="str">
        <f t="shared" si="3"/>
        <v>NOT FUNDED</v>
      </c>
      <c r="J35" s="18">
        <f t="shared" si="4"/>
        <v>1119</v>
      </c>
      <c r="K35" s="19" t="str">
        <f t="shared" si="2"/>
        <v>Approval Threshold</v>
      </c>
    </row>
    <row r="36">
      <c r="A36" s="26" t="s">
        <v>241</v>
      </c>
      <c r="B36" s="11">
        <v>2.21</v>
      </c>
      <c r="C36" s="12">
        <v>206.0</v>
      </c>
      <c r="D36" s="13">
        <v>1.7083972E7</v>
      </c>
      <c r="E36" s="13">
        <v>1.8412295E7</v>
      </c>
      <c r="F36" s="14">
        <f t="shared" si="1"/>
        <v>-1328323</v>
      </c>
      <c r="G36" s="15" t="str">
        <f>IF(E36=0,"YES",IF(D36/E36&gt;=1.15, IF(D36+E36&gt;=one_percentage,"YES","NO"),"NO"))</f>
        <v>NO</v>
      </c>
      <c r="H36" s="16">
        <v>7300.0</v>
      </c>
      <c r="I36" s="17" t="str">
        <f t="shared" si="3"/>
        <v>NOT FUNDED</v>
      </c>
      <c r="J36" s="18">
        <f t="shared" si="4"/>
        <v>1119</v>
      </c>
      <c r="K36" s="19" t="str">
        <f t="shared" si="2"/>
        <v>Approval Threshold</v>
      </c>
    </row>
    <row r="37">
      <c r="A37" s="26" t="s">
        <v>242</v>
      </c>
      <c r="B37" s="11">
        <v>3.12</v>
      </c>
      <c r="C37" s="12">
        <v>254.0</v>
      </c>
      <c r="D37" s="13">
        <v>1.9339305E7</v>
      </c>
      <c r="E37" s="13">
        <v>2.1972601E7</v>
      </c>
      <c r="F37" s="14">
        <f t="shared" si="1"/>
        <v>-2633296</v>
      </c>
      <c r="G37" s="15" t="str">
        <f>IF(E37=0,"YES",IF(D37/E37&gt;=1.15, IF(D37+E37&gt;=one_percentage,"YES","NO"),"NO"))</f>
        <v>NO</v>
      </c>
      <c r="H37" s="16">
        <v>60000.0</v>
      </c>
      <c r="I37" s="17" t="str">
        <f t="shared" si="3"/>
        <v>NOT FUNDED</v>
      </c>
      <c r="J37" s="18">
        <f t="shared" si="4"/>
        <v>1119</v>
      </c>
      <c r="K37" s="19" t="str">
        <f t="shared" si="2"/>
        <v>Approval Threshold</v>
      </c>
    </row>
    <row r="38">
      <c r="A38" s="26" t="s">
        <v>243</v>
      </c>
      <c r="B38" s="11">
        <v>2.42</v>
      </c>
      <c r="C38" s="12">
        <v>227.0</v>
      </c>
      <c r="D38" s="13">
        <v>1.7338266E7</v>
      </c>
      <c r="E38" s="13">
        <v>2.0594646E7</v>
      </c>
      <c r="F38" s="14">
        <f t="shared" si="1"/>
        <v>-3256380</v>
      </c>
      <c r="G38" s="15" t="str">
        <f>IF(E38=0,"YES",IF(D38/E38&gt;=1.15, IF(D38+E38&gt;=one_percentage,"YES","NO"),"NO"))</f>
        <v>NO</v>
      </c>
      <c r="H38" s="16">
        <v>1000.0</v>
      </c>
      <c r="I38" s="17" t="str">
        <f t="shared" si="3"/>
        <v>NOT FUNDED</v>
      </c>
      <c r="J38" s="18">
        <f t="shared" si="4"/>
        <v>1119</v>
      </c>
      <c r="K38" s="19" t="str">
        <f t="shared" si="2"/>
        <v>Approval Threshold</v>
      </c>
    </row>
    <row r="39">
      <c r="A39" s="26" t="s">
        <v>244</v>
      </c>
      <c r="B39" s="11">
        <v>3.39</v>
      </c>
      <c r="C39" s="12">
        <v>220.0</v>
      </c>
      <c r="D39" s="13">
        <v>1.7651143E7</v>
      </c>
      <c r="E39" s="13">
        <v>2.1940282E7</v>
      </c>
      <c r="F39" s="14">
        <f t="shared" si="1"/>
        <v>-4289139</v>
      </c>
      <c r="G39" s="15" t="str">
        <f>IF(E39=0,"YES",IF(D39/E39&gt;=1.15, IF(D39+E39&gt;=one_percentage,"YES","NO"),"NO"))</f>
        <v>NO</v>
      </c>
      <c r="H39" s="16">
        <v>20000.0</v>
      </c>
      <c r="I39" s="17" t="str">
        <f t="shared" si="3"/>
        <v>NOT FUNDED</v>
      </c>
      <c r="J39" s="18">
        <f t="shared" si="4"/>
        <v>1119</v>
      </c>
      <c r="K39" s="19" t="str">
        <f t="shared" si="2"/>
        <v>Approval Threshold</v>
      </c>
    </row>
    <row r="40">
      <c r="A40" s="26" t="s">
        <v>245</v>
      </c>
      <c r="B40" s="11">
        <v>2.05</v>
      </c>
      <c r="C40" s="12">
        <v>228.0</v>
      </c>
      <c r="D40" s="13">
        <v>1.7743664E7</v>
      </c>
      <c r="E40" s="13">
        <v>2.2686793E7</v>
      </c>
      <c r="F40" s="14">
        <f t="shared" si="1"/>
        <v>-4943129</v>
      </c>
      <c r="G40" s="15" t="str">
        <f>IF(E40=0,"YES",IF(D40/E40&gt;=1.15, IF(D40+E40&gt;=one_percentage,"YES","NO"),"NO"))</f>
        <v>NO</v>
      </c>
      <c r="H40" s="16">
        <v>40000.0</v>
      </c>
      <c r="I40" s="17" t="str">
        <f t="shared" si="3"/>
        <v>NOT FUNDED</v>
      </c>
      <c r="J40" s="18">
        <f t="shared" si="4"/>
        <v>1119</v>
      </c>
      <c r="K40" s="19" t="str">
        <f t="shared" si="2"/>
        <v>Approval Threshold</v>
      </c>
    </row>
    <row r="41">
      <c r="A41" s="26" t="s">
        <v>246</v>
      </c>
      <c r="B41" s="11">
        <v>2.3</v>
      </c>
      <c r="C41" s="12">
        <v>224.0</v>
      </c>
      <c r="D41" s="13">
        <v>1.6014093E7</v>
      </c>
      <c r="E41" s="13">
        <v>2.2344986E7</v>
      </c>
      <c r="F41" s="14">
        <f t="shared" si="1"/>
        <v>-6330893</v>
      </c>
      <c r="G41" s="15" t="str">
        <f>IF(E41=0,"YES",IF(D41/E41&gt;=1.15, IF(D41+E41&gt;=one_percentage,"YES","NO"),"NO"))</f>
        <v>NO</v>
      </c>
      <c r="H41" s="16">
        <v>50000.0</v>
      </c>
      <c r="I41" s="17" t="str">
        <f t="shared" si="3"/>
        <v>NOT FUNDED</v>
      </c>
      <c r="J41" s="18">
        <f t="shared" si="4"/>
        <v>1119</v>
      </c>
      <c r="K41" s="19" t="str">
        <f t="shared" si="2"/>
        <v>Approval Threshold</v>
      </c>
    </row>
    <row r="42">
      <c r="A42" s="26" t="s">
        <v>247</v>
      </c>
      <c r="B42" s="11">
        <v>1.33</v>
      </c>
      <c r="C42" s="12">
        <v>238.0</v>
      </c>
      <c r="D42" s="13">
        <v>1.4710448E7</v>
      </c>
      <c r="E42" s="13">
        <v>2.3970197E7</v>
      </c>
      <c r="F42" s="14">
        <f t="shared" si="1"/>
        <v>-9259749</v>
      </c>
      <c r="G42" s="15" t="str">
        <f>IF(E42=0,"YES",IF(D42/E42&gt;=1.15, IF(D42+E42&gt;=one_percentage,"YES","NO"),"NO"))</f>
        <v>NO</v>
      </c>
      <c r="H42" s="16">
        <v>50000.0</v>
      </c>
      <c r="I42" s="17" t="str">
        <f t="shared" si="3"/>
        <v>NOT FUNDED</v>
      </c>
      <c r="J42" s="18">
        <f t="shared" si="4"/>
        <v>1119</v>
      </c>
      <c r="K42" s="19" t="str">
        <f t="shared" si="2"/>
        <v>Approval Threshold</v>
      </c>
    </row>
    <row r="43">
      <c r="A43" s="26" t="s">
        <v>248</v>
      </c>
      <c r="B43" s="11">
        <v>1.28</v>
      </c>
      <c r="C43" s="12">
        <v>226.0</v>
      </c>
      <c r="D43" s="13">
        <v>1.4618643E7</v>
      </c>
      <c r="E43" s="13">
        <v>2.4070463E7</v>
      </c>
      <c r="F43" s="14">
        <f t="shared" si="1"/>
        <v>-9451820</v>
      </c>
      <c r="G43" s="15" t="str">
        <f>IF(E43=0,"YES",IF(D43/E43&gt;=1.15, IF(D43+E43&gt;=one_percentage,"YES","NO"),"NO"))</f>
        <v>NO</v>
      </c>
      <c r="H43" s="16">
        <v>2500.0</v>
      </c>
      <c r="I43" s="17" t="str">
        <f t="shared" si="3"/>
        <v>NOT FUNDED</v>
      </c>
      <c r="J43" s="18">
        <f t="shared" si="4"/>
        <v>1119</v>
      </c>
      <c r="K43" s="19" t="str">
        <f t="shared" si="2"/>
        <v>Approval Threshold</v>
      </c>
    </row>
    <row r="44">
      <c r="A44" s="26" t="s">
        <v>249</v>
      </c>
      <c r="B44" s="11">
        <v>1.4</v>
      </c>
      <c r="C44" s="12">
        <v>246.0</v>
      </c>
      <c r="D44" s="13">
        <v>1.6694738E7</v>
      </c>
      <c r="E44" s="13">
        <v>2.7111496E7</v>
      </c>
      <c r="F44" s="14">
        <f t="shared" si="1"/>
        <v>-10416758</v>
      </c>
      <c r="G44" s="15" t="str">
        <f>IF(E44=0,"YES",IF(D44/E44&gt;=1.15, IF(D44+E44&gt;=one_percentage,"YES","NO"),"NO"))</f>
        <v>NO</v>
      </c>
      <c r="H44" s="16">
        <v>100000.0</v>
      </c>
      <c r="I44" s="17" t="str">
        <f t="shared" si="3"/>
        <v>NOT FUNDED</v>
      </c>
      <c r="J44" s="18">
        <f t="shared" si="4"/>
        <v>1119</v>
      </c>
      <c r="K44" s="19" t="str">
        <f t="shared" si="2"/>
        <v>Approval Threshold</v>
      </c>
    </row>
    <row r="45">
      <c r="A45" s="26" t="s">
        <v>250</v>
      </c>
      <c r="B45" s="11">
        <v>1.25</v>
      </c>
      <c r="C45" s="12">
        <v>248.0</v>
      </c>
      <c r="D45" s="13">
        <v>1.4698073E7</v>
      </c>
      <c r="E45" s="13">
        <v>2.7134418E7</v>
      </c>
      <c r="F45" s="14">
        <f t="shared" si="1"/>
        <v>-12436345</v>
      </c>
      <c r="G45" s="15" t="str">
        <f>IF(E45=0,"YES",IF(D45/E45&gt;=1.15, IF(D45+E45&gt;=one_percentage,"YES","NO"),"NO"))</f>
        <v>NO</v>
      </c>
      <c r="H45" s="16">
        <v>30000.0</v>
      </c>
      <c r="I45" s="17" t="str">
        <f t="shared" si="3"/>
        <v>NOT FUNDED</v>
      </c>
      <c r="J45" s="18">
        <f t="shared" si="4"/>
        <v>1119</v>
      </c>
      <c r="K45" s="19" t="str">
        <f t="shared" si="2"/>
        <v>Approval Threshold</v>
      </c>
    </row>
  </sheetData>
  <autoFilter ref="$A$1:$H$45">
    <sortState ref="A1:H45">
      <sortCondition descending="1" ref="F1:F45"/>
      <sortCondition ref="A1:A45"/>
    </sortState>
  </autoFilter>
  <conditionalFormatting sqref="I2:I45">
    <cfRule type="cellIs" dxfId="0" priority="1" operator="equal">
      <formula>"FUNDED"</formula>
    </cfRule>
  </conditionalFormatting>
  <conditionalFormatting sqref="I2:I45">
    <cfRule type="cellIs" dxfId="1" priority="2" operator="equal">
      <formula>"NOT FUNDED"</formula>
    </cfRule>
  </conditionalFormatting>
  <conditionalFormatting sqref="K2:K45">
    <cfRule type="cellIs" dxfId="0" priority="3" operator="greaterThan">
      <formula>999</formula>
    </cfRule>
  </conditionalFormatting>
  <conditionalFormatting sqref="K2:K45">
    <cfRule type="cellIs" dxfId="0" priority="4" operator="greaterThan">
      <formula>999</formula>
    </cfRule>
  </conditionalFormatting>
  <conditionalFormatting sqref="K2:K45">
    <cfRule type="containsText" dxfId="1" priority="5" operator="containsText" text="NOT FUNDED">
      <formula>NOT(ISERROR(SEARCH(("NOT FUNDED"),(K2))))</formula>
    </cfRule>
  </conditionalFormatting>
  <conditionalFormatting sqref="K2:K45">
    <cfRule type="cellIs" dxfId="2" priority="6" operator="equal">
      <formula>"Over Budget"</formula>
    </cfRule>
  </conditionalFormatting>
  <conditionalFormatting sqref="K2:K45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</hyperlinks>
  <drawing r:id="rId4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3" width="14.0"/>
    <col customWidth="1" min="4" max="5" width="17.88"/>
    <col customWidth="1" min="6" max="6" width="18.38"/>
    <col customWidth="1" min="7" max="7" width="11.88"/>
    <col customWidth="1" min="8" max="8" width="15.63"/>
    <col customWidth="1" min="9" max="9" width="12.25"/>
    <col customWidth="1" min="10" max="10" width="13.25"/>
    <col customWidth="1" min="11" max="11" width="26.88"/>
  </cols>
  <sheetData>
    <row r="1">
      <c r="A1" s="1" t="s">
        <v>0</v>
      </c>
      <c r="B1" s="3" t="s">
        <v>2</v>
      </c>
      <c r="C1" s="4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7" t="s">
        <v>8</v>
      </c>
      <c r="I1" s="1" t="s">
        <v>9</v>
      </c>
      <c r="J1" s="8" t="s">
        <v>10</v>
      </c>
      <c r="K1" s="9" t="s">
        <v>11</v>
      </c>
    </row>
    <row r="2">
      <c r="A2" s="26" t="s">
        <v>251</v>
      </c>
      <c r="B2" s="11">
        <v>4.6</v>
      </c>
      <c r="C2" s="12">
        <v>768.0</v>
      </c>
      <c r="D2" s="13">
        <v>2.30219228E8</v>
      </c>
      <c r="E2" s="13">
        <v>5092460.0</v>
      </c>
      <c r="F2" s="14">
        <f t="shared" ref="F2:F12" si="1">D2-E2</f>
        <v>225126768</v>
      </c>
      <c r="G2" s="15" t="str">
        <f>IF(E2=0,"YES",IF(D2/E2&gt;=1.15, IF(D2+E2&gt;=one_percentage,"YES","NO"),"NO"))</f>
        <v>YES</v>
      </c>
      <c r="H2" s="16">
        <v>9000.0</v>
      </c>
      <c r="I2" s="17" t="str">
        <f>If(connecting_japan&gt;=H2,IF(G2="Yes","FUNDED","NOT FUNDED"),"NOT FUNDED")</f>
        <v>FUNDED</v>
      </c>
      <c r="J2" s="18">
        <f>If(connecting_japan&gt;=H2,connecting_japan-H2,connecting_japan)</f>
        <v>41000</v>
      </c>
      <c r="K2" s="19" t="str">
        <f t="shared" ref="K2:K12" si="2">If(G2="YES",IF(I2="FUNDED","","Over Budget"),"Approval Threshold")</f>
        <v/>
      </c>
    </row>
    <row r="3">
      <c r="A3" s="26" t="s">
        <v>252</v>
      </c>
      <c r="B3" s="11">
        <v>4.19</v>
      </c>
      <c r="C3" s="12">
        <v>591.0</v>
      </c>
      <c r="D3" s="13">
        <v>1.83378045E8</v>
      </c>
      <c r="E3" s="13">
        <v>7613714.0</v>
      </c>
      <c r="F3" s="14">
        <f t="shared" si="1"/>
        <v>175764331</v>
      </c>
      <c r="G3" s="15" t="str">
        <f>IF(E3=0,"YES",IF(D3/E3&gt;=1.15, IF(D3+E3&gt;=one_percentage,"YES","NO"),"NO"))</f>
        <v>YES</v>
      </c>
      <c r="H3" s="16">
        <v>10000.0</v>
      </c>
      <c r="I3" s="17" t="str">
        <f t="shared" ref="I3:I12" si="3">If(J2&gt;=H3,IF(G3="Yes","FUNDED","NOT FUNDED"),"NOT FUNDED")</f>
        <v>FUNDED</v>
      </c>
      <c r="J3" s="18">
        <f t="shared" ref="J3:J12" si="4">If(I3="FUNDED",IF(J2&gt;=H3,(J2-H3),J2),J2)</f>
        <v>31000</v>
      </c>
      <c r="K3" s="19" t="str">
        <f t="shared" si="2"/>
        <v/>
      </c>
    </row>
    <row r="4">
      <c r="A4" s="26" t="s">
        <v>253</v>
      </c>
      <c r="B4" s="11">
        <v>4.56</v>
      </c>
      <c r="C4" s="12">
        <v>655.0</v>
      </c>
      <c r="D4" s="13">
        <v>1.63461241E8</v>
      </c>
      <c r="E4" s="13">
        <v>3043568.0</v>
      </c>
      <c r="F4" s="14">
        <f t="shared" si="1"/>
        <v>160417673</v>
      </c>
      <c r="G4" s="15" t="str">
        <f>IF(E4=0,"YES",IF(D4/E4&gt;=1.15, IF(D4+E4&gt;=one_percentage,"YES","NO"),"NO"))</f>
        <v>YES</v>
      </c>
      <c r="H4" s="16">
        <v>5000.0</v>
      </c>
      <c r="I4" s="17" t="str">
        <f t="shared" si="3"/>
        <v>FUNDED</v>
      </c>
      <c r="J4" s="18">
        <f t="shared" si="4"/>
        <v>26000</v>
      </c>
      <c r="K4" s="19" t="str">
        <f t="shared" si="2"/>
        <v/>
      </c>
    </row>
    <row r="5">
      <c r="A5" s="26" t="s">
        <v>254</v>
      </c>
      <c r="B5" s="11">
        <v>3.5</v>
      </c>
      <c r="C5" s="12">
        <v>382.0</v>
      </c>
      <c r="D5" s="13">
        <v>1.58232692E8</v>
      </c>
      <c r="E5" s="13">
        <v>5521783.0</v>
      </c>
      <c r="F5" s="14">
        <f t="shared" si="1"/>
        <v>152710909</v>
      </c>
      <c r="G5" s="15" t="str">
        <f>IF(E5=0,"YES",IF(D5/E5&gt;=1.15, IF(D5+E5&gt;=one_percentage,"YES","NO"),"NO"))</f>
        <v>YES</v>
      </c>
      <c r="H5" s="16">
        <v>6500.0</v>
      </c>
      <c r="I5" s="17" t="str">
        <f t="shared" si="3"/>
        <v>FUNDED</v>
      </c>
      <c r="J5" s="18">
        <f t="shared" si="4"/>
        <v>19500</v>
      </c>
      <c r="K5" s="19" t="str">
        <f t="shared" si="2"/>
        <v/>
      </c>
    </row>
    <row r="6">
      <c r="A6" s="26" t="s">
        <v>255</v>
      </c>
      <c r="B6" s="11">
        <v>4.19</v>
      </c>
      <c r="C6" s="12">
        <v>431.0</v>
      </c>
      <c r="D6" s="13">
        <v>1.57151542E8</v>
      </c>
      <c r="E6" s="13">
        <v>5230633.0</v>
      </c>
      <c r="F6" s="14">
        <f t="shared" si="1"/>
        <v>151920909</v>
      </c>
      <c r="G6" s="15" t="str">
        <f>IF(E6=0,"YES",IF(D6/E6&gt;=1.15, IF(D6+E6&gt;=one_percentage,"YES","NO"),"NO"))</f>
        <v>YES</v>
      </c>
      <c r="H6" s="16">
        <v>3000.0</v>
      </c>
      <c r="I6" s="17" t="str">
        <f t="shared" si="3"/>
        <v>FUNDED</v>
      </c>
      <c r="J6" s="18">
        <f t="shared" si="4"/>
        <v>16500</v>
      </c>
      <c r="K6" s="19" t="str">
        <f t="shared" si="2"/>
        <v/>
      </c>
    </row>
    <row r="7">
      <c r="A7" s="26" t="s">
        <v>256</v>
      </c>
      <c r="B7" s="11">
        <v>3.58</v>
      </c>
      <c r="C7" s="12">
        <v>535.0</v>
      </c>
      <c r="D7" s="13">
        <v>1.41788746E8</v>
      </c>
      <c r="E7" s="13">
        <v>5284717.0</v>
      </c>
      <c r="F7" s="14">
        <f t="shared" si="1"/>
        <v>136504029</v>
      </c>
      <c r="G7" s="15" t="str">
        <f>IF(E7=0,"YES",IF(D7/E7&gt;=1.15, IF(D7+E7&gt;=one_percentage,"YES","NO"),"NO"))</f>
        <v>YES</v>
      </c>
      <c r="H7" s="16">
        <v>25000.0</v>
      </c>
      <c r="I7" s="17" t="str">
        <f t="shared" si="3"/>
        <v>NOT FUNDED</v>
      </c>
      <c r="J7" s="18">
        <f t="shared" si="4"/>
        <v>16500</v>
      </c>
      <c r="K7" s="19" t="str">
        <f t="shared" si="2"/>
        <v>Over Budget</v>
      </c>
    </row>
    <row r="8">
      <c r="A8" s="26" t="s">
        <v>257</v>
      </c>
      <c r="B8" s="11">
        <v>3.27</v>
      </c>
      <c r="C8" s="12">
        <v>335.0</v>
      </c>
      <c r="D8" s="13">
        <v>1.36531383E8</v>
      </c>
      <c r="E8" s="13">
        <v>8682773.0</v>
      </c>
      <c r="F8" s="14">
        <f t="shared" si="1"/>
        <v>127848610</v>
      </c>
      <c r="G8" s="15" t="str">
        <f>IF(E8=0,"YES",IF(D8/E8&gt;=1.15, IF(D8+E8&gt;=one_percentage,"YES","NO"),"NO"))</f>
        <v>YES</v>
      </c>
      <c r="H8" s="16">
        <v>5000.0</v>
      </c>
      <c r="I8" s="17" t="str">
        <f t="shared" si="3"/>
        <v>FUNDED</v>
      </c>
      <c r="J8" s="18">
        <f t="shared" si="4"/>
        <v>11500</v>
      </c>
      <c r="K8" s="19" t="str">
        <f t="shared" si="2"/>
        <v/>
      </c>
    </row>
    <row r="9">
      <c r="A9" s="26" t="s">
        <v>258</v>
      </c>
      <c r="B9" s="11">
        <v>3.33</v>
      </c>
      <c r="C9" s="12">
        <v>362.0</v>
      </c>
      <c r="D9" s="13">
        <v>1.31157592E8</v>
      </c>
      <c r="E9" s="13">
        <v>5409131.0</v>
      </c>
      <c r="F9" s="14">
        <f t="shared" si="1"/>
        <v>125748461</v>
      </c>
      <c r="G9" s="15" t="str">
        <f>IF(E9=0,"YES",IF(D9/E9&gt;=1.15, IF(D9+E9&gt;=one_percentage,"YES","NO"),"NO"))</f>
        <v>YES</v>
      </c>
      <c r="H9" s="16">
        <v>12000.0</v>
      </c>
      <c r="I9" s="17" t="str">
        <f t="shared" si="3"/>
        <v>NOT FUNDED</v>
      </c>
      <c r="J9" s="18">
        <f t="shared" si="4"/>
        <v>11500</v>
      </c>
      <c r="K9" s="19" t="str">
        <f t="shared" si="2"/>
        <v>Over Budget</v>
      </c>
    </row>
    <row r="10">
      <c r="A10" s="26" t="s">
        <v>259</v>
      </c>
      <c r="B10" s="11">
        <v>2.8</v>
      </c>
      <c r="C10" s="12">
        <v>326.0</v>
      </c>
      <c r="D10" s="13">
        <v>1.1054965E8</v>
      </c>
      <c r="E10" s="13">
        <v>1.0201775E7</v>
      </c>
      <c r="F10" s="14">
        <f t="shared" si="1"/>
        <v>100347875</v>
      </c>
      <c r="G10" s="15" t="str">
        <f>IF(E10=0,"YES",IF(D10/E10&gt;=1.15, IF(D10+E10&gt;=one_percentage,"YES","NO"),"NO"))</f>
        <v>YES</v>
      </c>
      <c r="H10" s="16">
        <v>5000.0</v>
      </c>
      <c r="I10" s="17" t="str">
        <f t="shared" si="3"/>
        <v>FUNDED</v>
      </c>
      <c r="J10" s="18">
        <f t="shared" si="4"/>
        <v>6500</v>
      </c>
      <c r="K10" s="19" t="str">
        <f t="shared" si="2"/>
        <v/>
      </c>
    </row>
    <row r="11">
      <c r="A11" s="26" t="s">
        <v>260</v>
      </c>
      <c r="B11" s="11">
        <v>2.78</v>
      </c>
      <c r="C11" s="12">
        <v>305.0</v>
      </c>
      <c r="D11" s="13">
        <v>1.01629824E8</v>
      </c>
      <c r="E11" s="13">
        <v>1.0801155E7</v>
      </c>
      <c r="F11" s="14">
        <f t="shared" si="1"/>
        <v>90828669</v>
      </c>
      <c r="G11" s="15" t="str">
        <f>IF(E11=0,"YES",IF(D11/E11&gt;=1.15, IF(D11+E11&gt;=one_percentage,"YES","NO"),"NO"))</f>
        <v>YES</v>
      </c>
      <c r="H11" s="16">
        <v>5000.0</v>
      </c>
      <c r="I11" s="17" t="str">
        <f t="shared" si="3"/>
        <v>FUNDED</v>
      </c>
      <c r="J11" s="18">
        <f t="shared" si="4"/>
        <v>1500</v>
      </c>
      <c r="K11" s="19" t="str">
        <f t="shared" si="2"/>
        <v/>
      </c>
    </row>
    <row r="12">
      <c r="A12" s="26" t="s">
        <v>261</v>
      </c>
      <c r="B12" s="11">
        <v>2.58</v>
      </c>
      <c r="C12" s="12">
        <v>315.0</v>
      </c>
      <c r="D12" s="13">
        <v>8.9446813E7</v>
      </c>
      <c r="E12" s="13">
        <v>1.2495711E7</v>
      </c>
      <c r="F12" s="14">
        <f t="shared" si="1"/>
        <v>76951102</v>
      </c>
      <c r="G12" s="15" t="str">
        <f>IF(E12=0,"YES",IF(D12/E12&gt;=1.15, IF(D12+E12&gt;=one_percentage,"YES","NO"),"NO"))</f>
        <v>YES</v>
      </c>
      <c r="H12" s="16">
        <v>5000.0</v>
      </c>
      <c r="I12" s="17" t="str">
        <f t="shared" si="3"/>
        <v>NOT FUNDED</v>
      </c>
      <c r="J12" s="18">
        <f t="shared" si="4"/>
        <v>1500</v>
      </c>
      <c r="K12" s="19" t="str">
        <f t="shared" si="2"/>
        <v>Over Budget</v>
      </c>
    </row>
  </sheetData>
  <autoFilter ref="$A$1:$H$12">
    <sortState ref="A1:H12">
      <sortCondition descending="1" ref="F1:F12"/>
      <sortCondition ref="A1:A12"/>
    </sortState>
  </autoFilter>
  <conditionalFormatting sqref="I2:I12">
    <cfRule type="cellIs" dxfId="0" priority="1" operator="equal">
      <formula>"FUNDED"</formula>
    </cfRule>
  </conditionalFormatting>
  <conditionalFormatting sqref="I2:I12">
    <cfRule type="cellIs" dxfId="1" priority="2" operator="equal">
      <formula>"NOT FUNDED"</formula>
    </cfRule>
  </conditionalFormatting>
  <conditionalFormatting sqref="K2:K12">
    <cfRule type="cellIs" dxfId="0" priority="3" operator="greaterThan">
      <formula>999</formula>
    </cfRule>
  </conditionalFormatting>
  <conditionalFormatting sqref="K2:K12">
    <cfRule type="cellIs" dxfId="0" priority="4" operator="greaterThan">
      <formula>999</formula>
    </cfRule>
  </conditionalFormatting>
  <conditionalFormatting sqref="K2:K12">
    <cfRule type="containsText" dxfId="1" priority="5" operator="containsText" text="NOT FUNDED">
      <formula>NOT(ISERROR(SEARCH(("NOT FUNDED"),(K2))))</formula>
    </cfRule>
  </conditionalFormatting>
  <conditionalFormatting sqref="K2:K12">
    <cfRule type="cellIs" dxfId="2" priority="6" operator="equal">
      <formula>"Over Budget"</formula>
    </cfRule>
  </conditionalFormatting>
  <conditionalFormatting sqref="K2:K12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</worksheet>
</file>